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Contribuição" sheetId="1" r:id="rId1"/>
    <sheet name="A05 ALI" sheetId="2" r:id="rId2"/>
    <sheet name="A06 ALI" sheetId="3" r:id="rId3"/>
    <sheet name="X01 AIE" sheetId="4" r:id="rId4"/>
    <sheet name="X02 AIE" sheetId="5" r:id="rId5"/>
    <sheet name="Entradas externas" sheetId="6" r:id="rId6"/>
    <sheet name="SE04 SE" sheetId="7" r:id="rId7"/>
    <sheet name="SE13 SE" sheetId="8" r:id="rId8"/>
    <sheet name="CE04 Consulta" sheetId="9" r:id="rId9"/>
    <sheet name="CE12 Consulta" sheetId="10" r:id="rId10"/>
    <sheet name="Critérios e fontes" sheetId="11" r:id="rId11"/>
    <sheet name="NI e estimativas" sheetId="12" r:id="rId12"/>
  </sheets>
  <definedNames>
    <definedName name="_xlnm.Print_Area" localSheetId="0">Contribuição!$A$1:$D$25</definedName>
    <definedName name="_xlnm.Print_Area" localSheetId="1">'A05 ALI'!$A$1:$O$79</definedName>
    <definedName name="_xlnm.Print_Area" localSheetId="2">'A06 ALI'!$A$1:$O$67</definedName>
    <definedName name="_xlnm.Print_Area" localSheetId="3">'X01 AIE'!$A$1:$O$68</definedName>
    <definedName name="_xlnm.Print_Area" localSheetId="4">'X02 AIE'!$A$1:$O$68</definedName>
    <definedName name="_xlnm.Print_Area" localSheetId="5">'Entradas externas'!$A$1:$O$355</definedName>
    <definedName name="_xlnm.Print_Area" localSheetId="6">'SE04 SE'!$A$1:$O$78</definedName>
    <definedName name="_xlnm.Print_Area" localSheetId="7">'SE13 SE'!$A$1:$O$72</definedName>
    <definedName name="_xlnm.Print_Area" localSheetId="8">'CE04 Consulta'!$A$1:$O$118</definedName>
    <definedName name="_xlnm.Print_Area" localSheetId="9">'CE12 Consulta'!$A$1:$O$117</definedName>
    <definedName name="_xlnm.Print_Area" localSheetId="10">'Critérios e fontes'!$A$1:$D$44</definedName>
    <definedName name="_xlnm.Print_Area" localSheetId="11">'NI e estimativas'!$A$1:$D$49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<sst xmlns="http://schemas.openxmlformats.org/spreadsheetml/2006/main" count="862" uniqueCount="375">
  <si>
    <t>Medição de Software — Lucas Andriani Theiss</t>
  </si>
  <si>
    <t>Integrante / recorte</t>
  </si>
  <si>
    <t>Lucas Andriani Theiss — movimentacoes e usuarios</t>
  </si>
  <si>
    <t>Item</t>
  </si>
  <si>
    <t>Função / grupo lógico</t>
  </si>
  <si>
    <t>Tipo</t>
  </si>
  <si>
    <t>PF estimados</t>
  </si>
  <si>
    <t>A05</t>
  </si>
  <si>
    <t>Movimentações</t>
  </si>
  <si>
    <t>ALI</t>
  </si>
  <si>
    <t>A06</t>
  </si>
  <si>
    <t>Usuários</t>
  </si>
  <si>
    <t>X01</t>
  </si>
  <si>
    <t>Fornecedores externos</t>
  </si>
  <si>
    <t>AIE</t>
  </si>
  <si>
    <t>X02</t>
  </si>
  <si>
    <t>Ofertas externas</t>
  </si>
  <si>
    <t>EE21</t>
  </si>
  <si>
    <t>Registrar entrada</t>
  </si>
  <si>
    <t>EE</t>
  </si>
  <si>
    <t>EE13</t>
  </si>
  <si>
    <t>Incluir usuário</t>
  </si>
  <si>
    <t>Detalhamento já contado</t>
  </si>
  <si>
    <t>Continuação</t>
  </si>
  <si>
    <t>SE04</t>
  </si>
  <si>
    <t>Fluxo de movimentações</t>
  </si>
  <si>
    <t>SE</t>
  </si>
  <si>
    <t>SE13</t>
  </si>
  <si>
    <t>Comparar preços internos e ofertas externas</t>
  </si>
  <si>
    <t>CE04</t>
  </si>
  <si>
    <t>Consultar fornecedores externos</t>
  </si>
  <si>
    <t>CE</t>
  </si>
  <si>
    <t>CE12</t>
  </si>
  <si>
    <t>Consultar ofertas externas</t>
  </si>
  <si>
    <t>Total individual estimado</t>
  </si>
  <si>
    <t>Cálculos de ajuste e estimativa individual</t>
  </si>
  <si>
    <t>NI total</t>
  </si>
  <si>
    <t>NI: 14 notas. Contribuição real nas EEs: confirmar.</t>
  </si>
  <si>
    <t>Fator de ajuste (FA)</t>
  </si>
  <si>
    <t>FA = 0,65 + 0,01 × NI.</t>
  </si>
  <si>
    <t>PFA individual</t>
  </si>
  <si>
    <t>PFB individual × FA.</t>
  </si>
  <si>
    <t>Esforço com reserva (h)</t>
  </si>
  <si>
    <t>Inclui a reserva de esforço de planejamento.</t>
  </si>
  <si>
    <t>Prazo planejado (dias úteis)</t>
  </si>
  <si>
    <t>Prazo calculado pela capacidade diária definida nas premissas.</t>
  </si>
  <si>
    <t>Custo com reserva (R$)</t>
  </si>
  <si>
    <t>Valor da hora e custos adicionais são premissas editáveis.</t>
  </si>
  <si>
    <t>A05 — Movimentações</t>
  </si>
  <si>
    <t>Sistema</t>
  </si>
  <si>
    <t>Estoque Inteligente</t>
  </si>
  <si>
    <t>ALI - Arquivo Lógico Interno</t>
  </si>
  <si>
    <t>Justificativa</t>
  </si>
  <si>
    <t>Grupo mantido pelo Estoque Inteligente.</t>
  </si>
  <si>
    <t>Requisito relacionado</t>
  </si>
  <si>
    <t>Manter Movimentações</t>
  </si>
  <si>
    <t>Caso de uso relacionado</t>
  </si>
  <si>
    <t>Função implementada: /movimentar e /historico. Um grupo lógico reconhecido pelo usuário.</t>
  </si>
  <si>
    <t>Registro lógico</t>
  </si>
  <si>
    <t>Item de dado referenciado</t>
  </si>
  <si>
    <t>Quantidade de TD na linha</t>
  </si>
  <si>
    <t>loja</t>
  </si>
  <si>
    <t>String</t>
  </si>
  <si>
    <t>número</t>
  </si>
  <si>
    <t>produto</t>
  </si>
  <si>
    <t>posição</t>
  </si>
  <si>
    <t>responsável</t>
  </si>
  <si>
    <t>tipo</t>
  </si>
  <si>
    <t>variação</t>
  </si>
  <si>
    <t>Decimal</t>
  </si>
  <si>
    <t>saldo anterior</t>
  </si>
  <si>
    <t>saldo posterior</t>
  </si>
  <si>
    <t>motivo</t>
  </si>
  <si>
    <t>data</t>
  </si>
  <si>
    <t>Date</t>
  </si>
  <si>
    <t>movimento original</t>
  </si>
  <si>
    <t>Contagem para PF</t>
  </si>
  <si>
    <t>Registros lógicos (RL)</t>
  </si>
  <si>
    <t>Itens de dados (DER)</t>
  </si>
  <si>
    <t>Complexidade</t>
  </si>
  <si>
    <t>Tamanho estimado (PF)</t>
  </si>
  <si>
    <t>Origem e complemento</t>
  </si>
  <si>
    <t>1 RL: Registro de movimentações. Campos separados por ponto e vírgula são distintos; D informa quantos TD há em cada linha.</t>
  </si>
  <si>
    <t>Relação com a tela</t>
  </si>
  <si>
    <t>Captura real de /historico no sistema local, loja Calçados Aurora. Dados de demonstração. Campos internos/contextuais não precisam aparecer como entradas editáveis.</t>
  </si>
  <si>
    <t>A06 — Usuários</t>
  </si>
  <si>
    <t>Manter Usuários</t>
  </si>
  <si>
    <t>Função implementada: /usuarios. Um grupo lógico reconhecido pelo usuário.</t>
  </si>
  <si>
    <t>loja; código</t>
  </si>
  <si>
    <t>String; String</t>
  </si>
  <si>
    <t>nome de usuário</t>
  </si>
  <si>
    <t>senha</t>
  </si>
  <si>
    <t>perfil</t>
  </si>
  <si>
    <t>ativo</t>
  </si>
  <si>
    <t>Boolean</t>
  </si>
  <si>
    <t>1 RL: Registro de usuários. Campos separados por ponto e vírgula são distintos; D informa quantos TD há em cada linha.</t>
  </si>
  <si>
    <t>Captura real de /usuarios no sistema local, loja Calçados Aurora. Dados de demonstração. Campos internos/contextuais não precisam aparecer como entradas editáveis.</t>
  </si>
  <si>
    <t>X01 — Fornecedores externos</t>
  </si>
  <si>
    <t>AIE - Arquivo de Interface Externa</t>
  </si>
  <si>
    <t>Dados mantidos pelo provedor externo; o Estoque Inteligente apenas consulta.</t>
  </si>
  <si>
    <t>Consultar Fornecedores externos</t>
  </si>
  <si>
    <t>Função implementada: /fornecedores. Um grupo lógico reconhecido pelo usuário.</t>
  </si>
  <si>
    <t>Sistema externo</t>
  </si>
  <si>
    <t>external/fornecedores — provedor independente, integração HTTP.</t>
  </si>
  <si>
    <t>código</t>
  </si>
  <si>
    <t>nome</t>
  </si>
  <si>
    <t>documento</t>
  </si>
  <si>
    <t>e-mail</t>
  </si>
  <si>
    <t>telefone</t>
  </si>
  <si>
    <t>1 RL: Registro de fornecedores externos. Campos separados por ponto e vírgula são distintos; D informa quantos TD há em cada linha.</t>
  </si>
  <si>
    <t>Captura real de /fornecedores no sistema local, loja Calçados Aurora. Dados de demonstração. Campos internos/contextuais não precisam aparecer como entradas editáveis.</t>
  </si>
  <si>
    <t>X02 — Ofertas externas</t>
  </si>
  <si>
    <t>Consultar Ofertas externas</t>
  </si>
  <si>
    <t>Função implementada: /ofertas. Um grupo lógico reconhecido pelo usuário.</t>
  </si>
  <si>
    <t>external/ofertas — provedor independente, integração HTTP.</t>
  </si>
  <si>
    <t>GTIN; código do fornecedor</t>
  </si>
  <si>
    <t>SKU externo; descrição</t>
  </si>
  <si>
    <t>marca; unidade</t>
  </si>
  <si>
    <t>preço cotado; disponibilidade</t>
  </si>
  <si>
    <t>Decimal; String</t>
  </si>
  <si>
    <t>data de atualização</t>
  </si>
  <si>
    <t>1 RL: Oferta comercial externa. Campos separados por ponto e vírgula são distintos; D informa quantos TD há em cada linha.</t>
  </si>
  <si>
    <t>Captura real de /ofertas no sistema local, loja Calçados Aurora. Dados de demonstração. Campos internos/contextuais não precisam aparecer como entradas editáveis.</t>
  </si>
  <si>
    <t>EE21 — Registrar entrada</t>
  </si>
  <si>
    <t>Tipo e finalidade</t>
  </si>
  <si>
    <t>EE: Registrar entrada. Entrada: produto, posição, tipo, quantidade, motivo.</t>
  </si>
  <si>
    <t>A identificação desta EE considerou produto, posição, tipo, quantidade e motivo como dados recebidos e A02 (Produtos), A03 (Posições), A04 (Vínculos), A05 (Movimentações) e A09 (Auditoria) como arquivos referenciados. A operação registra a entrada e atualiza o saldo. A imagem mostra o formulário real, sem enviar uma movimentação para obtê-la.</t>
  </si>
  <si>
    <t>Arquivos e itens</t>
  </si>
  <si>
    <t>A02: identificação, unidade e ativo do produto. A03: identificação, unidade e ativo da posição. A04: loja, produto, posição e quantidade anterior/posterior. A05: produto, posição, responsável, tipo, variação, saldo anterior, saldo posterior, motivo e data; número gerado e movimento original vazio na entrada normal. A09: loja, responsável, ação, detalhe e data. Chave técnica de idempotência excluída dos TD.</t>
  </si>
  <si>
    <t>Resultado e classificação</t>
  </si>
  <si>
    <t>Mantém dados internos e retorna mensagem de resultado. Intenção principal de manutenção: classificada como EE.</t>
  </si>
  <si>
    <t>Campos complementados</t>
  </si>
  <si>
    <t>TD = campos distintos da interface + acionamento + mensagem de resultado. Dados internos não são TD adicionais. Linhas não utilizadas valem zero.</t>
  </si>
  <si>
    <t>Arquivos referenciados</t>
  </si>
  <si>
    <t>A02 Produtos; A03 Posições; A04 Estoque por posição / vínculos; A05 Movimentações; A09 Auditoria consultável</t>
  </si>
  <si>
    <t>Arquivo / origem</t>
  </si>
  <si>
    <t>Dado que cruza a fronteira</t>
  </si>
  <si>
    <t>Uso no processo</t>
  </si>
  <si>
    <t>DER contado</t>
  </si>
  <si>
    <t>Interface</t>
  </si>
  <si>
    <t>Entrada</t>
  </si>
  <si>
    <t>quantidade</t>
  </si>
  <si>
    <t>mensagem de resultado</t>
  </si>
  <si>
    <t>Saída</t>
  </si>
  <si>
    <t>acionamento</t>
  </si>
  <si>
    <t>Controle</t>
  </si>
  <si>
    <t>Nome do grupo lógico</t>
  </si>
  <si>
    <t>Uso</t>
  </si>
  <si>
    <t>A02; A03</t>
  </si>
  <si>
    <t>Produtos; Posições</t>
  </si>
  <si>
    <t>Lido / mantido conforme descrição</t>
  </si>
  <si>
    <t>A04; A05</t>
  </si>
  <si>
    <t>Estoque por posição / vínculos; Movimentações</t>
  </si>
  <si>
    <t>A09</t>
  </si>
  <si>
    <t>Auditoria consultável</t>
  </si>
  <si>
    <t>EE13 — Incluir usuário</t>
  </si>
  <si>
    <t>EE: Incluir usuário. Entrada: nome de usuário, perfil, senha.</t>
  </si>
  <si>
    <t>A identificação desta EE considerou nome de usuário, perfil e senha como dados recebidos, além da loja como contexto. A operação mantém A06 (Usuários) e registra a ação em A09 (Auditoria). A senha é persistida como hash. A imagem é uma captura real do formulário; nenhum cadastro foi enviado para obtê-la.</t>
  </si>
  <si>
    <t>A08: identificação da loja e ativo. A06: loja, nome de usuário, senha (persistida como hash), perfil e ativo; identificação gerada. A09: loja, responsável, ação usuario.salvar, detalhe nome/perfil e data gerada. Hash é representação técnica da senha, não um segundo TD.</t>
  </si>
  <si>
    <t>A06 Usuários; A08 Lojas e configuração; A09 Auditoria consultável</t>
  </si>
  <si>
    <t>A08</t>
  </si>
  <si>
    <t>Lojas e configuração</t>
  </si>
  <si>
    <t>EE21 — detalhe da tela (continuação)</t>
  </si>
  <si>
    <t>Tela real / contexto</t>
  </si>
  <si>
    <t>Histórico de movimentos existentes; nenhum movimento foi criado para esta captura.</t>
  </si>
  <si>
    <t>Contribuição pessoal</t>
  </si>
  <si>
    <t>A análise identificou produto, posição, tipo, quantidade e motivo como dados de entrada, e os ALIs A02 (Produtos), A03 (Posições), A04 (Vínculos), A05 (Movimentações) e A09 (Auditoria) referenciados pela operação.</t>
  </si>
  <si>
    <t>Contagem</t>
  </si>
  <si>
    <t>Detalhamento da EE já contada acima; 0 PF adicionais.</t>
  </si>
  <si>
    <t>Referências</t>
  </si>
  <si>
    <t>Já contada acima</t>
  </si>
  <si>
    <t>A04</t>
  </si>
  <si>
    <t>Estoque por posição / vínculos</t>
  </si>
  <si>
    <t>Já contabilizada</t>
  </si>
  <si>
    <t>PF adicionais</t>
  </si>
  <si>
    <t>EE13 — detalhe da tela (continuação)</t>
  </si>
  <si>
    <t>Detalhe do formulário real e dos registros existentes. Não representa confirmação de um novo cadastro.</t>
  </si>
  <si>
    <t>A análise identificou nome de usuário, perfil e senha como dados de entrada, além da loja usada como contexto. A operação mantém o ALI A06 (Usuários) e registra a ação no ALI A09 (Auditoria); a senha é persistida como hash.</t>
  </si>
  <si>
    <t>SE04 — Fluxo de movimentações</t>
  </si>
  <si>
    <t>SE — Fluxo de movimentações.</t>
  </si>
  <si>
    <t>Captura real da saída na aplicação local, com dados de demonstração. Campos separados por ponto e vírgula são distintos; D registra a quantidade por linha. Outros canais do mesmo processo não duplicam a contagem.</t>
  </si>
  <si>
    <t>ALIs e itens referenciados</t>
  </si>
  <si>
    <t>A02: SKU e unidade; A05: produto, tipo, data e variação. Loja delimita os registros. COUNT e SUM por produto/tipo no período inclusivo de Brasília; estornos têm categoria e sinal próprios.</t>
  </si>
  <si>
    <t>Dados derivados e exemplo</t>
  </si>
  <si>
    <t>COUNT(*) e SUM(delta) por produto/tipo. Período inclusivo em America/Sao_Paulo; estornos em categoria própria.</t>
  </si>
  <si>
    <t>Interpretação e classificação</t>
  </si>
  <si>
    <t>SE: produz dados derivados, não apenas dados recuperados. Entrada: início, fim.</t>
  </si>
  <si>
    <t>A02 Produtos; A05 Movimentações</t>
  </si>
  <si>
    <t>início</t>
  </si>
  <si>
    <t>fim</t>
  </si>
  <si>
    <t>SKU</t>
  </si>
  <si>
    <t>unidade</t>
  </si>
  <si>
    <t>número de operações</t>
  </si>
  <si>
    <t>variação líquida</t>
  </si>
  <si>
    <t>A02</t>
  </si>
  <si>
    <t>Produtos</t>
  </si>
  <si>
    <t>SE13 — Comparar preços internos e ofertas externas</t>
  </si>
  <si>
    <t>SE — Comparar preços internos e ofertas externas.</t>
  </si>
  <si>
    <t>A02: loja, ativo, código de barras, SKU, unidade e preço. X02: GTIN, fornecedor, SKU externo, unidade, preço cotado e atualização; demais campos recebidos são validados pelo cliente.</t>
  </si>
  <si>
    <t>Diferença = cotação - preço interno. Percentual = diferença / preço interno x 100, arredondado a duas casas. Preço interno zero: percentual não aplicável. Cruza GTIN e unidade dos produtos ativos da loja, sem gravar dados.</t>
  </si>
  <si>
    <t>Vazios e classificação</t>
  </si>
  <si>
    <t>SE: produz dados derivados, não apenas dados recuperados. Entrada: GTIN, código do fornecedor.</t>
  </si>
  <si>
    <t>A02 Produtos; X02 Ofertas externas</t>
  </si>
  <si>
    <t>Entrada e saída</t>
  </si>
  <si>
    <t>SKU interno; SKU externo</t>
  </si>
  <si>
    <t>unidade; preço interno</t>
  </si>
  <si>
    <t>preço cotado; diferença monetária</t>
  </si>
  <si>
    <t>diferença percentual</t>
  </si>
  <si>
    <t>CE04 — Consultar fornecedores externos</t>
  </si>
  <si>
    <t>CE — Consultar fornecedores externos.</t>
  </si>
  <si>
    <t>Capturas reais: filtros preenchidos antes de consultar e resultado após enviar a consulta. Na imagem de entrada, a tabela ainda corresponde à consulta anterior. Mesmo processo, sem derivação ou manutenção. Dados de demonstração.</t>
  </si>
  <si>
    <t>Entrada e critérios</t>
  </si>
  <si>
    <t>Entrada: filtro código, nome ou documento. Filtros opcionais. Entrada e resultado pertencem à mesma consulta.</t>
  </si>
  <si>
    <t>Arquivos e resultado</t>
  </si>
  <si>
    <t>X01 Fornecedores externos. Saída: código, nome, documento, e-mail, telefone.</t>
  </si>
  <si>
    <t>Classificação e vazios</t>
  </si>
  <si>
    <t>CE sem cálculo nem manutenção. Entrada: 3 TD; saída sem repetição: 5 TD. Classificar separadamente e usar a maior complexidade: simples, 3 PF. Vazio: mensagem de resultado.</t>
  </si>
  <si>
    <t>X01 Fornecedores externos</t>
  </si>
  <si>
    <t>filtro código, nome ou documento</t>
  </si>
  <si>
    <t>CE12 — Consultar ofertas externas</t>
  </si>
  <si>
    <t>CE — Consultar ofertas externas.</t>
  </si>
  <si>
    <t>Entrada: GTIN, código do fornecedor. Filtros opcionais. Entrada e resultado pertencem à mesma consulta.</t>
  </si>
  <si>
    <t>X02 Ofertas externas. Saída: GTIN, código do fornecedor, SKU externo, descrição, marca, unidade, preço cotado, disponibilidade, data de atualização.</t>
  </si>
  <si>
    <t>CE sem cálculo nem manutenção. Entrada: 4 TD; saída sem repetição: 7 TD. Classificar separadamente e usar a maior complexidade: simples, 3 PF. Vazio: mensagem de resultado.</t>
  </si>
  <si>
    <t>X02 Ofertas externas</t>
  </si>
  <si>
    <t>Critérios de classificação e estimativa didática</t>
  </si>
  <si>
    <t>Fronteira</t>
  </si>
  <si>
    <t>Estoque Inteligente: aplicação de controle de estoque. Provedores de fornecedores e ofertas fora da fronteira; manutenção externa. Os recortes individuais se sobrepõem e não devem ser somados.</t>
  </si>
  <si>
    <t>Convenção de contagem</t>
  </si>
  <si>
    <t>RL: subgrupo lógico. TD: cada campo distinto; ponto e vírgula separa campos na mesma linha. D informa quantos. EE: inclui acionamento e mensagem. CEs: entrada e saída classificadas separadamente, maior complexidade; pesos 3/4/6.</t>
  </si>
  <si>
    <t>SE e CE</t>
  </si>
  <si>
    <t>SE deriva dados; CE recupera sem cálculo ou manutenção. Material: docs/pdfs, Partes I–IV. FA = 0,65 + 0,01 × NI (Parte IV p. 11); p. 15 contém 0,35 inconsistente. Imagens: capturas reais do sistema local com dados de demonstração.</t>
  </si>
  <si>
    <t>ALI - faixas de DER nas colunas</t>
  </si>
  <si>
    <t>RL / arquivos</t>
  </si>
  <si>
    <t>1 a 19</t>
  </si>
  <si>
    <t>20 a 50</t>
  </si>
  <si>
    <t>51 ou mais</t>
  </si>
  <si>
    <t>1 RL</t>
  </si>
  <si>
    <t>Simples</t>
  </si>
  <si>
    <t>Moderado</t>
  </si>
  <si>
    <t>2 a 5 RL</t>
  </si>
  <si>
    <t>Complexo</t>
  </si>
  <si>
    <t>6 ou mais RL</t>
  </si>
  <si>
    <t>Pesos em PF</t>
  </si>
  <si>
    <t>AIE - faixas de DER nas colunas</t>
  </si>
  <si>
    <t>EE - faixas de DER nas colunas</t>
  </si>
  <si>
    <t>1 a 4</t>
  </si>
  <si>
    <t>5 a 15</t>
  </si>
  <si>
    <t>16 ou mais</t>
  </si>
  <si>
    <t>0 ou 1 arquivo</t>
  </si>
  <si>
    <t>2 arquivos</t>
  </si>
  <si>
    <t>3 ou mais arquivos</t>
  </si>
  <si>
    <t>SE - faixas de DER nas colunas</t>
  </si>
  <si>
    <t>1 a 5</t>
  </si>
  <si>
    <t>6 a 19</t>
  </si>
  <si>
    <t>20 ou mais</t>
  </si>
  <si>
    <t>2 a 3 arquivos</t>
  </si>
  <si>
    <t>4 ou mais arquivos</t>
  </si>
  <si>
    <t>CE - faixas de DER nas colunas</t>
  </si>
  <si>
    <t>PFB (PF)</t>
  </si>
  <si>
    <t>PFB do recorte: Contribuição!D17; não é o tamanho completo do sistema.</t>
  </si>
  <si>
    <t>NI total (0 a 70)</t>
  </si>
  <si>
    <t>Soma das 14 notas de B9:B22; valores inteiros de 0 a 5.</t>
  </si>
  <si>
    <t>FA = 0,65 + 0,01 × NI total. Intervalo possível: 0,65 a 1,35.</t>
  </si>
  <si>
    <t>PFA (PF ajustados)</t>
  </si>
  <si>
    <t>PFA = PFB × FA. O ajuste pode reduzir ou aumentar o tamanho: NI abaixo de 35 produz FA menor que 1.</t>
  </si>
  <si>
    <t>Características gerais da aplicação: notas propostas e justificativas</t>
  </si>
  <si>
    <t>Característica</t>
  </si>
  <si>
    <t>NI (0 a 5)</t>
  </si>
  <si>
    <t>Justificativa da nota</t>
  </si>
  <si>
    <t>Enquadramento e referência</t>
  </si>
  <si>
    <t>Comunicação de dados</t>
  </si>
  <si>
    <t>Aplicação on-line com HTTP e MQTT; novo cliente HTTP de fornecedores. Mais de um protocolo.</t>
  </si>
  <si>
    <t>MqttGateway, controllers e FornecedorGateway</t>
  </si>
  <si>
    <t>Processamento distribuído</t>
  </si>
  <si>
    <t>Envia comandos para processamento no controlador IoT. Retorno de telemetria não demonstra transferência de processamento nas duas direções nem escolha dinâmica de CPU.</t>
  </si>
  <si>
    <t>IoTService.sinalizar</t>
  </si>
  <si>
    <t>Desempenho</t>
  </si>
  <si>
    <t>Há limites de conexão, paginação e timeouts, mas não foi fornecido SLA crítico nem evidência de análise de desempenho rigorosa.</t>
  </si>
  <si>
    <t>application.properties, ProdutoRepository</t>
  </si>
  <si>
    <t>Utilização de equipamento</t>
  </si>
  <si>
    <t>Compose define limites de memória e pools; há considerações de recursos e segurança. Não exige CPU exclusiva.</t>
  </si>
  <si>
    <t>compose.yaml</t>
  </si>
  <si>
    <t>Volume de transações</t>
  </si>
  <si>
    <t>Premissa acadêmica: picos mensais de inventário. Volume real não medido; revisar se houver histórico operacional.</t>
  </si>
  <si>
    <t>Premissa de estimativa</t>
  </si>
  <si>
    <t>Entrada on-line</t>
  </si>
  <si>
    <t>Mais de 30% dos processos de entrada são interativos: cadastros, movimentos e configurações.</t>
  </si>
  <si>
    <t>Controllers web</t>
  </si>
  <si>
    <t>Eficiência do usuário final</t>
  </si>
  <si>
    <t>Menus, mouse, paginação, navegação, ajuda contextual e poucas telas; redução de digitação por código de barras, voz e balança. Sem medição formal de eficiência.</t>
  </si>
  <si>
    <t>templates, speech.js, baixa rápida</t>
  </si>
  <si>
    <t>Atualização on-line</t>
  </si>
  <si>
    <t>Maioria dos ALIs atualizada on-line, com transações, bloqueios e idempotência contra perda/duplicação. Não se assume recuperação de volumes extremos.</t>
  </si>
  <si>
    <t>EstoqueService, repositories</t>
  </si>
  <si>
    <t>Processamento complexo</t>
  </si>
  <si>
    <t>Dois critérios: auditoria/segurança específica e lógica de negócio de estorno, saldo e permissões. Não se considera matemática extensiva nem reprocessamento batch complexo.</t>
  </si>
  <si>
    <t>Acesso, EstoqueService, AuditoriaRepository</t>
  </si>
  <si>
    <t>Reutilização de código</t>
  </si>
  <si>
    <t>Biblioteca de regras empacotável, documentada e com consumidor externo. Extensões exigem código; não se atribui customização geral por parâmetros.</t>
  </si>
  <si>
    <t>docs/reuso/README.md, scripts/empacotar-reuso.ps1</t>
  </si>
  <si>
    <t>Facilidade de implantação</t>
  </si>
  <si>
    <t>Roteiros de execução e migrações preparados. Não há evidência de conversão automatizada de dados legados para justificar 4/5.</t>
  </si>
  <si>
    <t>README, Flyway, Compose</t>
  </si>
  <si>
    <t>Facilidade operacional</t>
  </si>
  <si>
    <t>Inicialização por scripts com intervenção (1); consultas e relatórios minimizam papel (1). Não se presume backup/recuperação automática.</t>
  </si>
  <si>
    <t>scripts/demo.ps1, relatórios</t>
  </si>
  <si>
    <t>Múltiplos locais</t>
  </si>
  <si>
    <t>Premissa: lojas com navegadores e equipamentos similares. Multi-loja implementado; não há evidência de parque heterogêneo e plano de manutenção por local.</t>
  </si>
  <si>
    <t>Loja, acesso por tenant</t>
  </si>
  <si>
    <t>Facilidade de mudanças</t>
  </si>
  <si>
    <t>Consulta flexível sobre vários ALIs (2) e controles em tabelas alteráveis on-line com efeito imediato, como permissões/recursos (2).</t>
  </si>
  <si>
    <t>ProdutoRepository.pesquisar, PermissaoService, LojaService</t>
  </si>
  <si>
    <t>Premissas editáveis para a estimativa individual</t>
  </si>
  <si>
    <t>Premissa</t>
  </si>
  <si>
    <t>Valor</t>
  </si>
  <si>
    <t>Explicação e alcance</t>
  </si>
  <si>
    <t>Unidade / origem</t>
  </si>
  <si>
    <t>Índice de esforço</t>
  </si>
  <si>
    <t>Hipótese didática de 10 horas/PFA para análise, prototipação, implementação, testes e documentação.</t>
  </si>
  <si>
    <t>h/PFA. Hipótese didática; não é coeficiente do IFPUG.</t>
  </si>
  <si>
    <t>Pessoas equivalentes</t>
  </si>
  <si>
    <t>Uma pessoa equivalente dedicada ao recorte de Lucas Andriani Theiss.</t>
  </si>
  <si>
    <t>pessoa. Premissa de capacidade individual.</t>
  </si>
  <si>
    <t>Jornada por dia</t>
  </si>
  <si>
    <t>Jornada de referência antes de descontar reuniões, pausas e outras atividades. A produtividade efetiva é calculada pela alocação da linha seguinte.</t>
  </si>
  <si>
    <t>h/dia por pessoa. Hipótese de planejamento.</t>
  </si>
  <si>
    <t>Alocação produtiva</t>
  </si>
  <si>
    <t>8 h/dia × 75% = 6 horas produtivas por pessoa/dia.</t>
  </si>
  <si>
    <t>proporção de 0 a 1. Hipótese de disponibilidade.</t>
  </si>
  <si>
    <t>Dias úteis por semana</t>
  </si>
  <si>
    <t>Usado para converter o prazo em dias úteis em semanas. Não define data inicial, calendário de feriados ou compromisso de entrega.</t>
  </si>
  <si>
    <t>dias/semana. Hipótese de calendário.</t>
  </si>
  <si>
    <t>Valor da hora</t>
  </si>
  <si>
    <t>Valor orçamentário adotado para cada hora do esforço incluído. Não é pesquisa de mercado, salário comprovado nem custo efetivamente incorrido.</t>
  </si>
  <si>
    <t>R$/h. Premissa didática editável.</t>
  </si>
  <si>
    <t>Reserva de esforço</t>
  </si>
  <si>
    <t>Reserva zero conforme premissas acadêmicas; a fórmula de reserva é preservada.</t>
  </si>
  <si>
    <t>proporção de 0 a 1. Reserva de planejamento.</t>
  </si>
  <si>
    <t>Custos adicionais</t>
  </si>
  <si>
    <t>Campo para hospedagem, licenças, equipamentos e encargos adicionais documentados. O valor inicial zero indica que nenhum desses desembolsos foi orçado; itens não informados ficam fora da estimativa.</t>
  </si>
  <si>
    <t>R$. Valor inicial zero; não representa cotação.</t>
  </si>
  <si>
    <t>Estimativas para desenvolver as funções individuais especificadas</t>
  </si>
  <si>
    <t>Resultado</t>
  </si>
  <si>
    <t>Valor calculado</t>
  </si>
  <si>
    <t>Fórmula de planejamento e interpretação</t>
  </si>
  <si>
    <t>Unidade</t>
  </si>
  <si>
    <t>Horas produtivas por pessoa/dia</t>
  </si>
  <si>
    <t>Jornada × alocação produtiva.</t>
  </si>
  <si>
    <t>h/pessoa/dia</t>
  </si>
  <si>
    <t>Esforço base</t>
  </si>
  <si>
    <t>PFA × índice de esforço. Mede trabalho total, sem reserva.</t>
  </si>
  <si>
    <t>h</t>
  </si>
  <si>
    <t>Reserva em horas</t>
  </si>
  <si>
    <t>Esforço base × percentual de reserva. Reserva zero é permitida.</t>
  </si>
  <si>
    <t>Esforço total com reserva</t>
  </si>
  <si>
    <t>Esforço base + reserva; base usada no prazo e no custo total.</t>
  </si>
  <si>
    <t>Capacidade diária da equipe</t>
  </si>
  <si>
    <t>Pessoas equivalentes × horas produtivas por pessoa/dia.</t>
  </si>
  <si>
    <t>h/dia</t>
  </si>
  <si>
    <t>Prazo calculado</t>
  </si>
  <si>
    <t>Esforço total ÷ capacidade diária. Valor fracionário antes do arredondamento.</t>
  </si>
  <si>
    <t>dias úteis</t>
  </si>
  <si>
    <t>Prazo planejado</t>
  </si>
  <si>
    <t>Prazo calculado arredondado para o próximo dia útil inteiro. Arredondamento técnico prévio a 10 casas evita um dia extra causado apenas pela representação decimal.</t>
  </si>
  <si>
    <t>Prazo em semanas</t>
  </si>
  <si>
    <t>Prazo planejado ÷ dias úteis por semana. Não é duração em dias corridos.</t>
  </si>
  <si>
    <t>semanas</t>
  </si>
  <si>
    <t>Custo base de mão de obra</t>
  </si>
  <si>
    <t>Esforço base × valor da hora.</t>
  </si>
  <si>
    <t>R$</t>
  </si>
  <si>
    <t>Custo da reserva</t>
  </si>
  <si>
    <t>Horas da reserva × valor da hora.</t>
  </si>
  <si>
    <t>Custo total com reserva</t>
  </si>
  <si>
    <t>Custo base + custo da reserva + custos adicionais.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</si>
</sst>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 &quot;#,##0.00"/>
    <numFmt numFmtId="181" formatCode="0.0"/>
  </numFmts>
  <fonts count="30">
    <font>
      <sz val="11"/>
      <color rgb="FF000000"/>
      <name val="Calibri"/>
      <charset val="134"/>
      <scheme val="minor"/>
    </font>
    <font>
      <sz val="11"/>
      <color rgb="FF27384A"/>
      <name val="Calibri"/>
      <charset val="134"/>
      <scheme val="minor"/>
    </font>
    <font>
      <b/>
      <sz val="11"/>
      <color rgb="FF27384A"/>
      <name val="Arial"/>
      <charset val="134"/>
    </font>
    <font>
      <sz val="10.5"/>
      <color rgb="FF245C87"/>
      <name val="Arial"/>
      <charset val="134"/>
    </font>
    <font>
      <sz val="11"/>
      <color rgb="FF27384A"/>
      <name val="Arial"/>
      <charset val="134"/>
    </font>
    <font>
      <b/>
      <sz val="11"/>
      <color rgb="FF117C78"/>
      <name val="Arial"/>
      <charset val="134"/>
    </font>
    <font>
      <b/>
      <sz val="11"/>
      <color rgb="FF8A5A12"/>
      <name val="Arial"/>
      <charset val="134"/>
    </font>
    <font>
      <b/>
      <sz val="17"/>
      <color rgb="FFFFFFFF"/>
      <name val="Arial"/>
      <charset val="134"/>
    </font>
    <font>
      <b/>
      <sz val="10"/>
      <color rgb="FFFFFFFF"/>
      <name val="Arial"/>
      <charset val="134"/>
    </font>
    <font>
      <b/>
      <sz val="14"/>
      <color rgb="FFFFFFFF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4F3F1"/>
        <bgColor indexed="64"/>
      </patternFill>
    </fill>
    <fill>
      <patternFill patternType="solid">
        <fgColor rgb="FFFFF4DF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285577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6E0E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34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8191500"/>
          <a:ext cx="13335000" cy="7505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22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5448300"/>
          <a:ext cx="13335000" cy="7505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23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248400"/>
          <a:ext cx="13335000" cy="7505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23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248400"/>
          <a:ext cx="13335000" cy="7505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136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3290570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13335000" cy="7505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4303395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13335000" cy="75057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5316220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13335000" cy="7505700"/>
    <xdr:pic>
      <xdr:nvPicPr>
        <xdr:cNvPr id="5" name="Image 4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63290450"/>
          <a:ext cx="13335000" cy="7505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33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8089900"/>
          <a:ext cx="13335000" cy="7505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27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718300"/>
          <a:ext cx="13335000" cy="7505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27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77545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3335000" cy="7505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15246350"/>
          <a:ext cx="13335000" cy="75057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26</xdr:row>
      <xdr:rowOff>0</xdr:rowOff>
    </xdr:from>
    <xdr:ext cx="13335000" cy="7505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546850"/>
          <a:ext cx="13335000" cy="7505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3335000" cy="7505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15017750"/>
          <a:ext cx="13335000" cy="750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34"/>
  <sheetViews>
    <sheetView showGridLines="0" tabSelected="1" zoomScale="90" zoomScaleNormal="90" workbookViewId="0">
      <selection activeCell="D26" sqref="D26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0</v>
      </c>
      <c r="B1" s="20"/>
      <c r="C1" s="20"/>
      <c r="D1" s="21"/>
    </row>
    <row r="2" ht="18" customHeight="1" spans="1:4">
      <c r="A2" s="22" t="s">
        <v>1</v>
      </c>
      <c r="B2" s="22" t="s">
        <v>2</v>
      </c>
      <c r="C2" s="9"/>
      <c r="D2" s="5"/>
    </row>
    <row r="3" ht="18" customHeight="1" spans="1:4">
      <c r="A3" s="1"/>
      <c r="B3" s="1"/>
      <c r="C3" s="1"/>
      <c r="D3" s="1"/>
    </row>
    <row r="4" ht="18" customHeight="1" spans="1:4">
      <c r="A4" s="10" t="s">
        <v>3</v>
      </c>
      <c r="B4" s="10" t="s">
        <v>4</v>
      </c>
      <c r="C4" s="10" t="s">
        <v>5</v>
      </c>
      <c r="D4" s="10" t="s">
        <v>6</v>
      </c>
    </row>
    <row r="5" ht="18" customHeight="1" spans="1:4">
      <c r="A5" s="22" t="s">
        <v>7</v>
      </c>
      <c r="B5" s="22" t="s">
        <v>8</v>
      </c>
      <c r="C5" s="22" t="s">
        <v>9</v>
      </c>
      <c r="D5" s="27">
        <f>'A05 ALI'!B30</f>
        <v>7</v>
      </c>
    </row>
    <row r="6" ht="18" customHeight="1" spans="1:4">
      <c r="A6" s="22" t="s">
        <v>10</v>
      </c>
      <c r="B6" s="22" t="s">
        <v>11</v>
      </c>
      <c r="C6" s="22" t="s">
        <v>9</v>
      </c>
      <c r="D6" s="27">
        <f>'A06 ALI'!B18</f>
        <v>7</v>
      </c>
    </row>
    <row r="7" ht="18" customHeight="1" spans="1:4">
      <c r="A7" s="22" t="s">
        <v>12</v>
      </c>
      <c r="B7" s="22" t="s">
        <v>13</v>
      </c>
      <c r="C7" s="22" t="s">
        <v>14</v>
      </c>
      <c r="D7" s="27">
        <f>'X01 AIE'!B19</f>
        <v>5</v>
      </c>
    </row>
    <row r="8" ht="18" customHeight="1" spans="1:4">
      <c r="A8" s="22" t="s">
        <v>15</v>
      </c>
      <c r="B8" s="22" t="s">
        <v>16</v>
      </c>
      <c r="C8" s="22" t="s">
        <v>14</v>
      </c>
      <c r="D8" s="27">
        <f>'X02 AIE'!B19</f>
        <v>5</v>
      </c>
    </row>
    <row r="9" ht="18" customHeight="1" spans="1:4">
      <c r="A9" s="22" t="s">
        <v>17</v>
      </c>
      <c r="B9" s="22" t="s">
        <v>18</v>
      </c>
      <c r="C9" s="22" t="s">
        <v>19</v>
      </c>
      <c r="D9" s="27">
        <f>'Entradas externas'!B39</f>
        <v>6</v>
      </c>
    </row>
    <row r="10" ht="18" customHeight="1" spans="1:4">
      <c r="A10" s="22" t="s">
        <v>20</v>
      </c>
      <c r="B10" s="22" t="s">
        <v>21</v>
      </c>
      <c r="C10" s="22" t="s">
        <v>19</v>
      </c>
      <c r="D10" s="27">
        <f>'Entradas externas'!B81</f>
        <v>6</v>
      </c>
    </row>
    <row r="11" ht="18" customHeight="1" spans="1:4">
      <c r="A11" s="22" t="s">
        <v>17</v>
      </c>
      <c r="B11" s="22" t="s">
        <v>22</v>
      </c>
      <c r="C11" s="22" t="s">
        <v>23</v>
      </c>
      <c r="D11" s="27">
        <f>'Entradas externas'!B106</f>
        <v>0</v>
      </c>
    </row>
    <row r="12" ht="18" customHeight="1" spans="1:4">
      <c r="A12" s="22" t="s">
        <v>20</v>
      </c>
      <c r="B12" s="22" t="s">
        <v>22</v>
      </c>
      <c r="C12" s="22" t="s">
        <v>23</v>
      </c>
      <c r="D12" s="27">
        <f>'Entradas externas'!B135</f>
        <v>0</v>
      </c>
    </row>
    <row r="13" ht="18" customHeight="1" spans="1:4">
      <c r="A13" s="22" t="s">
        <v>24</v>
      </c>
      <c r="B13" s="22" t="s">
        <v>25</v>
      </c>
      <c r="C13" s="22" t="s">
        <v>26</v>
      </c>
      <c r="D13" s="27">
        <f>'SE04 SE'!B32</f>
        <v>5</v>
      </c>
    </row>
    <row r="14" ht="18" customHeight="1" spans="1:4">
      <c r="A14" s="22" t="s">
        <v>27</v>
      </c>
      <c r="B14" s="22" t="s">
        <v>28</v>
      </c>
      <c r="C14" s="22" t="s">
        <v>26</v>
      </c>
      <c r="D14" s="27">
        <f>'SE13 SE'!B26</f>
        <v>5</v>
      </c>
    </row>
    <row r="15" ht="18" customHeight="1" spans="1:4">
      <c r="A15" s="22" t="s">
        <v>29</v>
      </c>
      <c r="B15" s="22" t="s">
        <v>30</v>
      </c>
      <c r="C15" s="22" t="s">
        <v>31</v>
      </c>
      <c r="D15" s="27">
        <f>'CE04 Consulta'!B26</f>
        <v>3</v>
      </c>
    </row>
    <row r="16" ht="18" customHeight="1" spans="1:4">
      <c r="A16" s="22" t="s">
        <v>32</v>
      </c>
      <c r="B16" s="22" t="s">
        <v>33</v>
      </c>
      <c r="C16" s="22" t="s">
        <v>31</v>
      </c>
      <c r="D16" s="27">
        <f>'CE12 Consulta'!B25</f>
        <v>3</v>
      </c>
    </row>
    <row r="17" ht="23" customHeight="1" spans="1:4">
      <c r="A17" s="28" t="s">
        <v>34</v>
      </c>
      <c r="B17" s="29"/>
      <c r="C17" s="8"/>
      <c r="D17" s="28">
        <f>IF(COUNT(D5:D16)=ROWS(D5:D16),SUM(D5:D16),"Dados pendentes")</f>
        <v>52</v>
      </c>
    </row>
    <row r="18" ht="18" customHeight="1" spans="1:4">
      <c r="A18" s="1"/>
      <c r="B18" s="1"/>
      <c r="C18" s="1"/>
      <c r="D18" s="1"/>
    </row>
    <row r="19" ht="18" customHeight="1" spans="1:4">
      <c r="A19" s="2" t="s">
        <v>35</v>
      </c>
      <c r="B19" s="9"/>
      <c r="C19" s="9"/>
      <c r="D19" s="5"/>
    </row>
    <row r="20" ht="23" customHeight="1" spans="1:4">
      <c r="A20" s="6" t="s">
        <v>36</v>
      </c>
      <c r="B20" s="35">
        <f>'NI e estimativas'!B3</f>
        <v>41</v>
      </c>
      <c r="C20" s="6" t="s">
        <v>37</v>
      </c>
      <c r="D20" s="8"/>
    </row>
    <row r="21" ht="23" customHeight="1" spans="1:4">
      <c r="A21" s="6" t="s">
        <v>38</v>
      </c>
      <c r="B21" s="36">
        <f>'NI e estimativas'!B4</f>
        <v>1.06</v>
      </c>
      <c r="C21" s="6" t="s">
        <v>39</v>
      </c>
      <c r="D21" s="8"/>
    </row>
    <row r="22" ht="23" customHeight="1" spans="1:4">
      <c r="A22" s="6" t="s">
        <v>40</v>
      </c>
      <c r="B22" s="36">
        <f>'NI e estimativas'!B5</f>
        <v>55.12</v>
      </c>
      <c r="C22" s="6" t="s">
        <v>41</v>
      </c>
      <c r="D22" s="8"/>
    </row>
    <row r="23" ht="18" customHeight="1" spans="1:4">
      <c r="A23" s="4" t="s">
        <v>42</v>
      </c>
      <c r="B23" s="16">
        <f>'NI e estimativas'!B42</f>
        <v>551.2</v>
      </c>
      <c r="C23" s="4" t="s">
        <v>43</v>
      </c>
      <c r="D23" s="5"/>
    </row>
    <row r="24" ht="18" customHeight="1" spans="1:4">
      <c r="A24" s="4" t="s">
        <v>44</v>
      </c>
      <c r="B24" s="3">
        <f>'NI e estimativas'!B45</f>
        <v>92</v>
      </c>
      <c r="C24" s="4" t="s">
        <v>45</v>
      </c>
      <c r="D24" s="5"/>
    </row>
    <row r="25" ht="23" customHeight="1" spans="1:4">
      <c r="A25" s="6" t="s">
        <v>46</v>
      </c>
      <c r="B25" s="37">
        <f>'NI e estimativas'!B49</f>
        <v>13780</v>
      </c>
      <c r="C25" s="6" t="s">
        <v>47</v>
      </c>
      <c r="D25" s="8"/>
    </row>
    <row r="27" ht="28" customHeight="1"/>
    <row r="28" ht="34" customHeight="1"/>
    <row r="29" ht="34" customHeight="1"/>
    <row r="30" ht="34" customHeight="1"/>
    <row r="31" ht="34" customHeight="1"/>
    <row r="32" ht="34" customHeight="1"/>
    <row r="33" ht="34" customHeight="1"/>
    <row r="34" ht="40" customHeight="1"/>
  </sheetData>
  <mergeCells count="10">
    <mergeCell ref="A1:D1"/>
    <mergeCell ref="B2:D2"/>
    <mergeCell ref="A17:C17"/>
    <mergeCell ref="A19:D19"/>
    <mergeCell ref="C20:D20"/>
    <mergeCell ref="C21:D21"/>
    <mergeCell ref="C22:D22"/>
    <mergeCell ref="C23:D23"/>
    <mergeCell ref="C24:D24"/>
    <mergeCell ref="C25:D25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78"/>
  <sheetViews>
    <sheetView showGridLines="0" zoomScale="90" zoomScaleNormal="90" topLeftCell="A28" workbookViewId="0">
      <pane ySplit="8" topLeftCell="A9" activePane="bottomLeft" state="frozen"/>
      <selection/>
      <selection pane="bottomLeft" activeCell="A1" sqref="A1:D1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48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51</v>
      </c>
      <c r="C3" s="9"/>
      <c r="D3" s="5"/>
    </row>
    <row r="4" ht="18" customHeight="1" spans="1:4">
      <c r="A4" s="22" t="s">
        <v>52</v>
      </c>
      <c r="B4" s="22" t="s">
        <v>53</v>
      </c>
      <c r="C4" s="9"/>
      <c r="D4" s="5"/>
    </row>
    <row r="5" ht="18" customHeight="1" spans="1:4">
      <c r="A5" s="22" t="s">
        <v>54</v>
      </c>
      <c r="B5" s="22" t="s">
        <v>55</v>
      </c>
      <c r="C5" s="9"/>
      <c r="D5" s="5"/>
    </row>
    <row r="6" ht="18" customHeight="1" spans="1:4">
      <c r="A6" s="22" t="s">
        <v>56</v>
      </c>
      <c r="B6" s="22" t="s">
        <v>57</v>
      </c>
      <c r="C6" s="9"/>
      <c r="D6" s="5"/>
    </row>
    <row r="7" ht="18" customHeight="1" spans="1:4">
      <c r="A7" s="1"/>
      <c r="B7" s="1"/>
      <c r="C7" s="1"/>
      <c r="D7" s="1"/>
    </row>
    <row r="8" ht="28" customHeight="1" spans="1:4">
      <c r="A8" s="23" t="s">
        <v>58</v>
      </c>
      <c r="B8" s="23" t="s">
        <v>59</v>
      </c>
      <c r="C8" s="23" t="s">
        <v>5</v>
      </c>
      <c r="D8" s="23" t="s">
        <v>60</v>
      </c>
    </row>
    <row r="9" ht="18" customHeight="1" spans="1:4">
      <c r="A9" s="22" t="s">
        <v>8</v>
      </c>
      <c r="B9" s="22" t="s">
        <v>61</v>
      </c>
      <c r="C9" s="22" t="s">
        <v>62</v>
      </c>
      <c r="D9" s="22">
        <v>1</v>
      </c>
    </row>
    <row r="10" ht="18" customHeight="1" spans="1:4">
      <c r="A10" s="22" t="s">
        <v>8</v>
      </c>
      <c r="B10" s="22" t="s">
        <v>63</v>
      </c>
      <c r="C10" s="22" t="s">
        <v>62</v>
      </c>
      <c r="D10" s="22">
        <v>1</v>
      </c>
    </row>
    <row r="11" ht="18" customHeight="1" spans="1:4">
      <c r="A11" s="22" t="s">
        <v>8</v>
      </c>
      <c r="B11" s="22" t="s">
        <v>64</v>
      </c>
      <c r="C11" s="22" t="s">
        <v>62</v>
      </c>
      <c r="D11" s="22">
        <v>1</v>
      </c>
    </row>
    <row r="12" ht="18" customHeight="1" spans="1:4">
      <c r="A12" s="22" t="s">
        <v>8</v>
      </c>
      <c r="B12" s="22" t="s">
        <v>65</v>
      </c>
      <c r="C12" s="22" t="s">
        <v>62</v>
      </c>
      <c r="D12" s="22">
        <v>1</v>
      </c>
    </row>
    <row r="13" ht="18" customHeight="1" spans="1:4">
      <c r="A13" s="22" t="s">
        <v>8</v>
      </c>
      <c r="B13" s="22" t="s">
        <v>66</v>
      </c>
      <c r="C13" s="22" t="s">
        <v>62</v>
      </c>
      <c r="D13" s="22">
        <v>1</v>
      </c>
    </row>
    <row r="14" ht="18" customHeight="1" spans="1:4">
      <c r="A14" s="22" t="s">
        <v>8</v>
      </c>
      <c r="B14" s="22" t="s">
        <v>67</v>
      </c>
      <c r="C14" s="22" t="s">
        <v>62</v>
      </c>
      <c r="D14" s="22">
        <v>1</v>
      </c>
    </row>
    <row r="15" ht="18" customHeight="1" spans="1:4">
      <c r="A15" s="22" t="s">
        <v>8</v>
      </c>
      <c r="B15" s="22" t="s">
        <v>68</v>
      </c>
      <c r="C15" s="22" t="s">
        <v>69</v>
      </c>
      <c r="D15" s="22">
        <v>1</v>
      </c>
    </row>
    <row r="16" ht="18" customHeight="1" spans="1:4">
      <c r="A16" s="22" t="s">
        <v>8</v>
      </c>
      <c r="B16" s="22" t="s">
        <v>70</v>
      </c>
      <c r="C16" s="22" t="s">
        <v>69</v>
      </c>
      <c r="D16" s="22">
        <v>1</v>
      </c>
    </row>
    <row r="17" ht="18" customHeight="1" spans="1:4">
      <c r="A17" s="22" t="s">
        <v>8</v>
      </c>
      <c r="B17" s="22" t="s">
        <v>71</v>
      </c>
      <c r="C17" s="22" t="s">
        <v>69</v>
      </c>
      <c r="D17" s="22">
        <v>1</v>
      </c>
    </row>
    <row r="18" ht="18" customHeight="1" spans="1:4">
      <c r="A18" s="22" t="s">
        <v>8</v>
      </c>
      <c r="B18" s="22" t="s">
        <v>72</v>
      </c>
      <c r="C18" s="22" t="s">
        <v>62</v>
      </c>
      <c r="D18" s="22">
        <v>1</v>
      </c>
    </row>
    <row r="19" ht="18" customHeight="1" spans="1:4">
      <c r="A19" s="22" t="s">
        <v>8</v>
      </c>
      <c r="B19" s="22" t="s">
        <v>73</v>
      </c>
      <c r="C19" s="22" t="s">
        <v>74</v>
      </c>
      <c r="D19" s="22">
        <v>1</v>
      </c>
    </row>
    <row r="20" ht="18" customHeight="1" spans="1:4">
      <c r="A20" s="22" t="s">
        <v>8</v>
      </c>
      <c r="B20" s="22" t="s">
        <v>75</v>
      </c>
      <c r="C20" s="22" t="s">
        <v>62</v>
      </c>
      <c r="D20" s="22">
        <v>1</v>
      </c>
    </row>
    <row r="21" ht="18" customHeight="1" spans="1:4">
      <c r="A21" s="26"/>
      <c r="B21" s="26"/>
      <c r="C21" s="26"/>
      <c r="D21" s="22">
        <v>0</v>
      </c>
    </row>
    <row r="22" ht="18" customHeight="1" spans="1:4">
      <c r="A22" s="26"/>
      <c r="B22" s="26"/>
      <c r="C22" s="26"/>
      <c r="D22" s="22">
        <v>0</v>
      </c>
    </row>
    <row r="23" ht="18" customHeight="1" spans="1:4">
      <c r="A23" s="26"/>
      <c r="B23" s="26"/>
      <c r="C23" s="26"/>
      <c r="D23" s="22">
        <v>0</v>
      </c>
    </row>
    <row r="24" ht="18" customHeight="1" spans="1:4">
      <c r="A24" s="26"/>
      <c r="B24" s="26"/>
      <c r="C24" s="26"/>
      <c r="D24" s="22">
        <v>0</v>
      </c>
    </row>
    <row r="25" ht="18" customHeight="1" spans="1:4">
      <c r="A25" s="26"/>
      <c r="B25" s="26"/>
      <c r="C25" s="26"/>
      <c r="D25" s="22">
        <v>0</v>
      </c>
    </row>
    <row r="26" ht="18" customHeight="1" spans="1:4">
      <c r="A26" s="1"/>
      <c r="B26" s="1"/>
      <c r="C26" s="1"/>
      <c r="D26" s="1"/>
    </row>
    <row r="27" ht="18" customHeight="1" spans="1:4">
      <c r="A27" s="22" t="s">
        <v>76</v>
      </c>
      <c r="B27" s="22" t="s">
        <v>77</v>
      </c>
      <c r="C27" s="27">
        <f>ROUND(SUMPRODUCT((A9:A25&lt;&gt;"")/COUNTIF(A9:A25,A9:A25&amp;"")),0)</f>
        <v>1</v>
      </c>
      <c r="D27" s="5"/>
    </row>
    <row r="28" ht="18" customHeight="1" spans="1:4">
      <c r="A28" s="22" t="s">
        <v>76</v>
      </c>
      <c r="B28" s="22" t="s">
        <v>78</v>
      </c>
      <c r="C28" s="27">
        <f>SUM(D9:D25)</f>
        <v>12</v>
      </c>
      <c r="D28" s="5"/>
    </row>
    <row r="29" ht="23" customHeight="1" spans="1:4">
      <c r="A29" s="28" t="s">
        <v>79</v>
      </c>
      <c r="B29" s="28" t="str">
        <f>IF(OR(NOT(ISNUMBER(C27)),NOT(ISNUMBER(C28)),C27&lt;=0,C28&lt;=0),"Dados pendentes",IF(C28&lt;=19,IF(C27&lt;=5,"Simples","Moderado"),IF(C28&lt;=50,IF(C27=1,"Simples",IF(C27&lt;=5,"Moderado","Complexo")),IF(C27=1,"Moderado","Complexo"))))</f>
        <v>Simples</v>
      </c>
      <c r="C29" s="29"/>
      <c r="D29" s="8"/>
    </row>
    <row r="30" ht="23" customHeight="1" spans="1:4">
      <c r="A30" s="28" t="s">
        <v>80</v>
      </c>
      <c r="B30" s="28">
        <f>IF(B29="Simples",7,IF(B29="Moderado",10,IF(B29="Complexo",15,"Dados pendentes")))</f>
        <v>7</v>
      </c>
      <c r="C30" s="29"/>
      <c r="D30" s="8"/>
    </row>
    <row r="31" ht="18" customHeight="1" spans="1:4">
      <c r="A31" s="1"/>
      <c r="B31" s="1"/>
      <c r="C31" s="1"/>
      <c r="D31" s="1"/>
    </row>
    <row r="32" ht="18" customHeight="1" spans="1:4">
      <c r="A32" s="22" t="s">
        <v>81</v>
      </c>
      <c r="B32" s="22" t="s">
        <v>82</v>
      </c>
      <c r="C32" s="9"/>
      <c r="D32" s="5"/>
    </row>
    <row r="33" ht="18" customHeight="1" spans="1:4">
      <c r="A33" s="22" t="s">
        <v>83</v>
      </c>
      <c r="B33" s="22" t="s">
        <v>84</v>
      </c>
      <c r="C33" s="9"/>
      <c r="D33" s="5"/>
    </row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</sheetData>
  <mergeCells count="12">
    <mergeCell ref="A1:D1"/>
    <mergeCell ref="B2:D2"/>
    <mergeCell ref="B3:D3"/>
    <mergeCell ref="B4:D4"/>
    <mergeCell ref="B5:D5"/>
    <mergeCell ref="B6:D6"/>
    <mergeCell ref="C27:D27"/>
    <mergeCell ref="C28:D28"/>
    <mergeCell ref="B29:D29"/>
    <mergeCell ref="B30:D30"/>
    <mergeCell ref="B32:D32"/>
    <mergeCell ref="B33:D33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33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6"/>
  <sheetViews>
    <sheetView showGridLines="0" zoomScale="90" zoomScaleNormal="90" workbookViewId="0">
      <pane ySplit="8" topLeftCell="A9" activePane="bottomLeft" state="frozen"/>
      <selection/>
      <selection pane="bottomLeft" activeCell="I20" sqref="I2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85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51</v>
      </c>
      <c r="C3" s="9"/>
      <c r="D3" s="5"/>
    </row>
    <row r="4" ht="18" customHeight="1" spans="1:4">
      <c r="A4" s="22" t="s">
        <v>52</v>
      </c>
      <c r="B4" s="22" t="s">
        <v>53</v>
      </c>
      <c r="C4" s="9"/>
      <c r="D4" s="5"/>
    </row>
    <row r="5" ht="18" customHeight="1" spans="1:4">
      <c r="A5" s="22" t="s">
        <v>54</v>
      </c>
      <c r="B5" s="22" t="s">
        <v>86</v>
      </c>
      <c r="C5" s="9"/>
      <c r="D5" s="5"/>
    </row>
    <row r="6" ht="18" customHeight="1" spans="1:4">
      <c r="A6" s="22" t="s">
        <v>56</v>
      </c>
      <c r="B6" s="22" t="s">
        <v>87</v>
      </c>
      <c r="C6" s="9"/>
      <c r="D6" s="5"/>
    </row>
    <row r="7" ht="18" customHeight="1" spans="1:4">
      <c r="A7" s="1"/>
      <c r="B7" s="1"/>
      <c r="C7" s="1"/>
      <c r="D7" s="1"/>
    </row>
    <row r="8" ht="28" customHeight="1" spans="1:4">
      <c r="A8" s="23" t="s">
        <v>58</v>
      </c>
      <c r="B8" s="23" t="s">
        <v>59</v>
      </c>
      <c r="C8" s="23" t="s">
        <v>5</v>
      </c>
      <c r="D8" s="23" t="s">
        <v>60</v>
      </c>
    </row>
    <row r="9" ht="18" customHeight="1" spans="1:4">
      <c r="A9" s="22" t="s">
        <v>11</v>
      </c>
      <c r="B9" s="22" t="s">
        <v>88</v>
      </c>
      <c r="C9" s="22" t="s">
        <v>89</v>
      </c>
      <c r="D9" s="22">
        <v>2</v>
      </c>
    </row>
    <row r="10" ht="18" customHeight="1" spans="1:4">
      <c r="A10" s="22" t="s">
        <v>11</v>
      </c>
      <c r="B10" s="22" t="s">
        <v>90</v>
      </c>
      <c r="C10" s="22" t="s">
        <v>62</v>
      </c>
      <c r="D10" s="22">
        <v>1</v>
      </c>
    </row>
    <row r="11" ht="18" customHeight="1" spans="1:4">
      <c r="A11" s="22" t="s">
        <v>11</v>
      </c>
      <c r="B11" s="22" t="s">
        <v>91</v>
      </c>
      <c r="C11" s="22" t="s">
        <v>62</v>
      </c>
      <c r="D11" s="22">
        <v>1</v>
      </c>
    </row>
    <row r="12" ht="18" customHeight="1" spans="1:4">
      <c r="A12" s="22" t="s">
        <v>11</v>
      </c>
      <c r="B12" s="22" t="s">
        <v>92</v>
      </c>
      <c r="C12" s="22" t="s">
        <v>62</v>
      </c>
      <c r="D12" s="22">
        <v>1</v>
      </c>
    </row>
    <row r="13" ht="18" customHeight="1" spans="1:4">
      <c r="A13" s="22" t="s">
        <v>11</v>
      </c>
      <c r="B13" s="22" t="s">
        <v>93</v>
      </c>
      <c r="C13" s="22" t="s">
        <v>94</v>
      </c>
      <c r="D13" s="22">
        <v>1</v>
      </c>
    </row>
    <row r="14" ht="18" customHeight="1" spans="1:4">
      <c r="A14" s="1"/>
      <c r="B14" s="1"/>
      <c r="C14" s="1"/>
      <c r="D14" s="1"/>
    </row>
    <row r="15" ht="18" customHeight="1" spans="1:4">
      <c r="A15" s="22" t="s">
        <v>76</v>
      </c>
      <c r="B15" s="22" t="s">
        <v>77</v>
      </c>
      <c r="C15" s="27">
        <f>ROUND(SUMPRODUCT((A9:A13&lt;&gt;"")/COUNTIF(A9:A13,A9:A13&amp;"")),0)</f>
        <v>1</v>
      </c>
      <c r="D15" s="5"/>
    </row>
    <row r="16" ht="18" customHeight="1" spans="1:4">
      <c r="A16" s="22" t="s">
        <v>76</v>
      </c>
      <c r="B16" s="22" t="s">
        <v>78</v>
      </c>
      <c r="C16" s="27">
        <f>SUM(D9:D13)</f>
        <v>6</v>
      </c>
      <c r="D16" s="5"/>
    </row>
    <row r="17" ht="23" customHeight="1" spans="1:4">
      <c r="A17" s="28" t="s">
        <v>79</v>
      </c>
      <c r="B17" s="28" t="str">
        <f>IF(OR(NOT(ISNUMBER(C15)),NOT(ISNUMBER(C16)),C15&lt;=0,C16&lt;=0),"Dados pendentes",IF(C16&lt;=19,IF(C15&lt;=5,"Simples","Moderado"),IF(C16&lt;=50,IF(C15=1,"Simples",IF(C15&lt;=5,"Moderado","Complexo")),IF(C15=1,"Moderado","Complexo"))))</f>
        <v>Simples</v>
      </c>
      <c r="C17" s="29"/>
      <c r="D17" s="8"/>
    </row>
    <row r="18" ht="23" customHeight="1" spans="1:4">
      <c r="A18" s="28" t="s">
        <v>80</v>
      </c>
      <c r="B18" s="28">
        <f>IF(B17="Simples",7,IF(B17="Moderado",10,IF(B17="Complexo",15,"Dados pendentes")))</f>
        <v>7</v>
      </c>
      <c r="C18" s="29"/>
      <c r="D18" s="8"/>
    </row>
    <row r="19" ht="18" customHeight="1" spans="1:4">
      <c r="A19" s="1"/>
      <c r="B19" s="1"/>
      <c r="C19" s="1"/>
      <c r="D19" s="1"/>
    </row>
    <row r="20" ht="18" customHeight="1" spans="1:4">
      <c r="A20" s="22" t="s">
        <v>81</v>
      </c>
      <c r="B20" s="22" t="s">
        <v>95</v>
      </c>
      <c r="C20" s="9"/>
      <c r="D20" s="5"/>
    </row>
    <row r="21" ht="18" customHeight="1" spans="1:4">
      <c r="A21" s="22" t="s">
        <v>83</v>
      </c>
      <c r="B21" s="22" t="s">
        <v>96</v>
      </c>
      <c r="C21" s="9"/>
      <c r="D21" s="5"/>
    </row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</sheetData>
  <mergeCells count="12">
    <mergeCell ref="A1:D1"/>
    <mergeCell ref="B2:D2"/>
    <mergeCell ref="B3:D3"/>
    <mergeCell ref="B4:D4"/>
    <mergeCell ref="B5:D5"/>
    <mergeCell ref="B6:D6"/>
    <mergeCell ref="C15:D15"/>
    <mergeCell ref="C16:D16"/>
    <mergeCell ref="B17:D17"/>
    <mergeCell ref="B18:D18"/>
    <mergeCell ref="B20:D20"/>
    <mergeCell ref="B21:D21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7"/>
  <sheetViews>
    <sheetView showGridLines="0" zoomScale="90" zoomScaleNormal="90" topLeftCell="A10" workbookViewId="0">
      <pane ySplit="9" topLeftCell="A10" activePane="bottomLeft" state="frozen"/>
      <selection/>
      <selection pane="bottomLeft" activeCell="G20" sqref="G2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97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98</v>
      </c>
      <c r="C3" s="9"/>
      <c r="D3" s="5"/>
    </row>
    <row r="4" ht="18" customHeight="1" spans="1:4">
      <c r="A4" s="22" t="s">
        <v>52</v>
      </c>
      <c r="B4" s="22" t="s">
        <v>99</v>
      </c>
      <c r="C4" s="9"/>
      <c r="D4" s="5"/>
    </row>
    <row r="5" ht="18" customHeight="1" spans="1:4">
      <c r="A5" s="22" t="s">
        <v>54</v>
      </c>
      <c r="B5" s="22" t="s">
        <v>100</v>
      </c>
      <c r="C5" s="9"/>
      <c r="D5" s="5"/>
    </row>
    <row r="6" ht="18" customHeight="1" spans="1:4">
      <c r="A6" s="22" t="s">
        <v>56</v>
      </c>
      <c r="B6" s="22" t="s">
        <v>101</v>
      </c>
      <c r="C6" s="9"/>
      <c r="D6" s="5"/>
    </row>
    <row r="7" ht="18" customHeight="1" spans="1:4">
      <c r="A7" s="22" t="s">
        <v>102</v>
      </c>
      <c r="B7" s="22" t="s">
        <v>103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58</v>
      </c>
      <c r="B9" s="23" t="s">
        <v>59</v>
      </c>
      <c r="C9" s="23" t="s">
        <v>5</v>
      </c>
      <c r="D9" s="23" t="s">
        <v>60</v>
      </c>
    </row>
    <row r="10" ht="23" customHeight="1" spans="1:4">
      <c r="A10" s="22" t="s">
        <v>13</v>
      </c>
      <c r="B10" s="22" t="s">
        <v>104</v>
      </c>
      <c r="C10" s="22" t="s">
        <v>62</v>
      </c>
      <c r="D10" s="22">
        <v>1</v>
      </c>
    </row>
    <row r="11" ht="23" customHeight="1" spans="1:4">
      <c r="A11" s="22" t="s">
        <v>13</v>
      </c>
      <c r="B11" s="22" t="s">
        <v>105</v>
      </c>
      <c r="C11" s="22" t="s">
        <v>62</v>
      </c>
      <c r="D11" s="22">
        <v>1</v>
      </c>
    </row>
    <row r="12" ht="23" customHeight="1" spans="1:4">
      <c r="A12" s="22" t="s">
        <v>13</v>
      </c>
      <c r="B12" s="22" t="s">
        <v>106</v>
      </c>
      <c r="C12" s="22" t="s">
        <v>62</v>
      </c>
      <c r="D12" s="22">
        <v>1</v>
      </c>
    </row>
    <row r="13" ht="23" customHeight="1" spans="1:4">
      <c r="A13" s="22" t="s">
        <v>13</v>
      </c>
      <c r="B13" s="22" t="s">
        <v>107</v>
      </c>
      <c r="C13" s="22" t="s">
        <v>62</v>
      </c>
      <c r="D13" s="22">
        <v>1</v>
      </c>
    </row>
    <row r="14" ht="23" customHeight="1" spans="1:4">
      <c r="A14" s="22" t="s">
        <v>13</v>
      </c>
      <c r="B14" s="22" t="s">
        <v>108</v>
      </c>
      <c r="C14" s="22" t="s">
        <v>62</v>
      </c>
      <c r="D14" s="22">
        <v>1</v>
      </c>
    </row>
    <row r="15" ht="18" customHeight="1" spans="1:4">
      <c r="A15" s="1"/>
      <c r="B15" s="1"/>
      <c r="C15" s="1"/>
      <c r="D15" s="1"/>
    </row>
    <row r="16" ht="23" customHeight="1" spans="1:4">
      <c r="A16" s="22" t="s">
        <v>76</v>
      </c>
      <c r="B16" s="22" t="s">
        <v>77</v>
      </c>
      <c r="C16" s="27">
        <f>ROUND(SUMPRODUCT((A10:A14&lt;&gt;"")/COUNTIF(A10:A14,A10:A14&amp;"")),0)</f>
        <v>1</v>
      </c>
      <c r="D16" s="5"/>
    </row>
    <row r="17" ht="23" customHeight="1" spans="1:4">
      <c r="A17" s="22" t="s">
        <v>76</v>
      </c>
      <c r="B17" s="22" t="s">
        <v>78</v>
      </c>
      <c r="C17" s="27">
        <f>SUM(D10:D14)</f>
        <v>5</v>
      </c>
      <c r="D17" s="5"/>
    </row>
    <row r="18" ht="23" customHeight="1" spans="1:4">
      <c r="A18" s="28" t="s">
        <v>79</v>
      </c>
      <c r="B18" s="28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29"/>
      <c r="D18" s="8"/>
    </row>
    <row r="19" ht="23" customHeight="1" spans="1:4">
      <c r="A19" s="28" t="s">
        <v>80</v>
      </c>
      <c r="B19" s="28">
        <f>IF(B18="Simples",5,IF(B18="Moderado",7,IF(B18="Complexo",10,"Dados pendentes")))</f>
        <v>5</v>
      </c>
      <c r="C19" s="29"/>
      <c r="D19" s="8"/>
    </row>
    <row r="20" ht="18" customHeight="1" spans="1:4">
      <c r="A20" s="1"/>
      <c r="B20" s="1"/>
      <c r="C20" s="1"/>
      <c r="D20" s="1"/>
    </row>
    <row r="21" ht="23" customHeight="1" spans="1:4">
      <c r="A21" s="22" t="s">
        <v>81</v>
      </c>
      <c r="B21" s="22" t="s">
        <v>109</v>
      </c>
      <c r="C21" s="9"/>
      <c r="D21" s="5"/>
    </row>
    <row r="22" ht="23" customHeight="1" spans="1:4">
      <c r="A22" s="22" t="s">
        <v>83</v>
      </c>
      <c r="B22" s="22" t="s">
        <v>110</v>
      </c>
      <c r="C22" s="9"/>
      <c r="D22" s="5"/>
    </row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16:D16"/>
    <mergeCell ref="C17:D17"/>
    <mergeCell ref="B18:D18"/>
    <mergeCell ref="B19:D19"/>
    <mergeCell ref="B21:D21"/>
    <mergeCell ref="B22:D22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7"/>
  <sheetViews>
    <sheetView showGridLines="0" zoomScale="90" zoomScaleNormal="90" workbookViewId="0">
      <pane ySplit="9" topLeftCell="A10" activePane="bottomLeft" state="frozen"/>
      <selection/>
      <selection pane="bottomLeft" activeCell="I21" sqref="I21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111</v>
      </c>
      <c r="B1" s="20"/>
      <c r="C1" s="20"/>
      <c r="D1" s="21"/>
    </row>
    <row r="2" ht="18" customHeight="1" spans="1:4">
      <c r="A2" s="22" t="s">
        <v>49</v>
      </c>
      <c r="B2" s="22" t="s">
        <v>50</v>
      </c>
      <c r="C2" s="9"/>
      <c r="D2" s="5"/>
    </row>
    <row r="3" ht="18" customHeight="1" spans="1:4">
      <c r="A3" s="22" t="s">
        <v>5</v>
      </c>
      <c r="B3" s="22" t="s">
        <v>98</v>
      </c>
      <c r="C3" s="9"/>
      <c r="D3" s="5"/>
    </row>
    <row r="4" ht="18" customHeight="1" spans="1:4">
      <c r="A4" s="22" t="s">
        <v>52</v>
      </c>
      <c r="B4" s="22" t="s">
        <v>99</v>
      </c>
      <c r="C4" s="9"/>
      <c r="D4" s="5"/>
    </row>
    <row r="5" ht="18" customHeight="1" spans="1:4">
      <c r="A5" s="22" t="s">
        <v>54</v>
      </c>
      <c r="B5" s="22" t="s">
        <v>112</v>
      </c>
      <c r="C5" s="9"/>
      <c r="D5" s="5"/>
    </row>
    <row r="6" ht="18" customHeight="1" spans="1:4">
      <c r="A6" s="22" t="s">
        <v>56</v>
      </c>
      <c r="B6" s="22" t="s">
        <v>113</v>
      </c>
      <c r="C6" s="9"/>
      <c r="D6" s="5"/>
    </row>
    <row r="7" ht="18" customHeight="1" spans="1:4">
      <c r="A7" s="22" t="s">
        <v>102</v>
      </c>
      <c r="B7" s="22" t="s">
        <v>114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58</v>
      </c>
      <c r="B9" s="23" t="s">
        <v>59</v>
      </c>
      <c r="C9" s="23" t="s">
        <v>5</v>
      </c>
      <c r="D9" s="23" t="s">
        <v>60</v>
      </c>
    </row>
    <row r="10" ht="23" customHeight="1" spans="1:4">
      <c r="A10" s="22" t="s">
        <v>16</v>
      </c>
      <c r="B10" s="22" t="s">
        <v>115</v>
      </c>
      <c r="C10" s="22" t="s">
        <v>89</v>
      </c>
      <c r="D10" s="22">
        <v>2</v>
      </c>
    </row>
    <row r="11" ht="23" customHeight="1" spans="1:4">
      <c r="A11" s="22" t="s">
        <v>16</v>
      </c>
      <c r="B11" s="22" t="s">
        <v>116</v>
      </c>
      <c r="C11" s="22" t="s">
        <v>89</v>
      </c>
      <c r="D11" s="22">
        <v>2</v>
      </c>
    </row>
    <row r="12" ht="23" customHeight="1" spans="1:4">
      <c r="A12" s="22" t="s">
        <v>16</v>
      </c>
      <c r="B12" s="22" t="s">
        <v>117</v>
      </c>
      <c r="C12" s="22" t="s">
        <v>89</v>
      </c>
      <c r="D12" s="22">
        <v>2</v>
      </c>
    </row>
    <row r="13" ht="23" customHeight="1" spans="1:4">
      <c r="A13" s="22" t="s">
        <v>16</v>
      </c>
      <c r="B13" s="22" t="s">
        <v>118</v>
      </c>
      <c r="C13" s="22" t="s">
        <v>119</v>
      </c>
      <c r="D13" s="22">
        <v>2</v>
      </c>
    </row>
    <row r="14" ht="23" customHeight="1" spans="1:4">
      <c r="A14" s="22" t="s">
        <v>16</v>
      </c>
      <c r="B14" s="22" t="s">
        <v>120</v>
      </c>
      <c r="C14" s="22" t="s">
        <v>74</v>
      </c>
      <c r="D14" s="22">
        <v>1</v>
      </c>
    </row>
    <row r="15" ht="18" customHeight="1" spans="1:4">
      <c r="A15" s="1"/>
      <c r="B15" s="1"/>
      <c r="C15" s="1"/>
      <c r="D15" s="1"/>
    </row>
    <row r="16" ht="23" customHeight="1" spans="1:4">
      <c r="A16" s="22" t="s">
        <v>76</v>
      </c>
      <c r="B16" s="22" t="s">
        <v>77</v>
      </c>
      <c r="C16" s="27">
        <f>ROUND(SUMPRODUCT((A10:A14&lt;&gt;"")/COUNTIF(A10:A14,A10:A14&amp;"")),0)</f>
        <v>1</v>
      </c>
      <c r="D16" s="5"/>
    </row>
    <row r="17" ht="23" customHeight="1" spans="1:4">
      <c r="A17" s="22" t="s">
        <v>76</v>
      </c>
      <c r="B17" s="22" t="s">
        <v>78</v>
      </c>
      <c r="C17" s="27">
        <f>SUM(D10:D14)</f>
        <v>9</v>
      </c>
      <c r="D17" s="5"/>
    </row>
    <row r="18" ht="23" customHeight="1" spans="1:4">
      <c r="A18" s="28" t="s">
        <v>79</v>
      </c>
      <c r="B18" s="28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29"/>
      <c r="D18" s="8"/>
    </row>
    <row r="19" ht="23" customHeight="1" spans="1:4">
      <c r="A19" s="28" t="s">
        <v>80</v>
      </c>
      <c r="B19" s="28">
        <f>IF(B18="Simples",5,IF(B18="Moderado",7,IF(B18="Complexo",10,"Dados pendentes")))</f>
        <v>5</v>
      </c>
      <c r="C19" s="29"/>
      <c r="D19" s="8"/>
    </row>
    <row r="20" ht="18" customHeight="1" spans="1:4">
      <c r="A20" s="1"/>
      <c r="B20" s="1"/>
      <c r="C20" s="1"/>
      <c r="D20" s="1"/>
    </row>
    <row r="21" ht="23" customHeight="1" spans="1:4">
      <c r="A21" s="22" t="s">
        <v>81</v>
      </c>
      <c r="B21" s="22" t="s">
        <v>121</v>
      </c>
      <c r="C21" s="9"/>
      <c r="D21" s="5"/>
    </row>
    <row r="22" ht="23" customHeight="1" spans="1:4">
      <c r="A22" s="22" t="s">
        <v>83</v>
      </c>
      <c r="B22" s="22" t="s">
        <v>122</v>
      </c>
      <c r="C22" s="9"/>
      <c r="D22" s="5"/>
    </row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16:D16"/>
    <mergeCell ref="C17:D17"/>
    <mergeCell ref="B18:D18"/>
    <mergeCell ref="B19:D19"/>
    <mergeCell ref="B21:D21"/>
    <mergeCell ref="B22:D22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2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356"/>
  <sheetViews>
    <sheetView showGridLines="0" zoomScale="90" zoomScaleNormal="90" topLeftCell="A28" workbookViewId="0">
      <selection activeCell="A1" sqref="A1:D1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31" t="s">
        <v>123</v>
      </c>
      <c r="B1" s="32"/>
      <c r="C1" s="32"/>
      <c r="D1" s="33"/>
    </row>
    <row r="2" ht="28" customHeight="1" spans="1:4">
      <c r="A2" s="23" t="s">
        <v>124</v>
      </c>
      <c r="B2" s="23" t="s">
        <v>125</v>
      </c>
      <c r="C2" s="24"/>
      <c r="D2" s="25"/>
    </row>
    <row r="3" ht="18" customHeight="1" spans="1:4">
      <c r="A3" s="22" t="s">
        <v>81</v>
      </c>
      <c r="B3" s="22" t="s">
        <v>126</v>
      </c>
      <c r="C3" s="9"/>
      <c r="D3" s="5"/>
    </row>
    <row r="4" ht="18" customHeight="1" spans="1:4">
      <c r="A4" s="22" t="s">
        <v>127</v>
      </c>
      <c r="B4" s="22" t="s">
        <v>128</v>
      </c>
      <c r="C4" s="9"/>
      <c r="D4" s="5"/>
    </row>
    <row r="5" ht="18" customHeight="1" spans="1:4">
      <c r="A5" s="22" t="s">
        <v>129</v>
      </c>
      <c r="B5" s="22" t="s">
        <v>130</v>
      </c>
      <c r="C5" s="9"/>
      <c r="D5" s="5"/>
    </row>
    <row r="6" ht="18" customHeight="1" spans="1:4">
      <c r="A6" s="22" t="s">
        <v>131</v>
      </c>
      <c r="B6" s="22" t="s">
        <v>132</v>
      </c>
      <c r="C6" s="9"/>
      <c r="D6" s="5"/>
    </row>
    <row r="7" ht="18" customHeight="1" spans="1:4">
      <c r="A7" s="22" t="s">
        <v>133</v>
      </c>
      <c r="B7" s="22" t="s">
        <v>134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135</v>
      </c>
      <c r="B9" s="23" t="s">
        <v>136</v>
      </c>
      <c r="C9" s="23" t="s">
        <v>137</v>
      </c>
      <c r="D9" s="23" t="s">
        <v>138</v>
      </c>
    </row>
    <row r="10" ht="18" customHeight="1" spans="1:4">
      <c r="A10" s="22" t="s">
        <v>139</v>
      </c>
      <c r="B10" s="22" t="s">
        <v>64</v>
      </c>
      <c r="C10" s="22" t="s">
        <v>140</v>
      </c>
      <c r="D10" s="22">
        <v>1</v>
      </c>
    </row>
    <row r="11" ht="18" customHeight="1" spans="1:4">
      <c r="A11" s="22" t="s">
        <v>139</v>
      </c>
      <c r="B11" s="22" t="s">
        <v>65</v>
      </c>
      <c r="C11" s="22" t="s">
        <v>140</v>
      </c>
      <c r="D11" s="22">
        <v>1</v>
      </c>
    </row>
    <row r="12" ht="18" customHeight="1" spans="1:4">
      <c r="A12" s="22" t="s">
        <v>139</v>
      </c>
      <c r="B12" s="22" t="s">
        <v>67</v>
      </c>
      <c r="C12" s="22" t="s">
        <v>140</v>
      </c>
      <c r="D12" s="22">
        <v>1</v>
      </c>
    </row>
    <row r="13" ht="18" customHeight="1" spans="1:4">
      <c r="A13" s="22" t="s">
        <v>139</v>
      </c>
      <c r="B13" s="22" t="s">
        <v>141</v>
      </c>
      <c r="C13" s="22" t="s">
        <v>140</v>
      </c>
      <c r="D13" s="22">
        <v>1</v>
      </c>
    </row>
    <row r="14" ht="18" customHeight="1" spans="1:4">
      <c r="A14" s="22" t="s">
        <v>139</v>
      </c>
      <c r="B14" s="22" t="s">
        <v>72</v>
      </c>
      <c r="C14" s="22" t="s">
        <v>140</v>
      </c>
      <c r="D14" s="22">
        <v>1</v>
      </c>
    </row>
    <row r="15" ht="18" customHeight="1" spans="1:4">
      <c r="A15" s="22" t="s">
        <v>139</v>
      </c>
      <c r="B15" s="22" t="s">
        <v>142</v>
      </c>
      <c r="C15" s="22" t="s">
        <v>143</v>
      </c>
      <c r="D15" s="22">
        <v>1</v>
      </c>
    </row>
    <row r="16" ht="18" customHeight="1" spans="1:4">
      <c r="A16" s="22" t="s">
        <v>139</v>
      </c>
      <c r="B16" s="22" t="s">
        <v>144</v>
      </c>
      <c r="C16" s="22" t="s">
        <v>145</v>
      </c>
      <c r="D16" s="22">
        <v>1</v>
      </c>
    </row>
    <row r="17" ht="18" customHeight="1" spans="1:4">
      <c r="A17" s="26"/>
      <c r="B17" s="26"/>
      <c r="C17" s="26"/>
      <c r="D17" s="22">
        <v>0</v>
      </c>
    </row>
    <row r="18" ht="18" customHeight="1" spans="1:4">
      <c r="A18" s="26"/>
      <c r="B18" s="26"/>
      <c r="C18" s="26"/>
      <c r="D18" s="22">
        <v>0</v>
      </c>
    </row>
    <row r="19" ht="18" customHeight="1" spans="1:4">
      <c r="A19" s="26"/>
      <c r="B19" s="26"/>
      <c r="C19" s="26"/>
      <c r="D19" s="22">
        <v>0</v>
      </c>
    </row>
    <row r="20" ht="18" customHeight="1" spans="1:4">
      <c r="A20" s="26"/>
      <c r="B20" s="26"/>
      <c r="C20" s="26"/>
      <c r="D20" s="22">
        <v>0</v>
      </c>
    </row>
    <row r="21" ht="18" customHeight="1" spans="1:4">
      <c r="A21" s="26"/>
      <c r="B21" s="26"/>
      <c r="C21" s="26"/>
      <c r="D21" s="22">
        <v>0</v>
      </c>
    </row>
    <row r="22" ht="18" customHeight="1" spans="1:4">
      <c r="A22" s="26"/>
      <c r="B22" s="26"/>
      <c r="C22" s="26"/>
      <c r="D22" s="22">
        <v>0</v>
      </c>
    </row>
    <row r="23" ht="18" customHeight="1" spans="1:4">
      <c r="A23" s="26"/>
      <c r="B23" s="26"/>
      <c r="C23" s="26"/>
      <c r="D23" s="22">
        <v>0</v>
      </c>
    </row>
    <row r="24" ht="18" customHeight="1" spans="1:4">
      <c r="A24" s="26"/>
      <c r="B24" s="26"/>
      <c r="C24" s="26"/>
      <c r="D24" s="22">
        <v>0</v>
      </c>
    </row>
    <row r="25" ht="18" customHeight="1" spans="1:4">
      <c r="A25" s="26"/>
      <c r="B25" s="26"/>
      <c r="C25" s="26"/>
      <c r="D25" s="22">
        <v>0</v>
      </c>
    </row>
    <row r="26" ht="18" customHeight="1" spans="1:4">
      <c r="A26" s="26"/>
      <c r="B26" s="26"/>
      <c r="C26" s="26"/>
      <c r="D26" s="22">
        <v>0</v>
      </c>
    </row>
    <row r="27" ht="18" customHeight="1" spans="1:4">
      <c r="A27" s="26"/>
      <c r="B27" s="26"/>
      <c r="C27" s="26"/>
      <c r="D27" s="22">
        <v>0</v>
      </c>
    </row>
    <row r="28" ht="18" customHeight="1" spans="1:4">
      <c r="A28" s="26"/>
      <c r="B28" s="26"/>
      <c r="C28" s="26"/>
      <c r="D28" s="22">
        <v>0</v>
      </c>
    </row>
    <row r="29" ht="18" customHeight="1" spans="1:4">
      <c r="A29" s="26"/>
      <c r="B29" s="26"/>
      <c r="C29" s="26"/>
      <c r="D29" s="22">
        <v>0</v>
      </c>
    </row>
    <row r="30" ht="18" customHeight="1" spans="1:4">
      <c r="A30" s="1"/>
      <c r="B30" s="1"/>
      <c r="C30" s="1"/>
      <c r="D30" s="1"/>
    </row>
    <row r="31" ht="18" customHeight="1" spans="1:4">
      <c r="A31" s="10" t="s">
        <v>133</v>
      </c>
      <c r="B31" s="10" t="s">
        <v>146</v>
      </c>
      <c r="C31" s="10" t="s">
        <v>147</v>
      </c>
      <c r="D31" s="1"/>
    </row>
    <row r="32" ht="18" customHeight="1" spans="1:4">
      <c r="A32" s="22" t="s">
        <v>148</v>
      </c>
      <c r="B32" s="22" t="s">
        <v>149</v>
      </c>
      <c r="C32" s="22" t="s">
        <v>150</v>
      </c>
      <c r="D32" s="5"/>
    </row>
    <row r="33" ht="18" customHeight="1" spans="1:4">
      <c r="A33" s="22" t="s">
        <v>151</v>
      </c>
      <c r="B33" s="22" t="s">
        <v>152</v>
      </c>
      <c r="C33" s="22" t="s">
        <v>150</v>
      </c>
      <c r="D33" s="5"/>
    </row>
    <row r="34" ht="18" customHeight="1" spans="1:4">
      <c r="A34" s="22" t="s">
        <v>153</v>
      </c>
      <c r="B34" s="22" t="s">
        <v>154</v>
      </c>
      <c r="C34" s="22" t="s">
        <v>150</v>
      </c>
      <c r="D34" s="5"/>
    </row>
    <row r="35" ht="18" customHeight="1" spans="1:4">
      <c r="A35" s="1"/>
      <c r="B35" s="1"/>
      <c r="C35" s="1"/>
      <c r="D35" s="1"/>
    </row>
    <row r="36" ht="18" customHeight="1" spans="1:4">
      <c r="A36" s="22" t="s">
        <v>76</v>
      </c>
      <c r="B36" s="22" t="s">
        <v>133</v>
      </c>
      <c r="C36" s="27">
        <f>SUM(IF(A32="",0,LEN(A32)-LEN(SUBSTITUTE(A32,";",""))+1),IF(A33="",0,LEN(A33)-LEN(SUBSTITUTE(A33,";",""))+1),IF(A34="",0,LEN(A34)-LEN(SUBSTITUTE(A34,";",""))+1))</f>
        <v>5</v>
      </c>
      <c r="D36" s="5"/>
    </row>
    <row r="37" ht="18" customHeight="1" spans="1:4">
      <c r="A37" s="22" t="s">
        <v>76</v>
      </c>
      <c r="B37" s="22" t="s">
        <v>78</v>
      </c>
      <c r="C37" s="27">
        <f>IF(COUNT(D10:D29)&lt;&gt;ROWS(D10:D29),"Dados pendentes",IF(COUNTIF(D10:D29,0)+COUNTIF(D10:D29,1)&lt;&gt;ROWS(D10:D29),"Revisar DER",SUM(D10:D29)))</f>
        <v>7</v>
      </c>
      <c r="D37" s="5"/>
    </row>
    <row r="38" ht="23" customHeight="1" spans="1:4">
      <c r="A38" s="28" t="s">
        <v>79</v>
      </c>
      <c r="B38" s="28" t="str">
        <f>IF(OR(NOT(ISNUMBER(C36)),NOT(ISNUMBER(C37)),C36&lt;=0,C37&lt;=0),"Dados pendentes",IF(C37&lt;=4,IF(C36&lt;=2,"Simples","Moderado"),IF(C37&lt;=15,IF(C36&lt;=1,"Simples",IF(C36=2,"Moderado","Complexo")),IF(C36&lt;=1,"Moderado","Complexo"))))</f>
        <v>Complexo</v>
      </c>
      <c r="C38" s="29"/>
      <c r="D38" s="8"/>
    </row>
    <row r="39" ht="23" customHeight="1" spans="1:4">
      <c r="A39" s="28" t="s">
        <v>80</v>
      </c>
      <c r="B39" s="28">
        <f>IF(B38="Simples",3,IF(B38="Moderado",4,IF(B38="Complexo",6,"Dados pendentes")))</f>
        <v>6</v>
      </c>
      <c r="C39" s="29"/>
      <c r="D39" s="8"/>
    </row>
    <row r="40" ht="18" customHeight="1" spans="1:4">
      <c r="A40" s="1"/>
      <c r="B40" s="1"/>
      <c r="C40" s="1"/>
      <c r="D40" s="1"/>
    </row>
    <row r="41" ht="18" customHeight="1" spans="1:4">
      <c r="A41" s="1"/>
      <c r="B41" s="1"/>
      <c r="C41" s="1"/>
      <c r="D41" s="1"/>
    </row>
    <row r="42" ht="28" customHeight="1" spans="1:4">
      <c r="A42" s="34" t="s">
        <v>155</v>
      </c>
      <c r="B42" s="32"/>
      <c r="C42" s="32"/>
      <c r="D42" s="33"/>
    </row>
    <row r="43" ht="28" customHeight="1" spans="1:4">
      <c r="A43" s="23" t="s">
        <v>124</v>
      </c>
      <c r="B43" s="23" t="s">
        <v>156</v>
      </c>
      <c r="C43" s="24"/>
      <c r="D43" s="25"/>
    </row>
    <row r="44" ht="18" customHeight="1" spans="1:4">
      <c r="A44" s="22" t="s">
        <v>81</v>
      </c>
      <c r="B44" s="22" t="s">
        <v>157</v>
      </c>
      <c r="C44" s="9"/>
      <c r="D44" s="5"/>
    </row>
    <row r="45" ht="18" customHeight="1" spans="1:4">
      <c r="A45" s="22" t="s">
        <v>127</v>
      </c>
      <c r="B45" s="22" t="s">
        <v>158</v>
      </c>
      <c r="C45" s="9"/>
      <c r="D45" s="5"/>
    </row>
    <row r="46" ht="18" customHeight="1" spans="1:4">
      <c r="A46" s="22" t="s">
        <v>129</v>
      </c>
      <c r="B46" s="22" t="s">
        <v>130</v>
      </c>
      <c r="C46" s="9"/>
      <c r="D46" s="5"/>
    </row>
    <row r="47" ht="18" customHeight="1" spans="1:4">
      <c r="A47" s="22" t="s">
        <v>131</v>
      </c>
      <c r="B47" s="22" t="s">
        <v>132</v>
      </c>
      <c r="C47" s="9"/>
      <c r="D47" s="5"/>
    </row>
    <row r="48" ht="18" customHeight="1" spans="1:4">
      <c r="A48" s="22" t="s">
        <v>133</v>
      </c>
      <c r="B48" s="22" t="s">
        <v>159</v>
      </c>
      <c r="C48" s="9"/>
      <c r="D48" s="5"/>
    </row>
    <row r="49" ht="18" customHeight="1" spans="1:4">
      <c r="A49" s="1"/>
      <c r="B49" s="1"/>
      <c r="C49" s="1"/>
      <c r="D49" s="1"/>
    </row>
    <row r="50" ht="28" customHeight="1" spans="1:4">
      <c r="A50" s="23" t="s">
        <v>135</v>
      </c>
      <c r="B50" s="23" t="s">
        <v>136</v>
      </c>
      <c r="C50" s="23" t="s">
        <v>137</v>
      </c>
      <c r="D50" s="23" t="s">
        <v>138</v>
      </c>
    </row>
    <row r="51" ht="18" customHeight="1" spans="1:4">
      <c r="A51" s="22" t="s">
        <v>139</v>
      </c>
      <c r="B51" s="22" t="s">
        <v>90</v>
      </c>
      <c r="C51" s="22" t="s">
        <v>140</v>
      </c>
      <c r="D51" s="22">
        <v>1</v>
      </c>
    </row>
    <row r="52" ht="18" customHeight="1" spans="1:4">
      <c r="A52" s="22" t="s">
        <v>139</v>
      </c>
      <c r="B52" s="22" t="s">
        <v>92</v>
      </c>
      <c r="C52" s="22" t="s">
        <v>140</v>
      </c>
      <c r="D52" s="22">
        <v>1</v>
      </c>
    </row>
    <row r="53" ht="18" customHeight="1" spans="1:4">
      <c r="A53" s="22" t="s">
        <v>139</v>
      </c>
      <c r="B53" s="22" t="s">
        <v>91</v>
      </c>
      <c r="C53" s="22" t="s">
        <v>140</v>
      </c>
      <c r="D53" s="22">
        <v>1</v>
      </c>
    </row>
    <row r="54" ht="18" customHeight="1" spans="1:4">
      <c r="A54" s="22" t="s">
        <v>139</v>
      </c>
      <c r="B54" s="22" t="s">
        <v>142</v>
      </c>
      <c r="C54" s="22" t="s">
        <v>143</v>
      </c>
      <c r="D54" s="22">
        <v>1</v>
      </c>
    </row>
    <row r="55" ht="18" customHeight="1" spans="1:4">
      <c r="A55" s="22" t="s">
        <v>139</v>
      </c>
      <c r="B55" s="22" t="s">
        <v>144</v>
      </c>
      <c r="C55" s="22" t="s">
        <v>145</v>
      </c>
      <c r="D55" s="22">
        <v>1</v>
      </c>
    </row>
    <row r="56" ht="18" customHeight="1" spans="1:4">
      <c r="A56" s="26"/>
      <c r="B56" s="26"/>
      <c r="C56" s="26"/>
      <c r="D56" s="22">
        <v>0</v>
      </c>
    </row>
    <row r="57" ht="18" customHeight="1" spans="1:4">
      <c r="A57" s="26"/>
      <c r="B57" s="26"/>
      <c r="C57" s="26"/>
      <c r="D57" s="22">
        <v>0</v>
      </c>
    </row>
    <row r="58" ht="18" customHeight="1" spans="1:4">
      <c r="A58" s="26"/>
      <c r="B58" s="26"/>
      <c r="C58" s="26"/>
      <c r="D58" s="22">
        <v>0</v>
      </c>
    </row>
    <row r="59" ht="18" customHeight="1" spans="1:4">
      <c r="A59" s="26"/>
      <c r="B59" s="26"/>
      <c r="C59" s="26"/>
      <c r="D59" s="22">
        <v>0</v>
      </c>
    </row>
    <row r="60" ht="18" customHeight="1" spans="1:4">
      <c r="A60" s="26"/>
      <c r="B60" s="26"/>
      <c r="C60" s="26"/>
      <c r="D60" s="22">
        <v>0</v>
      </c>
    </row>
    <row r="61" ht="18" customHeight="1" spans="1:4">
      <c r="A61" s="26"/>
      <c r="B61" s="26"/>
      <c r="C61" s="26"/>
      <c r="D61" s="22">
        <v>0</v>
      </c>
    </row>
    <row r="62" ht="18" customHeight="1" spans="1:4">
      <c r="A62" s="26"/>
      <c r="B62" s="26"/>
      <c r="C62" s="26"/>
      <c r="D62" s="22">
        <v>0</v>
      </c>
    </row>
    <row r="63" ht="18" customHeight="1" spans="1:4">
      <c r="A63" s="26"/>
      <c r="B63" s="26"/>
      <c r="C63" s="26"/>
      <c r="D63" s="22">
        <v>0</v>
      </c>
    </row>
    <row r="64" ht="18" customHeight="1" spans="1:4">
      <c r="A64" s="26"/>
      <c r="B64" s="26"/>
      <c r="C64" s="26"/>
      <c r="D64" s="22">
        <v>0</v>
      </c>
    </row>
    <row r="65" ht="18" customHeight="1" spans="1:4">
      <c r="A65" s="26"/>
      <c r="B65" s="26"/>
      <c r="C65" s="26"/>
      <c r="D65" s="22">
        <v>0</v>
      </c>
    </row>
    <row r="66" ht="18" customHeight="1" spans="1:4">
      <c r="A66" s="26"/>
      <c r="B66" s="26"/>
      <c r="C66" s="26"/>
      <c r="D66" s="22">
        <v>0</v>
      </c>
    </row>
    <row r="67" ht="18" customHeight="1" spans="1:4">
      <c r="A67" s="26"/>
      <c r="B67" s="26"/>
      <c r="C67" s="26"/>
      <c r="D67" s="22">
        <v>0</v>
      </c>
    </row>
    <row r="68" ht="18" customHeight="1" spans="1:4">
      <c r="A68" s="26"/>
      <c r="B68" s="26"/>
      <c r="C68" s="26"/>
      <c r="D68" s="22">
        <v>0</v>
      </c>
    </row>
    <row r="69" ht="18" customHeight="1" spans="1:4">
      <c r="A69" s="26"/>
      <c r="B69" s="26"/>
      <c r="C69" s="26"/>
      <c r="D69" s="22">
        <v>0</v>
      </c>
    </row>
    <row r="70" ht="18" customHeight="1" spans="1:4">
      <c r="A70" s="26"/>
      <c r="B70" s="26"/>
      <c r="C70" s="26"/>
      <c r="D70" s="22">
        <v>0</v>
      </c>
    </row>
    <row r="71" ht="18" customHeight="1" spans="1:4">
      <c r="A71" s="26"/>
      <c r="B71" s="26"/>
      <c r="C71" s="26"/>
      <c r="D71" s="22">
        <v>0</v>
      </c>
    </row>
    <row r="72" ht="18" customHeight="1" spans="1:4">
      <c r="A72" s="1"/>
      <c r="B72" s="1"/>
      <c r="C72" s="1"/>
      <c r="D72" s="1"/>
    </row>
    <row r="73" ht="18" customHeight="1" spans="1:4">
      <c r="A73" s="10" t="s">
        <v>133</v>
      </c>
      <c r="B73" s="10" t="s">
        <v>146</v>
      </c>
      <c r="C73" s="10" t="s">
        <v>147</v>
      </c>
      <c r="D73" s="1"/>
    </row>
    <row r="74" ht="18" customHeight="1" spans="1:4">
      <c r="A74" s="22" t="s">
        <v>10</v>
      </c>
      <c r="B74" s="22" t="s">
        <v>11</v>
      </c>
      <c r="C74" s="22" t="s">
        <v>150</v>
      </c>
      <c r="D74" s="5"/>
    </row>
    <row r="75" ht="18" customHeight="1" spans="1:4">
      <c r="A75" s="22" t="s">
        <v>160</v>
      </c>
      <c r="B75" s="22" t="s">
        <v>161</v>
      </c>
      <c r="C75" s="22" t="s">
        <v>150</v>
      </c>
      <c r="D75" s="5"/>
    </row>
    <row r="76" ht="18" customHeight="1" spans="1:4">
      <c r="A76" s="22" t="s">
        <v>153</v>
      </c>
      <c r="B76" s="22" t="s">
        <v>154</v>
      </c>
      <c r="C76" s="22" t="s">
        <v>150</v>
      </c>
      <c r="D76" s="5"/>
    </row>
    <row r="77" ht="18" customHeight="1" spans="1:4">
      <c r="A77" s="1"/>
      <c r="B77" s="1"/>
      <c r="C77" s="1"/>
      <c r="D77" s="1"/>
    </row>
    <row r="78" ht="18" customHeight="1" spans="1:4">
      <c r="A78" s="22" t="s">
        <v>76</v>
      </c>
      <c r="B78" s="22" t="s">
        <v>133</v>
      </c>
      <c r="C78" s="27">
        <f>SUM(IF(A74="",0,LEN(A74)-LEN(SUBSTITUTE(A74,";",""))+1),IF(A75="",0,LEN(A75)-LEN(SUBSTITUTE(A75,";",""))+1),IF(A76="",0,LEN(A76)-LEN(SUBSTITUTE(A76,";",""))+1))</f>
        <v>3</v>
      </c>
      <c r="D78" s="5"/>
    </row>
    <row r="79" ht="18" customHeight="1" spans="1:4">
      <c r="A79" s="22" t="s">
        <v>76</v>
      </c>
      <c r="B79" s="22" t="s">
        <v>78</v>
      </c>
      <c r="C79" s="27">
        <f>IF(COUNT(D51:D71)&lt;&gt;ROWS(D51:D71),"Dados pendentes",IF(COUNTIF(D51:D71,0)+COUNTIF(D51:D71,1)&lt;&gt;ROWS(D51:D71),"Revisar DER",SUM(D51:D71)))</f>
        <v>5</v>
      </c>
      <c r="D79" s="5"/>
    </row>
    <row r="80" ht="23" customHeight="1" spans="1:4">
      <c r="A80" s="28" t="s">
        <v>79</v>
      </c>
      <c r="B80" s="28" t="str">
        <f>IF(OR(NOT(ISNUMBER(C78)),NOT(ISNUMBER(C79)),C78&lt;=0,C79&lt;=0),"Dados pendentes",IF(C79&lt;=4,IF(C78&lt;=2,"Simples","Moderado"),IF(C79&lt;=15,IF(C78&lt;=1,"Simples",IF(C78=2,"Moderado","Complexo")),IF(C78&lt;=1,"Moderado","Complexo"))))</f>
        <v>Complexo</v>
      </c>
      <c r="C80" s="29"/>
      <c r="D80" s="8"/>
    </row>
    <row r="81" ht="23" customHeight="1" spans="1:4">
      <c r="A81" s="28" t="s">
        <v>80</v>
      </c>
      <c r="B81" s="28">
        <f>IF(B80="Simples",3,IF(B80="Moderado",4,IF(B80="Complexo",6,"Dados pendentes")))</f>
        <v>6</v>
      </c>
      <c r="C81" s="29"/>
      <c r="D81" s="8"/>
    </row>
    <row r="82" ht="18" customHeight="1" spans="1:4">
      <c r="A82" s="1"/>
      <c r="B82" s="1"/>
      <c r="C82" s="1"/>
      <c r="D82" s="1"/>
    </row>
    <row r="83" ht="18" customHeight="1" spans="1:4">
      <c r="A83" s="1"/>
      <c r="B83" s="1"/>
      <c r="C83" s="1"/>
      <c r="D83" s="1"/>
    </row>
    <row r="84" ht="28" customHeight="1" spans="1:4">
      <c r="A84" s="34" t="s">
        <v>162</v>
      </c>
      <c r="B84" s="32"/>
      <c r="C84" s="32"/>
      <c r="D84" s="33"/>
    </row>
    <row r="85" ht="18" customHeight="1" spans="1:4">
      <c r="A85" s="22" t="s">
        <v>163</v>
      </c>
      <c r="B85" s="22" t="s">
        <v>164</v>
      </c>
      <c r="C85" s="9"/>
      <c r="D85" s="5"/>
    </row>
    <row r="86" ht="18" customHeight="1" spans="1:4">
      <c r="A86" s="22" t="s">
        <v>165</v>
      </c>
      <c r="B86" s="22" t="s">
        <v>166</v>
      </c>
      <c r="C86" s="9"/>
      <c r="D86" s="5"/>
    </row>
    <row r="87" ht="18" customHeight="1" spans="1:4">
      <c r="A87" s="22" t="s">
        <v>127</v>
      </c>
      <c r="B87" s="22" t="s">
        <v>128</v>
      </c>
      <c r="C87" s="9"/>
      <c r="D87" s="5"/>
    </row>
    <row r="88" ht="18" customHeight="1" spans="1:4">
      <c r="A88" s="22" t="s">
        <v>167</v>
      </c>
      <c r="B88" s="22" t="s">
        <v>168</v>
      </c>
      <c r="C88" s="9"/>
      <c r="D88" s="5"/>
    </row>
    <row r="89" ht="18" customHeight="1" spans="1:4">
      <c r="A89" s="22" t="s">
        <v>169</v>
      </c>
      <c r="B89" s="22" t="s">
        <v>134</v>
      </c>
      <c r="C89" s="9"/>
      <c r="D89" s="5"/>
    </row>
    <row r="90" ht="18" customHeight="1" spans="1:4">
      <c r="A90" s="1"/>
      <c r="B90" s="1"/>
      <c r="C90" s="1"/>
      <c r="D90" s="1"/>
    </row>
    <row r="91" ht="28" customHeight="1" spans="1:4">
      <c r="A91" s="23" t="s">
        <v>135</v>
      </c>
      <c r="B91" s="23" t="s">
        <v>136</v>
      </c>
      <c r="C91" s="23" t="s">
        <v>137</v>
      </c>
      <c r="D91" s="23" t="s">
        <v>138</v>
      </c>
    </row>
    <row r="92" ht="18" customHeight="1" spans="1:4">
      <c r="A92" s="22" t="s">
        <v>139</v>
      </c>
      <c r="B92" s="22" t="s">
        <v>142</v>
      </c>
      <c r="C92" s="22" t="s">
        <v>170</v>
      </c>
      <c r="D92" s="22">
        <v>0</v>
      </c>
    </row>
    <row r="93" ht="18" customHeight="1" spans="1:4">
      <c r="A93" s="26"/>
      <c r="B93" s="26"/>
      <c r="C93" s="26"/>
      <c r="D93" s="22">
        <v>0</v>
      </c>
    </row>
    <row r="94" ht="18" customHeight="1" spans="1:4">
      <c r="A94" s="26"/>
      <c r="B94" s="26"/>
      <c r="C94" s="26"/>
      <c r="D94" s="22">
        <v>0</v>
      </c>
    </row>
    <row r="95" ht="18" customHeight="1" spans="1:4">
      <c r="A95" s="26"/>
      <c r="B95" s="26"/>
      <c r="C95" s="26"/>
      <c r="D95" s="22">
        <v>0</v>
      </c>
    </row>
    <row r="96" ht="18" customHeight="1" spans="1:4">
      <c r="A96" s="1"/>
      <c r="B96" s="1"/>
      <c r="C96" s="1"/>
      <c r="D96" s="1"/>
    </row>
    <row r="97" ht="18" customHeight="1" spans="1:4">
      <c r="A97" s="10" t="s">
        <v>133</v>
      </c>
      <c r="B97" s="10" t="s">
        <v>146</v>
      </c>
      <c r="C97" s="10" t="s">
        <v>147</v>
      </c>
      <c r="D97" s="1"/>
    </row>
    <row r="98" ht="18" customHeight="1" spans="1:4">
      <c r="A98" s="22" t="s">
        <v>148</v>
      </c>
      <c r="B98" s="22" t="s">
        <v>149</v>
      </c>
      <c r="C98" s="22" t="s">
        <v>150</v>
      </c>
      <c r="D98" s="5"/>
    </row>
    <row r="99" ht="18" customHeight="1" spans="1:4">
      <c r="A99" s="22" t="s">
        <v>171</v>
      </c>
      <c r="B99" s="22" t="s">
        <v>172</v>
      </c>
      <c r="C99" s="22" t="s">
        <v>150</v>
      </c>
      <c r="D99" s="5"/>
    </row>
    <row r="100" ht="18" customHeight="1" spans="1:4">
      <c r="A100" s="22" t="s">
        <v>7</v>
      </c>
      <c r="B100" s="22" t="s">
        <v>8</v>
      </c>
      <c r="C100" s="22" t="s">
        <v>150</v>
      </c>
      <c r="D100" s="5"/>
    </row>
    <row r="101" ht="18" customHeight="1" spans="1:4">
      <c r="A101" s="22" t="s">
        <v>153</v>
      </c>
      <c r="B101" s="22" t="s">
        <v>154</v>
      </c>
      <c r="C101" s="22" t="s">
        <v>150</v>
      </c>
      <c r="D101" s="5"/>
    </row>
    <row r="102" ht="18" customHeight="1" spans="1:4">
      <c r="A102" s="1"/>
      <c r="B102" s="1"/>
      <c r="C102" s="1"/>
      <c r="D102" s="1"/>
    </row>
    <row r="103" ht="18" customHeight="1" spans="1:4">
      <c r="A103" s="22" t="s">
        <v>76</v>
      </c>
      <c r="B103" s="22" t="s">
        <v>133</v>
      </c>
      <c r="C103" s="27">
        <f>SUM(IF(A98="",0,LEN(A98)-LEN(SUBSTITUTE(A98,";",""))+1),IF(A99="",0,LEN(A99)-LEN(SUBSTITUTE(A99,";",""))+1),IF(A100="",0,LEN(A100)-LEN(SUBSTITUTE(A100,";",""))+1),IF(A101="",0,LEN(A101)-LEN(SUBSTITUTE(A101,";",""))+1))</f>
        <v>5</v>
      </c>
      <c r="D103" s="5"/>
    </row>
    <row r="104" ht="18" customHeight="1" spans="1:4">
      <c r="A104" s="22" t="s">
        <v>76</v>
      </c>
      <c r="B104" s="22" t="s">
        <v>78</v>
      </c>
      <c r="C104" s="27">
        <f>SUM(D92:D95)</f>
        <v>0</v>
      </c>
      <c r="D104" s="5"/>
    </row>
    <row r="105" ht="23" customHeight="1" spans="1:4">
      <c r="A105" s="28" t="s">
        <v>79</v>
      </c>
      <c r="B105" s="28" t="s">
        <v>173</v>
      </c>
      <c r="C105" s="29"/>
      <c r="D105" s="8"/>
    </row>
    <row r="106" ht="23" customHeight="1" spans="1:4">
      <c r="A106" s="28" t="s">
        <v>174</v>
      </c>
      <c r="B106" s="28">
        <f>0</f>
        <v>0</v>
      </c>
      <c r="C106" s="29"/>
      <c r="D106" s="8"/>
    </row>
    <row r="107" ht="18" customHeight="1" spans="1:4">
      <c r="A107" s="1"/>
      <c r="B107" s="1"/>
      <c r="C107" s="1"/>
      <c r="D107" s="1"/>
    </row>
    <row r="108" ht="18" customHeight="1" spans="1:4">
      <c r="A108" s="1"/>
      <c r="B108" s="1"/>
      <c r="C108" s="1"/>
      <c r="D108" s="1"/>
    </row>
    <row r="109" ht="28" customHeight="1" spans="1:4">
      <c r="A109" s="34" t="s">
        <v>175</v>
      </c>
      <c r="B109" s="32"/>
      <c r="C109" s="32"/>
      <c r="D109" s="33"/>
    </row>
    <row r="110" ht="18" customHeight="1" spans="1:4">
      <c r="A110" s="22" t="s">
        <v>163</v>
      </c>
      <c r="B110" s="22" t="s">
        <v>176</v>
      </c>
      <c r="C110" s="9"/>
      <c r="D110" s="5"/>
    </row>
    <row r="111" ht="18" customHeight="1" spans="1:4">
      <c r="A111" s="22" t="s">
        <v>165</v>
      </c>
      <c r="B111" s="22" t="s">
        <v>177</v>
      </c>
      <c r="C111" s="9"/>
      <c r="D111" s="5"/>
    </row>
    <row r="112" ht="18" customHeight="1" spans="1:4">
      <c r="A112" s="22" t="s">
        <v>127</v>
      </c>
      <c r="B112" s="22" t="s">
        <v>158</v>
      </c>
      <c r="C112" s="9"/>
      <c r="D112" s="5"/>
    </row>
    <row r="113" ht="18" customHeight="1" spans="1:4">
      <c r="A113" s="22" t="s">
        <v>167</v>
      </c>
      <c r="B113" s="22" t="s">
        <v>168</v>
      </c>
      <c r="C113" s="9"/>
      <c r="D113" s="5"/>
    </row>
    <row r="114" ht="18" customHeight="1" spans="1:4">
      <c r="A114" s="22" t="s">
        <v>169</v>
      </c>
      <c r="B114" s="22" t="s">
        <v>159</v>
      </c>
      <c r="C114" s="9"/>
      <c r="D114" s="5"/>
    </row>
    <row r="115" ht="18" customHeight="1" spans="1:4">
      <c r="A115" s="1"/>
      <c r="B115" s="1"/>
      <c r="C115" s="1"/>
      <c r="D115" s="1"/>
    </row>
    <row r="116" ht="28" customHeight="1" spans="1:4">
      <c r="A116" s="23" t="s">
        <v>135</v>
      </c>
      <c r="B116" s="23" t="s">
        <v>136</v>
      </c>
      <c r="C116" s="23" t="s">
        <v>137</v>
      </c>
      <c r="D116" s="23" t="s">
        <v>138</v>
      </c>
    </row>
    <row r="117" ht="18" customHeight="1" spans="1:4">
      <c r="A117" s="22" t="s">
        <v>139</v>
      </c>
      <c r="B117" s="22" t="s">
        <v>142</v>
      </c>
      <c r="C117" s="22" t="s">
        <v>170</v>
      </c>
      <c r="D117" s="22">
        <v>0</v>
      </c>
    </row>
    <row r="118" ht="18" customHeight="1" spans="1:4">
      <c r="A118" s="26"/>
      <c r="B118" s="26"/>
      <c r="C118" s="26"/>
      <c r="D118" s="22">
        <v>0</v>
      </c>
    </row>
    <row r="119" ht="18" customHeight="1" spans="1:4">
      <c r="A119" s="26"/>
      <c r="B119" s="26"/>
      <c r="C119" s="26"/>
      <c r="D119" s="22">
        <v>0</v>
      </c>
    </row>
    <row r="120" ht="18" customHeight="1" spans="1:4">
      <c r="A120" s="26"/>
      <c r="B120" s="26"/>
      <c r="C120" s="26"/>
      <c r="D120" s="22">
        <v>0</v>
      </c>
    </row>
    <row r="121" ht="18" customHeight="1" spans="1:4">
      <c r="A121" s="26"/>
      <c r="B121" s="26"/>
      <c r="C121" s="26"/>
      <c r="D121" s="22">
        <v>0</v>
      </c>
    </row>
    <row r="122" ht="18" customHeight="1" spans="1:4">
      <c r="A122" s="26"/>
      <c r="B122" s="26"/>
      <c r="C122" s="26"/>
      <c r="D122" s="22">
        <v>0</v>
      </c>
    </row>
    <row r="123" ht="18" customHeight="1" spans="1:4">
      <c r="A123" s="26"/>
      <c r="B123" s="26"/>
      <c r="C123" s="26"/>
      <c r="D123" s="22">
        <v>0</v>
      </c>
    </row>
    <row r="124" ht="18" customHeight="1" spans="1:4">
      <c r="A124" s="1"/>
      <c r="B124" s="1"/>
      <c r="C124" s="1"/>
      <c r="D124" s="1"/>
    </row>
    <row r="125" ht="18" customHeight="1" spans="1:4">
      <c r="A125" s="10" t="s">
        <v>133</v>
      </c>
      <c r="B125" s="10" t="s">
        <v>146</v>
      </c>
      <c r="C125" s="10" t="s">
        <v>147</v>
      </c>
      <c r="D125" s="1"/>
    </row>
    <row r="126" ht="18" customHeight="1" spans="1:4">
      <c r="A126" s="22" t="s">
        <v>10</v>
      </c>
      <c r="B126" s="22" t="s">
        <v>11</v>
      </c>
      <c r="C126" s="22" t="s">
        <v>150</v>
      </c>
      <c r="D126" s="5"/>
    </row>
    <row r="127" ht="18" customHeight="1" spans="1:4">
      <c r="A127" s="22" t="s">
        <v>160</v>
      </c>
      <c r="B127" s="22" t="s">
        <v>161</v>
      </c>
      <c r="C127" s="22" t="s">
        <v>150</v>
      </c>
      <c r="D127" s="5"/>
    </row>
    <row r="128" ht="18" customHeight="1" spans="1:4">
      <c r="A128" s="22" t="s">
        <v>153</v>
      </c>
      <c r="B128" s="22" t="s">
        <v>154</v>
      </c>
      <c r="C128" s="22" t="s">
        <v>150</v>
      </c>
      <c r="D128" s="5"/>
    </row>
    <row r="129" ht="18" customHeight="1" spans="1:4">
      <c r="A129" s="26"/>
      <c r="B129" s="26"/>
      <c r="C129" s="26"/>
      <c r="D129" s="5"/>
    </row>
    <row r="130" ht="18" customHeight="1" spans="1:4">
      <c r="A130" s="26"/>
      <c r="B130" s="26"/>
      <c r="C130" s="26"/>
      <c r="D130" s="5"/>
    </row>
    <row r="131" ht="18" customHeight="1" spans="1:4">
      <c r="A131" s="1"/>
      <c r="B131" s="1"/>
      <c r="C131" s="1"/>
      <c r="D131" s="1"/>
    </row>
    <row r="132" ht="18" customHeight="1" spans="1:4">
      <c r="A132" s="22" t="s">
        <v>76</v>
      </c>
      <c r="B132" s="22" t="s">
        <v>133</v>
      </c>
      <c r="C132" s="27">
        <f>SUM(IF(A126="",0,LEN(A126)-LEN(SUBSTITUTE(A126,";",""))+1),IF(A127="",0,LEN(A127)-LEN(SUBSTITUTE(A127,";",""))+1),IF(A128="",0,LEN(A128)-LEN(SUBSTITUTE(A128,";",""))+1),IF(A129="",0,LEN(A129)-LEN(SUBSTITUTE(A129,";",""))+1),IF(A130="",0,LEN(A130)-LEN(SUBSTITUTE(A130,";",""))+1))</f>
        <v>3</v>
      </c>
      <c r="D132" s="5"/>
    </row>
    <row r="133" ht="18" customHeight="1" spans="1:4">
      <c r="A133" s="22" t="s">
        <v>76</v>
      </c>
      <c r="B133" s="22" t="s">
        <v>78</v>
      </c>
      <c r="C133" s="27">
        <f>SUM(D117:D123)</f>
        <v>0</v>
      </c>
      <c r="D133" s="5"/>
    </row>
    <row r="134" ht="23" customHeight="1" spans="1:4">
      <c r="A134" s="28" t="s">
        <v>79</v>
      </c>
      <c r="B134" s="28" t="s">
        <v>173</v>
      </c>
      <c r="C134" s="29"/>
      <c r="D134" s="8"/>
    </row>
    <row r="135" ht="23" customHeight="1" spans="1:4">
      <c r="A135" s="28" t="s">
        <v>174</v>
      </c>
      <c r="B135" s="28">
        <f>0</f>
        <v>0</v>
      </c>
      <c r="C135" s="29"/>
      <c r="D135" s="8"/>
    </row>
    <row r="137" ht="14.5" customHeight="1"/>
    <row r="138" ht="14.5" customHeight="1"/>
    <row r="139" ht="14.5" customHeight="1"/>
    <row r="140" ht="14.5" customHeight="1"/>
    <row r="141" ht="14.5" customHeight="1"/>
    <row r="142" ht="14.5" customHeight="1"/>
    <row r="143" ht="14.5" customHeight="1"/>
    <row r="144" ht="14.5" customHeight="1"/>
    <row r="145" ht="14.5" customHeight="1"/>
    <row r="146" ht="14.5" customHeight="1"/>
    <row r="147" ht="14.5" customHeight="1"/>
    <row r="148" ht="14.5" customHeight="1"/>
    <row r="149" ht="14.5" customHeight="1"/>
    <row r="150" ht="14.5" customHeight="1"/>
    <row r="151" ht="14.5" customHeight="1"/>
    <row r="152" ht="14.5" customHeight="1"/>
    <row r="153" ht="14.5" customHeight="1"/>
    <row r="154" ht="14.5" customHeight="1"/>
    <row r="155" ht="14.5" customHeight="1"/>
    <row r="156" ht="14.5" customHeight="1"/>
    <row r="157" ht="14.5" customHeight="1"/>
    <row r="158" ht="14.5" customHeight="1"/>
    <row r="159" ht="14.5" customHeight="1"/>
    <row r="160" ht="14.5" customHeight="1"/>
    <row r="16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  <row r="204" ht="14.5" customHeight="1"/>
    <row r="205" ht="14.5" customHeight="1"/>
    <row r="206" ht="14.5" customHeight="1"/>
    <row r="207" ht="14.5" customHeight="1"/>
    <row r="208" ht="14.5" customHeight="1"/>
    <row r="209" ht="14.5" customHeight="1"/>
    <row r="210" ht="14.5" customHeight="1"/>
    <row r="211" ht="14.5" customHeight="1"/>
    <row r="212" ht="14.5" customHeight="1"/>
    <row r="213" ht="14.5" customHeight="1"/>
    <row r="214" ht="14.5" customHeight="1"/>
    <row r="215" ht="14.5" customHeight="1"/>
    <row r="216" ht="14.5" customHeight="1"/>
    <row r="217" ht="14.5" customHeight="1"/>
    <row r="218" ht="14.5" customHeight="1"/>
    <row r="219" ht="14.5" customHeight="1"/>
    <row r="220" ht="14.5" customHeight="1"/>
    <row r="221" ht="14.5" customHeight="1"/>
    <row r="222" ht="14.5" customHeight="1"/>
    <row r="223" ht="14.5" customHeight="1"/>
    <row r="224" ht="14.5" customHeight="1"/>
    <row r="225" ht="14.5" customHeight="1"/>
    <row r="226" ht="14.5" customHeight="1"/>
    <row r="227" ht="14.5" customHeight="1"/>
    <row r="228" ht="14.5" customHeight="1"/>
    <row r="229" ht="14.5" customHeight="1"/>
    <row r="230" ht="14.5" customHeight="1"/>
    <row r="231" ht="14.5" customHeight="1"/>
    <row r="232" ht="14.5" customHeight="1"/>
    <row r="233" ht="14.5" customHeight="1"/>
    <row r="234" ht="14.5" customHeight="1"/>
    <row r="235" ht="14.5" customHeight="1"/>
    <row r="236" ht="14.5" customHeight="1"/>
    <row r="237" ht="14.5" customHeight="1"/>
    <row r="238" ht="14.5" customHeight="1"/>
    <row r="239" ht="14.5" customHeight="1"/>
    <row r="240" ht="14.5" customHeight="1"/>
    <row r="241" ht="14.5" customHeight="1"/>
    <row r="242" ht="14.5" customHeight="1"/>
    <row r="243" ht="14.5" customHeight="1"/>
    <row r="244" ht="14.5" customHeight="1"/>
    <row r="245" ht="14.5" customHeight="1"/>
    <row r="246" ht="14.5" customHeight="1"/>
    <row r="247" ht="14.5" customHeight="1"/>
    <row r="248" ht="14.5" customHeight="1"/>
    <row r="249" ht="14.5" customHeight="1"/>
    <row r="250" ht="14.5" customHeight="1"/>
    <row r="251" ht="14.5" customHeight="1"/>
    <row r="252" ht="14.5" customHeight="1"/>
    <row r="253" ht="14.5" customHeight="1"/>
    <row r="254" ht="14.5" customHeight="1"/>
    <row r="255" ht="14.5" customHeight="1"/>
    <row r="256" ht="14.5" customHeight="1"/>
    <row r="257" ht="14.5" customHeight="1"/>
    <row r="258" ht="14.5" customHeight="1"/>
    <row r="259" ht="14.5" customHeight="1"/>
    <row r="260" ht="14.5" customHeight="1"/>
    <row r="261" ht="14.5" customHeight="1"/>
    <row r="262" ht="14.5" customHeight="1"/>
    <row r="263" ht="14.5" customHeight="1"/>
    <row r="264" ht="14.5" customHeight="1"/>
    <row r="265" ht="14.5" customHeight="1"/>
    <row r="266" ht="14.5" customHeight="1"/>
    <row r="267" ht="14.5" customHeight="1"/>
    <row r="268" ht="14.5" customHeight="1"/>
    <row r="269" ht="14.5" customHeight="1"/>
    <row r="270" ht="14.5" customHeight="1"/>
    <row r="271" ht="14.5" customHeight="1"/>
    <row r="272" ht="14.5" customHeight="1"/>
    <row r="273" ht="14.5" customHeight="1"/>
    <row r="274" ht="14.5" customHeight="1"/>
    <row r="275" ht="14.5" customHeight="1"/>
    <row r="276" ht="14.5" customHeight="1"/>
    <row r="277" ht="14.5" customHeight="1"/>
    <row r="278" ht="14.5" customHeight="1"/>
    <row r="279" ht="14.5" customHeight="1"/>
    <row r="280" ht="14.5" customHeight="1"/>
    <row r="281" ht="14.5" customHeight="1"/>
    <row r="282" ht="14.5" customHeight="1"/>
    <row r="283" ht="14.5" customHeight="1"/>
    <row r="284" ht="14.5" customHeight="1"/>
    <row r="285" ht="14.5" customHeight="1"/>
    <row r="286" ht="14.5" customHeight="1"/>
    <row r="287" ht="14.5" customHeight="1"/>
    <row r="288" ht="14.5" customHeight="1"/>
    <row r="289" ht="14.5" customHeight="1"/>
    <row r="290" ht="14.5" customHeight="1"/>
    <row r="291" ht="14.5" customHeight="1"/>
    <row r="292" ht="14.5" customHeight="1"/>
    <row r="293" ht="14.5" customHeight="1"/>
    <row r="294" ht="14.5" customHeight="1"/>
    <row r="295" ht="14.5" customHeight="1"/>
    <row r="296" ht="14.5" customHeight="1"/>
    <row r="297" ht="14.5" customHeight="1"/>
    <row r="298" ht="14.5" customHeight="1"/>
    <row r="299" ht="14.5" customHeight="1"/>
    <row r="300" ht="14.5" customHeight="1"/>
    <row r="301" ht="14.5" customHeight="1"/>
    <row r="302" ht="14.5" customHeight="1"/>
    <row r="303" ht="14.5" customHeight="1"/>
    <row r="304" ht="14.5" customHeight="1"/>
    <row r="305" ht="14.5" customHeight="1"/>
    <row r="306" ht="14.5" customHeight="1"/>
    <row r="307" ht="14.5" customHeight="1"/>
    <row r="308" ht="14.5" customHeight="1"/>
    <row r="309" ht="14.5" customHeight="1"/>
    <row r="310" ht="14.5" customHeight="1"/>
    <row r="311" ht="14.5" customHeight="1"/>
    <row r="312" ht="14.5" customHeight="1"/>
    <row r="313" ht="14.5" customHeight="1"/>
    <row r="314" ht="14.5" customHeight="1"/>
    <row r="315" ht="14.5" customHeight="1"/>
    <row r="316" ht="14.5" customHeight="1"/>
    <row r="317" ht="14.5" customHeight="1"/>
    <row r="318" ht="14.5" customHeight="1"/>
    <row r="319" ht="14.5" customHeight="1"/>
    <row r="320" ht="14.5" customHeight="1"/>
    <row r="321" ht="14.5" customHeight="1"/>
    <row r="322" ht="14.5" customHeight="1"/>
    <row r="323" ht="14.5" customHeight="1"/>
    <row r="324" ht="14.5" customHeight="1"/>
    <row r="325" ht="14.5" customHeight="1"/>
    <row r="326" ht="14.5" customHeight="1"/>
    <row r="327" ht="14.5" customHeight="1"/>
    <row r="328" ht="14.5" customHeight="1"/>
    <row r="329" ht="14.5" customHeight="1"/>
    <row r="330" ht="14.5" customHeight="1"/>
    <row r="331" ht="14.5" customHeight="1"/>
    <row r="332" ht="14.5" customHeight="1"/>
    <row r="333" ht="14.5" customHeight="1"/>
    <row r="334" ht="14.5" customHeight="1"/>
    <row r="335" ht="14.5" customHeight="1"/>
    <row r="336" ht="14.5" customHeight="1"/>
    <row r="337" ht="14.5" customHeight="1"/>
    <row r="338" ht="14.5" customHeight="1"/>
    <row r="339" ht="14.5" customHeight="1"/>
    <row r="340" ht="14.5" customHeight="1"/>
    <row r="341" ht="14.5" customHeight="1"/>
    <row r="342" ht="14.5" customHeight="1"/>
    <row r="343" ht="14.5" customHeight="1"/>
    <row r="344" ht="14.5" customHeight="1"/>
    <row r="345" ht="14.5" customHeight="1"/>
    <row r="346" ht="14.5" customHeight="1"/>
    <row r="347" ht="14.5" customHeight="1"/>
    <row r="348" ht="14.5" customHeight="1"/>
    <row r="349" ht="14.5" customHeight="1"/>
    <row r="350" ht="14.5" customHeight="1"/>
    <row r="351" ht="14.5" customHeight="1"/>
    <row r="352" ht="14.5" customHeight="1"/>
    <row r="353" ht="14.5" customHeight="1"/>
    <row r="354" ht="14.5" customHeight="1"/>
    <row r="355" ht="14.5" customHeight="1"/>
    <row r="356" ht="14.5" customHeight="1"/>
  </sheetData>
  <mergeCells count="57">
    <mergeCell ref="A1:D1"/>
    <mergeCell ref="B2:D2"/>
    <mergeCell ref="B3:D3"/>
    <mergeCell ref="B4:D4"/>
    <mergeCell ref="B5:D5"/>
    <mergeCell ref="B6:D6"/>
    <mergeCell ref="B7:D7"/>
    <mergeCell ref="C32:D32"/>
    <mergeCell ref="C33:D33"/>
    <mergeCell ref="C34:D34"/>
    <mergeCell ref="C36:D36"/>
    <mergeCell ref="C37:D37"/>
    <mergeCell ref="B38:D38"/>
    <mergeCell ref="B39:D39"/>
    <mergeCell ref="A42:D42"/>
    <mergeCell ref="B43:D43"/>
    <mergeCell ref="B44:D44"/>
    <mergeCell ref="B45:D45"/>
    <mergeCell ref="B46:D46"/>
    <mergeCell ref="B47:D47"/>
    <mergeCell ref="B48:D48"/>
    <mergeCell ref="C74:D74"/>
    <mergeCell ref="C75:D75"/>
    <mergeCell ref="C76:D76"/>
    <mergeCell ref="C78:D78"/>
    <mergeCell ref="C79:D79"/>
    <mergeCell ref="B80:D80"/>
    <mergeCell ref="B81:D81"/>
    <mergeCell ref="A84:D84"/>
    <mergeCell ref="B85:D85"/>
    <mergeCell ref="B86:D86"/>
    <mergeCell ref="B87:D87"/>
    <mergeCell ref="B88:D88"/>
    <mergeCell ref="B89:D89"/>
    <mergeCell ref="C98:D98"/>
    <mergeCell ref="C99:D99"/>
    <mergeCell ref="C100:D100"/>
    <mergeCell ref="C101:D101"/>
    <mergeCell ref="C103:D103"/>
    <mergeCell ref="C104:D104"/>
    <mergeCell ref="B105:D105"/>
    <mergeCell ref="B106:D106"/>
    <mergeCell ref="A109:D109"/>
    <mergeCell ref="B110:D110"/>
    <mergeCell ref="B111:D111"/>
    <mergeCell ref="B112:D112"/>
    <mergeCell ref="B113:D113"/>
    <mergeCell ref="B114:D114"/>
    <mergeCell ref="C126:D126"/>
    <mergeCell ref="C127:D127"/>
    <mergeCell ref="C128:D128"/>
    <mergeCell ref="C129:D129"/>
    <mergeCell ref="C130:D130"/>
    <mergeCell ref="C132:D132"/>
    <mergeCell ref="C133:D133"/>
    <mergeCell ref="B134:D134"/>
    <mergeCell ref="B135:D135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4" manualBreakCount="4">
    <brk id="135" max="16383" man="1"/>
    <brk id="190" max="16383" man="1"/>
    <brk id="245" max="16383" man="1"/>
    <brk id="300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77"/>
  <sheetViews>
    <sheetView showGridLines="0" zoomScale="90" zoomScaleNormal="90" topLeftCell="A24" workbookViewId="0">
      <selection activeCell="A36" sqref="A36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178</v>
      </c>
      <c r="B1" s="20"/>
      <c r="C1" s="20"/>
      <c r="D1" s="21"/>
    </row>
    <row r="2" ht="28" customHeight="1" spans="1:4">
      <c r="A2" s="23" t="s">
        <v>124</v>
      </c>
      <c r="B2" s="23" t="s">
        <v>179</v>
      </c>
      <c r="C2" s="24"/>
      <c r="D2" s="25"/>
    </row>
    <row r="3" ht="18" customHeight="1" spans="1:4">
      <c r="A3" s="22" t="s">
        <v>81</v>
      </c>
      <c r="B3" s="22" t="s">
        <v>180</v>
      </c>
      <c r="C3" s="9"/>
      <c r="D3" s="5"/>
    </row>
    <row r="4" ht="18" customHeight="1" spans="1:4">
      <c r="A4" s="22" t="s">
        <v>181</v>
      </c>
      <c r="B4" s="22" t="s">
        <v>182</v>
      </c>
      <c r="C4" s="9"/>
      <c r="D4" s="5"/>
    </row>
    <row r="5" ht="18" customHeight="1" spans="1:4">
      <c r="A5" s="30" t="s">
        <v>183</v>
      </c>
      <c r="B5" s="30" t="s">
        <v>184</v>
      </c>
      <c r="C5" s="9"/>
      <c r="D5" s="5"/>
    </row>
    <row r="6" ht="18" customHeight="1" spans="1:4">
      <c r="A6" s="22" t="s">
        <v>185</v>
      </c>
      <c r="B6" s="22" t="s">
        <v>186</v>
      </c>
      <c r="C6" s="9"/>
      <c r="D6" s="5"/>
    </row>
    <row r="7" ht="18" customHeight="1" spans="1:4">
      <c r="A7" s="22" t="s">
        <v>133</v>
      </c>
      <c r="B7" s="22" t="s">
        <v>187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135</v>
      </c>
      <c r="B9" s="23" t="s">
        <v>136</v>
      </c>
      <c r="C9" s="23" t="s">
        <v>137</v>
      </c>
      <c r="D9" s="23" t="s">
        <v>138</v>
      </c>
    </row>
    <row r="10" ht="18" customHeight="1" spans="1:4">
      <c r="A10" s="22" t="s">
        <v>139</v>
      </c>
      <c r="B10" s="22" t="s">
        <v>188</v>
      </c>
      <c r="C10" s="22" t="s">
        <v>140</v>
      </c>
      <c r="D10" s="22">
        <v>1</v>
      </c>
    </row>
    <row r="11" ht="18" customHeight="1" spans="1:4">
      <c r="A11" s="22" t="s">
        <v>139</v>
      </c>
      <c r="B11" s="22" t="s">
        <v>189</v>
      </c>
      <c r="C11" s="22" t="s">
        <v>140</v>
      </c>
      <c r="D11" s="22">
        <v>1</v>
      </c>
    </row>
    <row r="12" ht="18" customHeight="1" spans="1:4">
      <c r="A12" s="22" t="s">
        <v>139</v>
      </c>
      <c r="B12" s="22" t="s">
        <v>190</v>
      </c>
      <c r="C12" s="22" t="s">
        <v>143</v>
      </c>
      <c r="D12" s="22">
        <v>1</v>
      </c>
    </row>
    <row r="13" ht="18" customHeight="1" spans="1:4">
      <c r="A13" s="22" t="s">
        <v>139</v>
      </c>
      <c r="B13" s="22" t="s">
        <v>191</v>
      </c>
      <c r="C13" s="22" t="s">
        <v>143</v>
      </c>
      <c r="D13" s="22">
        <v>1</v>
      </c>
    </row>
    <row r="14" ht="18" customHeight="1" spans="1:4">
      <c r="A14" s="22" t="s">
        <v>139</v>
      </c>
      <c r="B14" s="22" t="s">
        <v>67</v>
      </c>
      <c r="C14" s="22" t="s">
        <v>143</v>
      </c>
      <c r="D14" s="22">
        <v>1</v>
      </c>
    </row>
    <row r="15" ht="18" customHeight="1" spans="1:4">
      <c r="A15" s="22" t="s">
        <v>139</v>
      </c>
      <c r="B15" s="22" t="s">
        <v>192</v>
      </c>
      <c r="C15" s="22" t="s">
        <v>143</v>
      </c>
      <c r="D15" s="22">
        <v>1</v>
      </c>
    </row>
    <row r="16" ht="18" customHeight="1" spans="1:4">
      <c r="A16" s="22" t="s">
        <v>139</v>
      </c>
      <c r="B16" s="22" t="s">
        <v>193</v>
      </c>
      <c r="C16" s="22" t="s">
        <v>143</v>
      </c>
      <c r="D16" s="22">
        <v>1</v>
      </c>
    </row>
    <row r="17" ht="18" customHeight="1" spans="1:4">
      <c r="A17" s="22" t="s">
        <v>139</v>
      </c>
      <c r="B17" s="22" t="s">
        <v>144</v>
      </c>
      <c r="C17" s="22" t="s">
        <v>145</v>
      </c>
      <c r="D17" s="22">
        <v>1</v>
      </c>
    </row>
    <row r="18" ht="18" customHeight="1" spans="1:4">
      <c r="A18" s="22" t="s">
        <v>139</v>
      </c>
      <c r="B18" s="22" t="s">
        <v>142</v>
      </c>
      <c r="C18" s="22" t="s">
        <v>145</v>
      </c>
      <c r="D18" s="22">
        <v>1</v>
      </c>
    </row>
    <row r="19" ht="18" customHeight="1" spans="1:4">
      <c r="A19" s="26"/>
      <c r="B19" s="26"/>
      <c r="C19" s="26"/>
      <c r="D19" s="22">
        <v>0</v>
      </c>
    </row>
    <row r="20" ht="18" customHeight="1" spans="1:4">
      <c r="A20" s="26"/>
      <c r="B20" s="26"/>
      <c r="C20" s="26"/>
      <c r="D20" s="22">
        <v>0</v>
      </c>
    </row>
    <row r="21" ht="18" customHeight="1" spans="1:4">
      <c r="A21" s="26"/>
      <c r="B21" s="26"/>
      <c r="C21" s="26"/>
      <c r="D21" s="22">
        <v>0</v>
      </c>
    </row>
    <row r="22" ht="18" customHeight="1" spans="1:4">
      <c r="A22" s="1"/>
      <c r="B22" s="1"/>
      <c r="C22" s="1"/>
      <c r="D22" s="1"/>
    </row>
    <row r="23" ht="18" customHeight="1" spans="1:4">
      <c r="A23" s="10" t="s">
        <v>133</v>
      </c>
      <c r="B23" s="10" t="s">
        <v>146</v>
      </c>
      <c r="C23" s="10" t="s">
        <v>147</v>
      </c>
      <c r="D23" s="1"/>
    </row>
    <row r="24" ht="18" customHeight="1" spans="1:4">
      <c r="A24" s="22" t="s">
        <v>194</v>
      </c>
      <c r="B24" s="22" t="s">
        <v>195</v>
      </c>
      <c r="C24" s="22" t="s">
        <v>150</v>
      </c>
      <c r="D24" s="5"/>
    </row>
    <row r="25" ht="18" customHeight="1" spans="1:4">
      <c r="A25" s="22" t="s">
        <v>7</v>
      </c>
      <c r="B25" s="22" t="s">
        <v>8</v>
      </c>
      <c r="C25" s="22" t="s">
        <v>150</v>
      </c>
      <c r="D25" s="5"/>
    </row>
    <row r="26" ht="18" customHeight="1" spans="1:4">
      <c r="A26" s="26"/>
      <c r="B26" s="26"/>
      <c r="C26" s="26"/>
      <c r="D26" s="5"/>
    </row>
    <row r="27" ht="18" customHeight="1" spans="1:4">
      <c r="A27" s="26"/>
      <c r="B27" s="26"/>
      <c r="C27" s="26"/>
      <c r="D27" s="5"/>
    </row>
    <row r="28" ht="18" customHeight="1" spans="1:4">
      <c r="A28" s="1"/>
      <c r="B28" s="1"/>
      <c r="C28" s="1"/>
      <c r="D28" s="1"/>
    </row>
    <row r="29" ht="18" customHeight="1" spans="1:4">
      <c r="A29" s="22" t="s">
        <v>76</v>
      </c>
      <c r="B29" s="22" t="s">
        <v>133</v>
      </c>
      <c r="C29" s="27">
        <f>COUNTA(A24:A27)</f>
        <v>2</v>
      </c>
      <c r="D29" s="5"/>
    </row>
    <row r="30" ht="18" customHeight="1" spans="1:4">
      <c r="A30" s="22" t="s">
        <v>76</v>
      </c>
      <c r="B30" s="22" t="s">
        <v>78</v>
      </c>
      <c r="C30" s="27">
        <f>SUM(D10:D21)</f>
        <v>9</v>
      </c>
      <c r="D30" s="5"/>
    </row>
    <row r="31" ht="23" customHeight="1" spans="1:4">
      <c r="A31" s="28" t="s">
        <v>79</v>
      </c>
      <c r="B31" s="28" t="str">
        <f>IF(OR(NOT(ISNUMBER(C29)),NOT(ISNUMBER(C30)),C29&lt;=0,C30&lt;=0),"Dados pendentes",IF(C30&lt;=5,IF(C29&lt;=3,"Simples","Moderado"),IF(C30&lt;=19,IF(C29&lt;=1,"Simples",IF(C29&lt;=3,"Moderado","Complexo")),IF(C29&lt;=1,"Moderado","Complexo"))))</f>
        <v>Moderado</v>
      </c>
      <c r="C31" s="29"/>
      <c r="D31" s="8"/>
    </row>
    <row r="32" ht="23" customHeight="1" spans="1:4">
      <c r="A32" s="28" t="s">
        <v>80</v>
      </c>
      <c r="B32" s="28">
        <f>IF(B31="Simples",4,IF(B31="Moderado",5,IF(B31="Complexo",7,"Dados pendentes")))</f>
        <v>5</v>
      </c>
      <c r="C32" s="29"/>
      <c r="D32" s="8"/>
    </row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</sheetData>
  <mergeCells count="15">
    <mergeCell ref="A1:D1"/>
    <mergeCell ref="B2:D2"/>
    <mergeCell ref="B3:D3"/>
    <mergeCell ref="B4:D4"/>
    <mergeCell ref="B5:D5"/>
    <mergeCell ref="B6:D6"/>
    <mergeCell ref="B7:D7"/>
    <mergeCell ref="C24:D24"/>
    <mergeCell ref="C25:D25"/>
    <mergeCell ref="C26:D26"/>
    <mergeCell ref="C27:D27"/>
    <mergeCell ref="C29:D29"/>
    <mergeCell ref="C30:D30"/>
    <mergeCell ref="B31:D31"/>
    <mergeCell ref="B32:D32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32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71"/>
  <sheetViews>
    <sheetView showGridLines="0" zoomScale="90" zoomScaleNormal="90" topLeftCell="A30" workbookViewId="0">
      <selection activeCell="C30" sqref="C3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196</v>
      </c>
      <c r="B1" s="20"/>
      <c r="C1" s="20"/>
      <c r="D1" s="21"/>
    </row>
    <row r="2" ht="28" customHeight="1" spans="1:4">
      <c r="A2" s="23" t="s">
        <v>124</v>
      </c>
      <c r="B2" s="23" t="s">
        <v>197</v>
      </c>
      <c r="C2" s="24"/>
      <c r="D2" s="25"/>
    </row>
    <row r="3" ht="18" customHeight="1" spans="1:4">
      <c r="A3" s="22" t="s">
        <v>81</v>
      </c>
      <c r="B3" s="22" t="s">
        <v>180</v>
      </c>
      <c r="C3" s="9"/>
      <c r="D3" s="5"/>
    </row>
    <row r="4" ht="18" customHeight="1" spans="1:4">
      <c r="A4" s="22" t="s">
        <v>181</v>
      </c>
      <c r="B4" s="22" t="s">
        <v>198</v>
      </c>
      <c r="C4" s="9"/>
      <c r="D4" s="5"/>
    </row>
    <row r="5" ht="18" customHeight="1" spans="1:4">
      <c r="A5" s="30" t="s">
        <v>183</v>
      </c>
      <c r="B5" s="30" t="s">
        <v>199</v>
      </c>
      <c r="C5" s="9"/>
      <c r="D5" s="5"/>
    </row>
    <row r="6" ht="18" customHeight="1" spans="1:4">
      <c r="A6" s="22" t="s">
        <v>200</v>
      </c>
      <c r="B6" s="22" t="s">
        <v>201</v>
      </c>
      <c r="C6" s="9"/>
      <c r="D6" s="5"/>
    </row>
    <row r="7" ht="18" customHeight="1" spans="1:4">
      <c r="A7" s="22" t="s">
        <v>133</v>
      </c>
      <c r="B7" s="22" t="s">
        <v>202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135</v>
      </c>
      <c r="B9" s="23" t="s">
        <v>136</v>
      </c>
      <c r="C9" s="23" t="s">
        <v>137</v>
      </c>
      <c r="D9" s="23" t="s">
        <v>138</v>
      </c>
    </row>
    <row r="10" ht="18" customHeight="1" spans="1:4">
      <c r="A10" s="22" t="s">
        <v>139</v>
      </c>
      <c r="B10" s="22" t="s">
        <v>115</v>
      </c>
      <c r="C10" s="22" t="s">
        <v>203</v>
      </c>
      <c r="D10" s="22">
        <v>2</v>
      </c>
    </row>
    <row r="11" ht="18" customHeight="1" spans="1:4">
      <c r="A11" s="22" t="s">
        <v>139</v>
      </c>
      <c r="B11" s="22" t="s">
        <v>204</v>
      </c>
      <c r="C11" s="22" t="s">
        <v>143</v>
      </c>
      <c r="D11" s="22">
        <v>2</v>
      </c>
    </row>
    <row r="12" ht="18" customHeight="1" spans="1:4">
      <c r="A12" s="22" t="s">
        <v>139</v>
      </c>
      <c r="B12" s="22" t="s">
        <v>205</v>
      </c>
      <c r="C12" s="22" t="s">
        <v>143</v>
      </c>
      <c r="D12" s="22">
        <v>2</v>
      </c>
    </row>
    <row r="13" ht="18" customHeight="1" spans="1:4">
      <c r="A13" s="22" t="s">
        <v>139</v>
      </c>
      <c r="B13" s="22" t="s">
        <v>206</v>
      </c>
      <c r="C13" s="22" t="s">
        <v>143</v>
      </c>
      <c r="D13" s="22">
        <v>2</v>
      </c>
    </row>
    <row r="14" ht="18" customHeight="1" spans="1:4">
      <c r="A14" s="22" t="s">
        <v>139</v>
      </c>
      <c r="B14" s="22" t="s">
        <v>207</v>
      </c>
      <c r="C14" s="22" t="s">
        <v>143</v>
      </c>
      <c r="D14" s="22">
        <v>1</v>
      </c>
    </row>
    <row r="15" ht="18" customHeight="1" spans="1:4">
      <c r="A15" s="22" t="s">
        <v>139</v>
      </c>
      <c r="B15" s="22" t="s">
        <v>120</v>
      </c>
      <c r="C15" s="22" t="s">
        <v>143</v>
      </c>
      <c r="D15" s="22">
        <v>1</v>
      </c>
    </row>
    <row r="16" ht="18" customHeight="1" spans="1:4">
      <c r="A16" s="22" t="s">
        <v>139</v>
      </c>
      <c r="B16" s="22" t="s">
        <v>144</v>
      </c>
      <c r="C16" s="22" t="s">
        <v>145</v>
      </c>
      <c r="D16" s="22">
        <v>1</v>
      </c>
    </row>
    <row r="17" ht="18" customHeight="1" spans="1:4">
      <c r="A17" s="22" t="s">
        <v>139</v>
      </c>
      <c r="B17" s="22" t="s">
        <v>142</v>
      </c>
      <c r="C17" s="22" t="s">
        <v>145</v>
      </c>
      <c r="D17" s="22">
        <v>1</v>
      </c>
    </row>
    <row r="18" ht="18" customHeight="1" spans="1:4">
      <c r="A18" s="1"/>
      <c r="B18" s="1"/>
      <c r="C18" s="1"/>
      <c r="D18" s="1"/>
    </row>
    <row r="19" ht="18" customHeight="1" spans="1:4">
      <c r="A19" s="10" t="s">
        <v>133</v>
      </c>
      <c r="B19" s="10" t="s">
        <v>146</v>
      </c>
      <c r="C19" s="10" t="s">
        <v>147</v>
      </c>
      <c r="D19" s="1"/>
    </row>
    <row r="20" ht="18" customHeight="1" spans="1:4">
      <c r="A20" s="22" t="s">
        <v>194</v>
      </c>
      <c r="B20" s="22" t="s">
        <v>195</v>
      </c>
      <c r="C20" s="22" t="s">
        <v>150</v>
      </c>
      <c r="D20" s="5"/>
    </row>
    <row r="21" ht="18" customHeight="1" spans="1:4">
      <c r="A21" s="22" t="s">
        <v>15</v>
      </c>
      <c r="B21" s="22" t="s">
        <v>16</v>
      </c>
      <c r="C21" s="22" t="s">
        <v>150</v>
      </c>
      <c r="D21" s="5"/>
    </row>
    <row r="22" ht="18" customHeight="1" spans="1:4">
      <c r="A22" s="1"/>
      <c r="B22" s="1"/>
      <c r="C22" s="1"/>
      <c r="D22" s="1"/>
    </row>
    <row r="23" ht="18" customHeight="1" spans="1:4">
      <c r="A23" s="22" t="s">
        <v>76</v>
      </c>
      <c r="B23" s="22" t="s">
        <v>133</v>
      </c>
      <c r="C23" s="27">
        <f>COUNTA(A20:A21)</f>
        <v>2</v>
      </c>
      <c r="D23" s="5"/>
    </row>
    <row r="24" ht="18" customHeight="1" spans="1:4">
      <c r="A24" s="22" t="s">
        <v>76</v>
      </c>
      <c r="B24" s="22" t="s">
        <v>78</v>
      </c>
      <c r="C24" s="27">
        <f>SUM(D10:D17)</f>
        <v>12</v>
      </c>
      <c r="D24" s="5"/>
    </row>
    <row r="25" ht="23" customHeight="1" spans="1:4">
      <c r="A25" s="28" t="s">
        <v>79</v>
      </c>
      <c r="B25" s="28" t="str">
        <f>IF(OR(NOT(ISNUMBER(C23)),NOT(ISNUMBER(C24)),C23&lt;=0,C24&lt;=0),"Dados pendentes",IF(C24&lt;=5,IF(C23&lt;=3,"Simples","Moderado"),IF(C24&lt;=19,IF(C23&lt;=1,"Simples",IF(C23&lt;=3,"Moderado","Complexo")),IF(C23&lt;=1,"Moderado","Complexo"))))</f>
        <v>Moderado</v>
      </c>
      <c r="C25" s="29"/>
      <c r="D25" s="8"/>
    </row>
    <row r="26" ht="23" customHeight="1" spans="1:4">
      <c r="A26" s="28" t="s">
        <v>80</v>
      </c>
      <c r="B26" s="28">
        <f>IF(B25="Simples",4,IF(B25="Moderado",5,IF(B25="Complexo",7,"Dados pendentes")))</f>
        <v>5</v>
      </c>
      <c r="C26" s="29"/>
      <c r="D26" s="8"/>
    </row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20:D20"/>
    <mergeCell ref="C21:D21"/>
    <mergeCell ref="C23:D23"/>
    <mergeCell ref="C24:D24"/>
    <mergeCell ref="B25:D25"/>
    <mergeCell ref="B26:D26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1" manualBreakCount="1">
    <brk id="2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117"/>
  <sheetViews>
    <sheetView showGridLines="0" zoomScale="90" zoomScaleNormal="90" topLeftCell="A16" workbookViewId="0">
      <selection activeCell="G50" sqref="G5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208</v>
      </c>
      <c r="B1" s="20"/>
      <c r="C1" s="20"/>
      <c r="D1" s="21"/>
    </row>
    <row r="2" ht="28" customHeight="1" spans="1:4">
      <c r="A2" s="23" t="s">
        <v>124</v>
      </c>
      <c r="B2" s="23" t="s">
        <v>209</v>
      </c>
      <c r="C2" s="24"/>
      <c r="D2" s="25"/>
    </row>
    <row r="3" ht="18" customHeight="1" spans="1:4">
      <c r="A3" s="22" t="s">
        <v>81</v>
      </c>
      <c r="B3" s="22" t="s">
        <v>210</v>
      </c>
      <c r="C3" s="9"/>
      <c r="D3" s="5"/>
    </row>
    <row r="4" ht="18" customHeight="1" spans="1:4">
      <c r="A4" s="22" t="s">
        <v>211</v>
      </c>
      <c r="B4" s="22" t="s">
        <v>212</v>
      </c>
      <c r="C4" s="9"/>
      <c r="D4" s="5"/>
    </row>
    <row r="5" ht="18" customHeight="1" spans="1:4">
      <c r="A5" s="22" t="s">
        <v>213</v>
      </c>
      <c r="B5" s="22" t="s">
        <v>214</v>
      </c>
      <c r="C5" s="9"/>
      <c r="D5" s="5"/>
    </row>
    <row r="6" ht="18" customHeight="1" spans="1:4">
      <c r="A6" s="22" t="s">
        <v>215</v>
      </c>
      <c r="B6" s="22" t="s">
        <v>216</v>
      </c>
      <c r="C6" s="9"/>
      <c r="D6" s="5"/>
    </row>
    <row r="7" ht="18" customHeight="1" spans="1:4">
      <c r="A7" s="22" t="s">
        <v>133</v>
      </c>
      <c r="B7" s="22" t="s">
        <v>217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135</v>
      </c>
      <c r="B9" s="23" t="s">
        <v>136</v>
      </c>
      <c r="C9" s="23" t="s">
        <v>137</v>
      </c>
      <c r="D9" s="23" t="s">
        <v>138</v>
      </c>
    </row>
    <row r="10" ht="18" customHeight="1" spans="1:4">
      <c r="A10" s="22" t="s">
        <v>139</v>
      </c>
      <c r="B10" s="22" t="s">
        <v>218</v>
      </c>
      <c r="C10" s="22" t="s">
        <v>140</v>
      </c>
      <c r="D10" s="22">
        <v>1</v>
      </c>
    </row>
    <row r="11" ht="18" customHeight="1" spans="1:4">
      <c r="A11" s="22" t="s">
        <v>139</v>
      </c>
      <c r="B11" s="22" t="s">
        <v>104</v>
      </c>
      <c r="C11" s="22" t="s">
        <v>143</v>
      </c>
      <c r="D11" s="22">
        <v>1</v>
      </c>
    </row>
    <row r="12" ht="18" customHeight="1" spans="1:4">
      <c r="A12" s="22" t="s">
        <v>139</v>
      </c>
      <c r="B12" s="22" t="s">
        <v>105</v>
      </c>
      <c r="C12" s="22" t="s">
        <v>143</v>
      </c>
      <c r="D12" s="22">
        <v>1</v>
      </c>
    </row>
    <row r="13" ht="18" customHeight="1" spans="1:4">
      <c r="A13" s="22" t="s">
        <v>139</v>
      </c>
      <c r="B13" s="22" t="s">
        <v>106</v>
      </c>
      <c r="C13" s="22" t="s">
        <v>143</v>
      </c>
      <c r="D13" s="22">
        <v>1</v>
      </c>
    </row>
    <row r="14" ht="18" customHeight="1" spans="1:4">
      <c r="A14" s="22" t="s">
        <v>139</v>
      </c>
      <c r="B14" s="22" t="s">
        <v>107</v>
      </c>
      <c r="C14" s="22" t="s">
        <v>143</v>
      </c>
      <c r="D14" s="22">
        <v>1</v>
      </c>
    </row>
    <row r="15" ht="18" customHeight="1" spans="1:4">
      <c r="A15" s="22" t="s">
        <v>139</v>
      </c>
      <c r="B15" s="22" t="s">
        <v>108</v>
      </c>
      <c r="C15" s="22" t="s">
        <v>143</v>
      </c>
      <c r="D15" s="22">
        <v>1</v>
      </c>
    </row>
    <row r="16" ht="18" customHeight="1" spans="1:4">
      <c r="A16" s="22" t="s">
        <v>139</v>
      </c>
      <c r="B16" s="22" t="s">
        <v>144</v>
      </c>
      <c r="C16" s="22" t="s">
        <v>145</v>
      </c>
      <c r="D16" s="22">
        <v>1</v>
      </c>
    </row>
    <row r="17" ht="18" customHeight="1" spans="1:4">
      <c r="A17" s="22" t="s">
        <v>139</v>
      </c>
      <c r="B17" s="22" t="s">
        <v>142</v>
      </c>
      <c r="C17" s="22" t="s">
        <v>145</v>
      </c>
      <c r="D17" s="22">
        <v>1</v>
      </c>
    </row>
    <row r="18" ht="18" customHeight="1" spans="1:4">
      <c r="A18" s="26"/>
      <c r="B18" s="26"/>
      <c r="C18" s="26"/>
      <c r="D18" s="22">
        <v>0</v>
      </c>
    </row>
    <row r="19" ht="18" customHeight="1" spans="1:4">
      <c r="A19" s="1"/>
      <c r="B19" s="1"/>
      <c r="C19" s="1"/>
      <c r="D19" s="1"/>
    </row>
    <row r="20" ht="18" customHeight="1" spans="1:4">
      <c r="A20" s="10" t="s">
        <v>133</v>
      </c>
      <c r="B20" s="10" t="s">
        <v>146</v>
      </c>
      <c r="C20" s="10" t="s">
        <v>147</v>
      </c>
      <c r="D20" s="1"/>
    </row>
    <row r="21" ht="18" customHeight="1" spans="1:4">
      <c r="A21" s="22" t="s">
        <v>12</v>
      </c>
      <c r="B21" s="22" t="s">
        <v>13</v>
      </c>
      <c r="C21" s="22" t="s">
        <v>150</v>
      </c>
      <c r="D21" s="5"/>
    </row>
    <row r="22" ht="18" customHeight="1" spans="1:4">
      <c r="A22" s="1"/>
      <c r="B22" s="1"/>
      <c r="C22" s="1"/>
      <c r="D22" s="1"/>
    </row>
    <row r="23" ht="18" customHeight="1" spans="1:4">
      <c r="A23" s="22" t="s">
        <v>76</v>
      </c>
      <c r="B23" s="22" t="s">
        <v>133</v>
      </c>
      <c r="C23" s="27">
        <f>COUNTA(A21:A21)</f>
        <v>1</v>
      </c>
      <c r="D23" s="5"/>
    </row>
    <row r="24" ht="18" customHeight="1" spans="1:4">
      <c r="A24" s="22" t="s">
        <v>76</v>
      </c>
      <c r="B24" s="22" t="s">
        <v>78</v>
      </c>
      <c r="C24" s="27">
        <f>SUM(D10:D18)</f>
        <v>8</v>
      </c>
      <c r="D24" s="5"/>
    </row>
    <row r="25" ht="23" customHeight="1" spans="1:4">
      <c r="A25" s="28" t="s">
        <v>79</v>
      </c>
      <c r="B25" s="28" t="str">
        <f>IF(OR(IF(OR(NOT(ISNUMBER(C23)),NOT(ISNUMBER(3)),C23&lt;=0,3&lt;=0),"Dados pendentes",IF(3&lt;=4,IF(C23&lt;=2,"Simples","Moderado"),IF(3&lt;=15,IF(C23&lt;=1,"Simples",IF(C23=2,"Moderado","Complexo")),IF(C23&lt;=1,"Moderado","Complexo"))))="Complexo",IF(OR(NOT(ISNUMBER(C23)),NOT(ISNUMBER(5)),C23&lt;=0,5&lt;=0),"Dados pendentes",IF(5&lt;=5,IF(C23&lt;=3,"Simples","Moderado"),IF(5&lt;=19,IF(C23&lt;=1,"Simples",IF(C23&lt;=3,"Moderado","Complexo")),IF(C23&lt;=1,"Moderado","Complexo"))))="Complexo"),"Complexo",IF(OR(IF(OR(NOT(ISNUMBER(C23)),NOT(ISNUMBER(3)),C23&lt;=0,3&lt;=0),"Dados pendentes",IF(3&lt;=4,IF(C23&lt;=2,"Simples","Moderado"),IF(3&lt;=15,IF(C23&lt;=1,"Simples",IF(C23=2,"Moderado","Complexo")),IF(C23&lt;=1,"Moderado","Complexo"))))="Moderado",IF(OR(NOT(ISNUMBER(C23)),NOT(ISNUMBER(5)),C23&lt;=0,5&lt;=0),"Dados pendentes",IF(5&lt;=5,IF(C23&lt;=3,"Simples","Moderado"),IF(5&lt;=19,IF(C23&lt;=1,"Simples",IF(C23&lt;=3,"Moderado","Complexo")),IF(C23&lt;=1,"Moderado","Complexo"))))="Moderado"),"Moderado","Simples"))</f>
        <v>Simples</v>
      </c>
      <c r="C25" s="29"/>
      <c r="D25" s="8"/>
    </row>
    <row r="26" ht="23" customHeight="1" spans="1:4">
      <c r="A26" s="28" t="s">
        <v>80</v>
      </c>
      <c r="B26" s="28">
        <f>IF(B25="Simples",3,IF(B25="Moderado",4,IF(B25="Complexo",6,"Dados pendentes")))</f>
        <v>3</v>
      </c>
      <c r="C26" s="29"/>
      <c r="D26" s="8"/>
    </row>
    <row r="27" ht="19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</sheetData>
  <mergeCells count="12">
    <mergeCell ref="A1:D1"/>
    <mergeCell ref="B2:D2"/>
    <mergeCell ref="B3:D3"/>
    <mergeCell ref="B4:D4"/>
    <mergeCell ref="B5:D5"/>
    <mergeCell ref="B6:D6"/>
    <mergeCell ref="B7:D7"/>
    <mergeCell ref="C21:D21"/>
    <mergeCell ref="C23:D23"/>
    <mergeCell ref="C24:D24"/>
    <mergeCell ref="B25:D25"/>
    <mergeCell ref="B26:D26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2" manualBreakCount="2">
    <brk id="26" max="16383" man="1"/>
    <brk id="72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116"/>
  <sheetViews>
    <sheetView showGridLines="0" zoomScale="90" zoomScaleNormal="90" topLeftCell="A24" workbookViewId="0">
      <selection activeCell="G50" sqref="G5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219</v>
      </c>
      <c r="B1" s="20"/>
      <c r="C1" s="20"/>
      <c r="D1" s="21"/>
    </row>
    <row r="2" ht="28" customHeight="1" spans="1:4">
      <c r="A2" s="23" t="s">
        <v>124</v>
      </c>
      <c r="B2" s="23" t="s">
        <v>220</v>
      </c>
      <c r="C2" s="24"/>
      <c r="D2" s="25"/>
    </row>
    <row r="3" ht="18" customHeight="1" spans="1:4">
      <c r="A3" s="22" t="s">
        <v>81</v>
      </c>
      <c r="B3" s="22" t="s">
        <v>210</v>
      </c>
      <c r="C3" s="9"/>
      <c r="D3" s="5"/>
    </row>
    <row r="4" ht="18" customHeight="1" spans="1:4">
      <c r="A4" s="22" t="s">
        <v>211</v>
      </c>
      <c r="B4" s="22" t="s">
        <v>221</v>
      </c>
      <c r="C4" s="9"/>
      <c r="D4" s="5"/>
    </row>
    <row r="5" ht="18" customHeight="1" spans="1:4">
      <c r="A5" s="22" t="s">
        <v>213</v>
      </c>
      <c r="B5" s="22" t="s">
        <v>222</v>
      </c>
      <c r="C5" s="9"/>
      <c r="D5" s="5"/>
    </row>
    <row r="6" ht="18" customHeight="1" spans="1:4">
      <c r="A6" s="22" t="s">
        <v>215</v>
      </c>
      <c r="B6" s="22" t="s">
        <v>223</v>
      </c>
      <c r="C6" s="9"/>
      <c r="D6" s="5"/>
    </row>
    <row r="7" ht="18" customHeight="1" spans="1:4">
      <c r="A7" s="22" t="s">
        <v>133</v>
      </c>
      <c r="B7" s="22" t="s">
        <v>224</v>
      </c>
      <c r="C7" s="9"/>
      <c r="D7" s="5"/>
    </row>
    <row r="8" ht="18" customHeight="1" spans="1:4">
      <c r="A8" s="1"/>
      <c r="B8" s="1"/>
      <c r="C8" s="1"/>
      <c r="D8" s="1"/>
    </row>
    <row r="9" ht="28" customHeight="1" spans="1:4">
      <c r="A9" s="23" t="s">
        <v>135</v>
      </c>
      <c r="B9" s="23" t="s">
        <v>136</v>
      </c>
      <c r="C9" s="23" t="s">
        <v>137</v>
      </c>
      <c r="D9" s="23" t="s">
        <v>138</v>
      </c>
    </row>
    <row r="10" ht="18" customHeight="1" spans="1:4">
      <c r="A10" s="22" t="s">
        <v>139</v>
      </c>
      <c r="B10" s="22" t="s">
        <v>115</v>
      </c>
      <c r="C10" s="22" t="s">
        <v>203</v>
      </c>
      <c r="D10" s="22">
        <v>2</v>
      </c>
    </row>
    <row r="11" ht="18" customHeight="1" spans="1:4">
      <c r="A11" s="22" t="s">
        <v>139</v>
      </c>
      <c r="B11" s="22" t="s">
        <v>116</v>
      </c>
      <c r="C11" s="22" t="s">
        <v>143</v>
      </c>
      <c r="D11" s="22">
        <v>2</v>
      </c>
    </row>
    <row r="12" ht="18" customHeight="1" spans="1:4">
      <c r="A12" s="22" t="s">
        <v>139</v>
      </c>
      <c r="B12" s="22" t="s">
        <v>117</v>
      </c>
      <c r="C12" s="22" t="s">
        <v>143</v>
      </c>
      <c r="D12" s="22">
        <v>2</v>
      </c>
    </row>
    <row r="13" ht="18" customHeight="1" spans="1:4">
      <c r="A13" s="22" t="s">
        <v>139</v>
      </c>
      <c r="B13" s="22" t="s">
        <v>118</v>
      </c>
      <c r="C13" s="22" t="s">
        <v>143</v>
      </c>
      <c r="D13" s="22">
        <v>2</v>
      </c>
    </row>
    <row r="14" ht="18" customHeight="1" spans="1:4">
      <c r="A14" s="22" t="s">
        <v>139</v>
      </c>
      <c r="B14" s="22" t="s">
        <v>120</v>
      </c>
      <c r="C14" s="22" t="s">
        <v>143</v>
      </c>
      <c r="D14" s="22">
        <v>1</v>
      </c>
    </row>
    <row r="15" ht="18" customHeight="1" spans="1:4">
      <c r="A15" s="22" t="s">
        <v>139</v>
      </c>
      <c r="B15" s="22" t="s">
        <v>144</v>
      </c>
      <c r="C15" s="22" t="s">
        <v>145</v>
      </c>
      <c r="D15" s="22">
        <v>1</v>
      </c>
    </row>
    <row r="16" ht="18" customHeight="1" spans="1:4">
      <c r="A16" s="22" t="s">
        <v>139</v>
      </c>
      <c r="B16" s="22" t="s">
        <v>142</v>
      </c>
      <c r="C16" s="22" t="s">
        <v>145</v>
      </c>
      <c r="D16" s="22">
        <v>1</v>
      </c>
    </row>
    <row r="17" ht="18" customHeight="1" spans="1:4">
      <c r="A17" s="1"/>
      <c r="B17" s="1"/>
      <c r="C17" s="1"/>
      <c r="D17" s="1"/>
    </row>
    <row r="18" ht="18" customHeight="1" spans="1:4">
      <c r="A18" s="10" t="s">
        <v>133</v>
      </c>
      <c r="B18" s="10" t="s">
        <v>146</v>
      </c>
      <c r="C18" s="10" t="s">
        <v>147</v>
      </c>
      <c r="D18" s="1"/>
    </row>
    <row r="19" ht="18" customHeight="1" spans="1:4">
      <c r="A19" s="22" t="s">
        <v>15</v>
      </c>
      <c r="B19" s="22" t="s">
        <v>16</v>
      </c>
      <c r="C19" s="22" t="s">
        <v>150</v>
      </c>
      <c r="D19" s="5"/>
    </row>
    <row r="20" ht="18" customHeight="1" spans="1:4">
      <c r="A20" s="26"/>
      <c r="B20" s="26"/>
      <c r="C20" s="26"/>
      <c r="D20" s="5"/>
    </row>
    <row r="21" ht="18" customHeight="1" spans="1:4">
      <c r="A21" s="1"/>
      <c r="B21" s="1"/>
      <c r="C21" s="1"/>
      <c r="D21" s="1"/>
    </row>
    <row r="22" ht="18" customHeight="1" spans="1:4">
      <c r="A22" s="22" t="s">
        <v>76</v>
      </c>
      <c r="B22" s="22" t="s">
        <v>133</v>
      </c>
      <c r="C22" s="27">
        <f>COUNTA(A19:A20)</f>
        <v>1</v>
      </c>
      <c r="D22" s="5"/>
    </row>
    <row r="23" ht="18" customHeight="1" spans="1:4">
      <c r="A23" s="22" t="s">
        <v>76</v>
      </c>
      <c r="B23" s="22" t="s">
        <v>78</v>
      </c>
      <c r="C23" s="27">
        <f>SUM(D10:D16)</f>
        <v>11</v>
      </c>
      <c r="D23" s="5"/>
    </row>
    <row r="24" ht="23" customHeight="1" spans="1:4">
      <c r="A24" s="28" t="s">
        <v>79</v>
      </c>
      <c r="B24" s="28" t="str">
        <f>IF(OR(IF(OR(NOT(ISNUMBER(C22)),NOT(ISNUMBER(4)),C22&lt;=0,4&lt;=0),"Dados pendentes",IF(4&lt;=4,IF(C22&lt;=2,"Simples","Moderado"),IF(4&lt;=15,IF(C22&lt;=1,"Simples",IF(C22=2,"Moderado","Complexo")),IF(C22&lt;=1,"Moderado","Complexo"))))="Complexo",IF(OR(NOT(ISNUMBER(C22)),NOT(ISNUMBER(7)),C22&lt;=0,7&lt;=0),"Dados pendentes",IF(7&lt;=5,IF(C22&lt;=3,"Simples","Moderado"),IF(7&lt;=19,IF(C22&lt;=1,"Simples",IF(C22&lt;=3,"Moderado","Complexo")),IF(C22&lt;=1,"Moderado","Complexo"))))="Complexo"),"Complexo",IF(OR(IF(OR(NOT(ISNUMBER(C22)),NOT(ISNUMBER(4)),C22&lt;=0,4&lt;=0),"Dados pendentes",IF(4&lt;=4,IF(C22&lt;=2,"Simples","Moderado"),IF(4&lt;=15,IF(C22&lt;=1,"Simples",IF(C22=2,"Moderado","Complexo")),IF(C22&lt;=1,"Moderado","Complexo"))))="Moderado",IF(OR(NOT(ISNUMBER(C22)),NOT(ISNUMBER(7)),C22&lt;=0,7&lt;=0),"Dados pendentes",IF(7&lt;=5,IF(C22&lt;=3,"Simples","Moderado"),IF(7&lt;=19,IF(C22&lt;=1,"Simples",IF(C22&lt;=3,"Moderado","Complexo")),IF(C22&lt;=1,"Moderado","Complexo"))))="Moderado"),"Moderado","Simples"))</f>
        <v>Simples</v>
      </c>
      <c r="C24" s="29"/>
      <c r="D24" s="8"/>
    </row>
    <row r="25" ht="23" customHeight="1" spans="1:4">
      <c r="A25" s="28" t="s">
        <v>80</v>
      </c>
      <c r="B25" s="28">
        <f>IF(B24="Simples",3,IF(B24="Moderado",4,IF(B24="Complexo",6,"Dados pendentes")))</f>
        <v>3</v>
      </c>
      <c r="C25" s="29"/>
      <c r="D25" s="8"/>
    </row>
    <row r="26" ht="19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</sheetData>
  <mergeCells count="13">
    <mergeCell ref="A1:D1"/>
    <mergeCell ref="B2:D2"/>
    <mergeCell ref="B3:D3"/>
    <mergeCell ref="B4:D4"/>
    <mergeCell ref="B5:D5"/>
    <mergeCell ref="B6:D6"/>
    <mergeCell ref="B7:D7"/>
    <mergeCell ref="C19:D19"/>
    <mergeCell ref="C20:D20"/>
    <mergeCell ref="C22:D22"/>
    <mergeCell ref="C23:D23"/>
    <mergeCell ref="B24:D24"/>
    <mergeCell ref="B25:D25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  <rowBreaks count="2" manualBreakCount="2">
    <brk id="25" max="16383" man="1"/>
    <brk id="71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50"/>
  <sheetViews>
    <sheetView showGridLines="0" zoomScale="90" zoomScaleNormal="90" topLeftCell="A42" workbookViewId="0">
      <selection activeCell="D59" sqref="D59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34" customHeight="1" spans="1:4">
      <c r="A1" s="19" t="s">
        <v>225</v>
      </c>
      <c r="B1" s="20"/>
      <c r="C1" s="20"/>
      <c r="D1" s="21"/>
    </row>
    <row r="2" ht="18" customHeight="1" spans="1:4">
      <c r="A2" s="22" t="s">
        <v>226</v>
      </c>
      <c r="B2" s="22" t="s">
        <v>227</v>
      </c>
      <c r="C2" s="9"/>
      <c r="D2" s="5"/>
    </row>
    <row r="3" ht="18" customHeight="1" spans="1:4">
      <c r="A3" s="22" t="s">
        <v>228</v>
      </c>
      <c r="B3" s="22" t="s">
        <v>229</v>
      </c>
      <c r="C3" s="9"/>
      <c r="D3" s="5"/>
    </row>
    <row r="4" ht="18" customHeight="1" spans="1:4">
      <c r="A4" s="22" t="s">
        <v>230</v>
      </c>
      <c r="B4" s="22" t="s">
        <v>231</v>
      </c>
      <c r="C4" s="9"/>
      <c r="D4" s="5"/>
    </row>
    <row r="5" ht="18" customHeight="1" spans="1:4">
      <c r="A5" s="1"/>
      <c r="B5" s="1"/>
      <c r="C5" s="1"/>
      <c r="D5" s="1"/>
    </row>
    <row r="6" ht="18" customHeight="1" spans="1:4">
      <c r="A6" s="10" t="s">
        <v>232</v>
      </c>
      <c r="B6" s="9"/>
      <c r="C6" s="9"/>
      <c r="D6" s="5"/>
    </row>
    <row r="7" ht="18" customHeight="1" spans="1:4">
      <c r="A7" s="10" t="s">
        <v>233</v>
      </c>
      <c r="B7" s="10" t="s">
        <v>234</v>
      </c>
      <c r="C7" s="10" t="s">
        <v>235</v>
      </c>
      <c r="D7" s="10" t="s">
        <v>236</v>
      </c>
    </row>
    <row r="8" ht="18" customHeight="1" spans="1:4">
      <c r="A8" s="22" t="s">
        <v>237</v>
      </c>
      <c r="B8" s="22" t="s">
        <v>238</v>
      </c>
      <c r="C8" s="22" t="s">
        <v>238</v>
      </c>
      <c r="D8" s="22" t="s">
        <v>239</v>
      </c>
    </row>
    <row r="9" ht="18" customHeight="1" spans="1:4">
      <c r="A9" s="22" t="s">
        <v>240</v>
      </c>
      <c r="B9" s="22" t="s">
        <v>238</v>
      </c>
      <c r="C9" s="22" t="s">
        <v>239</v>
      </c>
      <c r="D9" s="22" t="s">
        <v>241</v>
      </c>
    </row>
    <row r="10" ht="18" customHeight="1" spans="1:4">
      <c r="A10" s="22" t="s">
        <v>242</v>
      </c>
      <c r="B10" s="22" t="s">
        <v>239</v>
      </c>
      <c r="C10" s="22" t="s">
        <v>241</v>
      </c>
      <c r="D10" s="22" t="s">
        <v>241</v>
      </c>
    </row>
    <row r="11" ht="18" customHeight="1" spans="1:4">
      <c r="A11" s="22" t="s">
        <v>243</v>
      </c>
      <c r="B11" s="22">
        <v>7</v>
      </c>
      <c r="C11" s="22">
        <v>10</v>
      </c>
      <c r="D11" s="22">
        <v>15</v>
      </c>
    </row>
    <row r="12" ht="18" customHeight="1" spans="1:4">
      <c r="A12" s="1"/>
      <c r="B12" s="1"/>
      <c r="C12" s="1"/>
      <c r="D12" s="1"/>
    </row>
    <row r="13" ht="18" customHeight="1" spans="1:4">
      <c r="A13" s="1"/>
      <c r="B13" s="1"/>
      <c r="C13" s="1"/>
      <c r="D13" s="1"/>
    </row>
    <row r="14" ht="18" customHeight="1" spans="1:4">
      <c r="A14" s="10" t="s">
        <v>244</v>
      </c>
      <c r="B14" s="9"/>
      <c r="C14" s="9"/>
      <c r="D14" s="5"/>
    </row>
    <row r="15" ht="18" customHeight="1" spans="1:4">
      <c r="A15" s="10" t="s">
        <v>233</v>
      </c>
      <c r="B15" s="10" t="s">
        <v>234</v>
      </c>
      <c r="C15" s="10" t="s">
        <v>235</v>
      </c>
      <c r="D15" s="10" t="s">
        <v>236</v>
      </c>
    </row>
    <row r="16" ht="18" customHeight="1" spans="1:4">
      <c r="A16" s="22" t="s">
        <v>237</v>
      </c>
      <c r="B16" s="22" t="s">
        <v>238</v>
      </c>
      <c r="C16" s="22" t="s">
        <v>238</v>
      </c>
      <c r="D16" s="22" t="s">
        <v>239</v>
      </c>
    </row>
    <row r="17" ht="18" customHeight="1" spans="1:4">
      <c r="A17" s="22" t="s">
        <v>240</v>
      </c>
      <c r="B17" s="22" t="s">
        <v>238</v>
      </c>
      <c r="C17" s="22" t="s">
        <v>239</v>
      </c>
      <c r="D17" s="22" t="s">
        <v>241</v>
      </c>
    </row>
    <row r="18" ht="18" customHeight="1" spans="1:4">
      <c r="A18" s="22" t="s">
        <v>242</v>
      </c>
      <c r="B18" s="22" t="s">
        <v>239</v>
      </c>
      <c r="C18" s="22" t="s">
        <v>241</v>
      </c>
      <c r="D18" s="22" t="s">
        <v>241</v>
      </c>
    </row>
    <row r="19" ht="18" customHeight="1" spans="1:4">
      <c r="A19" s="22" t="s">
        <v>243</v>
      </c>
      <c r="B19" s="22">
        <v>5</v>
      </c>
      <c r="C19" s="22">
        <v>7</v>
      </c>
      <c r="D19" s="22">
        <v>10</v>
      </c>
    </row>
    <row r="20" ht="18" customHeight="1" spans="1:4">
      <c r="A20" s="1"/>
      <c r="B20" s="1"/>
      <c r="C20" s="1"/>
      <c r="D20" s="1"/>
    </row>
    <row r="21" ht="18" customHeight="1" spans="1:4">
      <c r="A21" s="1"/>
      <c r="B21" s="1"/>
      <c r="C21" s="1"/>
      <c r="D21" s="1"/>
    </row>
    <row r="22" ht="18" customHeight="1" spans="1:4">
      <c r="A22" s="10" t="s">
        <v>245</v>
      </c>
      <c r="B22" s="9"/>
      <c r="C22" s="9"/>
      <c r="D22" s="5"/>
    </row>
    <row r="23" ht="18" customHeight="1" spans="1:4">
      <c r="A23" s="10" t="s">
        <v>233</v>
      </c>
      <c r="B23" s="10" t="s">
        <v>246</v>
      </c>
      <c r="C23" s="10" t="s">
        <v>247</v>
      </c>
      <c r="D23" s="10" t="s">
        <v>248</v>
      </c>
    </row>
    <row r="24" ht="18" customHeight="1" spans="1:4">
      <c r="A24" s="22" t="s">
        <v>249</v>
      </c>
      <c r="B24" s="22" t="s">
        <v>238</v>
      </c>
      <c r="C24" s="22" t="s">
        <v>238</v>
      </c>
      <c r="D24" s="22" t="s">
        <v>239</v>
      </c>
    </row>
    <row r="25" ht="18" customHeight="1" spans="1:4">
      <c r="A25" s="22" t="s">
        <v>250</v>
      </c>
      <c r="B25" s="22" t="s">
        <v>238</v>
      </c>
      <c r="C25" s="22" t="s">
        <v>239</v>
      </c>
      <c r="D25" s="22" t="s">
        <v>241</v>
      </c>
    </row>
    <row r="26" ht="18" customHeight="1" spans="1:4">
      <c r="A26" s="22" t="s">
        <v>251</v>
      </c>
      <c r="B26" s="22" t="s">
        <v>239</v>
      </c>
      <c r="C26" s="22" t="s">
        <v>241</v>
      </c>
      <c r="D26" s="22" t="s">
        <v>241</v>
      </c>
    </row>
    <row r="27" ht="18" customHeight="1" spans="1:4">
      <c r="A27" s="22" t="s">
        <v>243</v>
      </c>
      <c r="B27" s="22">
        <v>3</v>
      </c>
      <c r="C27" s="22">
        <v>4</v>
      </c>
      <c r="D27" s="22">
        <v>6</v>
      </c>
    </row>
    <row r="28" ht="18" customHeight="1" spans="1:4">
      <c r="A28" s="1"/>
      <c r="B28" s="1"/>
      <c r="C28" s="1"/>
      <c r="D28" s="1"/>
    </row>
    <row r="29" ht="18" customHeight="1" spans="1:4">
      <c r="A29" s="1"/>
      <c r="B29" s="1"/>
      <c r="C29" s="1"/>
      <c r="D29" s="1"/>
    </row>
    <row r="30" ht="18" customHeight="1" spans="1:4">
      <c r="A30" s="10" t="s">
        <v>252</v>
      </c>
      <c r="B30" s="9"/>
      <c r="C30" s="9"/>
      <c r="D30" s="5"/>
    </row>
    <row r="31" ht="18" customHeight="1" spans="1:4">
      <c r="A31" s="10" t="s">
        <v>233</v>
      </c>
      <c r="B31" s="10" t="s">
        <v>253</v>
      </c>
      <c r="C31" s="10" t="s">
        <v>254</v>
      </c>
      <c r="D31" s="10" t="s">
        <v>255</v>
      </c>
    </row>
    <row r="32" ht="18" customHeight="1" spans="1:4">
      <c r="A32" s="22" t="s">
        <v>249</v>
      </c>
      <c r="B32" s="22" t="s">
        <v>238</v>
      </c>
      <c r="C32" s="22" t="s">
        <v>238</v>
      </c>
      <c r="D32" s="22" t="s">
        <v>239</v>
      </c>
    </row>
    <row r="33" ht="18" customHeight="1" spans="1:4">
      <c r="A33" s="22" t="s">
        <v>256</v>
      </c>
      <c r="B33" s="22" t="s">
        <v>238</v>
      </c>
      <c r="C33" s="22" t="s">
        <v>239</v>
      </c>
      <c r="D33" s="22" t="s">
        <v>241</v>
      </c>
    </row>
    <row r="34" ht="18" customHeight="1" spans="1:4">
      <c r="A34" s="22" t="s">
        <v>257</v>
      </c>
      <c r="B34" s="22" t="s">
        <v>239</v>
      </c>
      <c r="C34" s="22" t="s">
        <v>241</v>
      </c>
      <c r="D34" s="22" t="s">
        <v>241</v>
      </c>
    </row>
    <row r="35" ht="18" customHeight="1" spans="1:4">
      <c r="A35" s="22" t="s">
        <v>243</v>
      </c>
      <c r="B35" s="22">
        <v>4</v>
      </c>
      <c r="C35" s="22">
        <v>5</v>
      </c>
      <c r="D35" s="22">
        <v>7</v>
      </c>
    </row>
    <row r="36" ht="18" customHeight="1" spans="1:4">
      <c r="A36" s="1"/>
      <c r="B36" s="1"/>
      <c r="C36" s="1"/>
      <c r="D36" s="1"/>
    </row>
    <row r="37" ht="18" customHeight="1" spans="1:4">
      <c r="A37" s="1"/>
      <c r="B37" s="1"/>
      <c r="C37" s="1"/>
      <c r="D37" s="1"/>
    </row>
    <row r="38" ht="18" customHeight="1" spans="1:4">
      <c r="A38" s="10" t="s">
        <v>258</v>
      </c>
      <c r="B38" s="9"/>
      <c r="C38" s="9"/>
      <c r="D38" s="5"/>
    </row>
    <row r="39" ht="18" customHeight="1" spans="1:4">
      <c r="A39" s="10" t="s">
        <v>233</v>
      </c>
      <c r="B39" s="10" t="s">
        <v>253</v>
      </c>
      <c r="C39" s="10" t="s">
        <v>254</v>
      </c>
      <c r="D39" s="10" t="s">
        <v>255</v>
      </c>
    </row>
    <row r="40" ht="18" customHeight="1" spans="1:4">
      <c r="A40" s="22" t="s">
        <v>249</v>
      </c>
      <c r="B40" s="22" t="s">
        <v>238</v>
      </c>
      <c r="C40" s="22" t="s">
        <v>238</v>
      </c>
      <c r="D40" s="22" t="s">
        <v>239</v>
      </c>
    </row>
    <row r="41" ht="18" customHeight="1" spans="1:4">
      <c r="A41" s="22" t="s">
        <v>256</v>
      </c>
      <c r="B41" s="22" t="s">
        <v>238</v>
      </c>
      <c r="C41" s="22" t="s">
        <v>239</v>
      </c>
      <c r="D41" s="22" t="s">
        <v>241</v>
      </c>
    </row>
    <row r="42" ht="18" customHeight="1" spans="1:4">
      <c r="A42" s="22" t="s">
        <v>257</v>
      </c>
      <c r="B42" s="22" t="s">
        <v>239</v>
      </c>
      <c r="C42" s="22" t="s">
        <v>241</v>
      </c>
      <c r="D42" s="22" t="s">
        <v>241</v>
      </c>
    </row>
    <row r="43" ht="18" customHeight="1" spans="1:4">
      <c r="A43" s="22" t="s">
        <v>243</v>
      </c>
      <c r="B43" s="22">
        <v>3</v>
      </c>
      <c r="C43" s="22">
        <v>4</v>
      </c>
      <c r="D43" s="22">
        <v>6</v>
      </c>
    </row>
    <row r="44" ht="19.5" customHeight="1"/>
    <row r="45" ht="19.5" customHeight="1"/>
    <row r="46" ht="75" customHeight="1"/>
    <row r="47" ht="33" customHeight="1"/>
    <row r="48" ht="72" customHeight="1"/>
    <row r="49" ht="45" customHeight="1"/>
    <row r="50" ht="45" customHeight="1"/>
  </sheetData>
  <mergeCells count="9">
    <mergeCell ref="A1:D1"/>
    <mergeCell ref="B2:D2"/>
    <mergeCell ref="B3:D3"/>
    <mergeCell ref="B4:D4"/>
    <mergeCell ref="A6:D6"/>
    <mergeCell ref="A14:D14"/>
    <mergeCell ref="A22:D22"/>
    <mergeCell ref="A30:D30"/>
    <mergeCell ref="A38:D38"/>
  </mergeCell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5577"/>
    <pageSetUpPr fitToPage="1"/>
  </sheetPr>
  <dimension ref="A1:D64"/>
  <sheetViews>
    <sheetView showGridLines="0" zoomScale="90" zoomScaleNormal="90" topLeftCell="A58" workbookViewId="0">
      <selection activeCell="A50" sqref="A50"/>
    </sheetView>
  </sheetViews>
  <sheetFormatPr defaultColWidth="9" defaultRowHeight="15" outlineLevelCol="3"/>
  <cols>
    <col min="1" max="1" width="26" customWidth="1"/>
    <col min="2" max="2" width="44" customWidth="1"/>
    <col min="3" max="3" width="25" customWidth="1"/>
    <col min="4" max="4" width="47" customWidth="1"/>
    <col min="5" max="16" width="9.71428571428571" customWidth="1"/>
  </cols>
  <sheetData>
    <row r="1" ht="18" customHeight="1" spans="1:4">
      <c r="A1" s="1"/>
      <c r="B1" s="1"/>
      <c r="C1" s="1"/>
      <c r="D1" s="1"/>
    </row>
    <row r="2" ht="18" customHeight="1" spans="1:4">
      <c r="A2" s="2" t="s">
        <v>259</v>
      </c>
      <c r="B2" s="3">
        <f>Contribuição!D17</f>
        <v>52</v>
      </c>
      <c r="C2" s="4" t="s">
        <v>260</v>
      </c>
      <c r="D2" s="5"/>
    </row>
    <row r="3" ht="18" customHeight="1" spans="1:4">
      <c r="A3" s="2" t="s">
        <v>261</v>
      </c>
      <c r="B3" s="3">
        <f>IF(COUNT(B9:B22)&lt;&gt;ROWS(B9:B22),"Notas pendentes",IF(SUM(COUNTIF(B9:B22,0),COUNTIF(B9:B22,1),COUNTIF(B9:B22,2),COUNTIF(B9:B22,3),COUNTIF(B9:B22,4),COUNTIF(B9:B22,5))&lt;&gt;ROWS(B9:B22),"Notas inválidas",SUM(B9:B22)))</f>
        <v>41</v>
      </c>
      <c r="C3" s="4" t="s">
        <v>262</v>
      </c>
      <c r="D3" s="5"/>
    </row>
    <row r="4" ht="23" customHeight="1" spans="1:4">
      <c r="A4" s="6" t="s">
        <v>38</v>
      </c>
      <c r="B4" s="7">
        <f>IF(ISNUMBER(B3),0.65+0.01*B3,"Revisar NI")</f>
        <v>1.06</v>
      </c>
      <c r="C4" s="6" t="s">
        <v>263</v>
      </c>
      <c r="D4" s="8"/>
    </row>
    <row r="5" ht="23" customHeight="1" spans="1:4">
      <c r="A5" s="6" t="s">
        <v>264</v>
      </c>
      <c r="B5" s="7">
        <f>IF(AND(ISNUMBER(B2),ISNUMBER(B4)),B2*B4,"Revisar dados")</f>
        <v>55.12</v>
      </c>
      <c r="C5" s="6" t="s">
        <v>265</v>
      </c>
      <c r="D5" s="8"/>
    </row>
    <row r="6" ht="18" customHeight="1" spans="1:4">
      <c r="A6" s="1"/>
      <c r="B6" s="1"/>
      <c r="C6" s="1"/>
      <c r="D6" s="1"/>
    </row>
    <row r="7" ht="18" customHeight="1" spans="1:4">
      <c r="A7" s="2" t="s">
        <v>266</v>
      </c>
      <c r="B7" s="9"/>
      <c r="C7" s="9"/>
      <c r="D7" s="5"/>
    </row>
    <row r="8" ht="18" customHeight="1" spans="1:4">
      <c r="A8" s="10" t="s">
        <v>267</v>
      </c>
      <c r="B8" s="10" t="s">
        <v>268</v>
      </c>
      <c r="C8" s="10" t="s">
        <v>269</v>
      </c>
      <c r="D8" s="10" t="s">
        <v>270</v>
      </c>
    </row>
    <row r="9" ht="18" customHeight="1" spans="1:4">
      <c r="A9" s="4" t="s">
        <v>271</v>
      </c>
      <c r="B9" s="11">
        <v>5</v>
      </c>
      <c r="C9" s="4" t="s">
        <v>272</v>
      </c>
      <c r="D9" s="4" t="s">
        <v>273</v>
      </c>
    </row>
    <row r="10" ht="18" customHeight="1" spans="1:4">
      <c r="A10" s="4" t="s">
        <v>274</v>
      </c>
      <c r="B10" s="11">
        <v>3</v>
      </c>
      <c r="C10" s="4" t="s">
        <v>275</v>
      </c>
      <c r="D10" s="4" t="s">
        <v>276</v>
      </c>
    </row>
    <row r="11" ht="18" customHeight="1" spans="1:4">
      <c r="A11" s="4" t="s">
        <v>277</v>
      </c>
      <c r="B11" s="11">
        <v>1</v>
      </c>
      <c r="C11" s="4" t="s">
        <v>278</v>
      </c>
      <c r="D11" s="4" t="s">
        <v>279</v>
      </c>
    </row>
    <row r="12" ht="18" customHeight="1" spans="1:4">
      <c r="A12" s="4" t="s">
        <v>280</v>
      </c>
      <c r="B12" s="11">
        <v>2</v>
      </c>
      <c r="C12" s="4" t="s">
        <v>281</v>
      </c>
      <c r="D12" s="4" t="s">
        <v>282</v>
      </c>
    </row>
    <row r="13" ht="18" customHeight="1" spans="1:4">
      <c r="A13" s="4" t="s">
        <v>283</v>
      </c>
      <c r="B13" s="11">
        <v>1</v>
      </c>
      <c r="C13" s="4" t="s">
        <v>284</v>
      </c>
      <c r="D13" s="4" t="s">
        <v>285</v>
      </c>
    </row>
    <row r="14" ht="18" customHeight="1" spans="1:4">
      <c r="A14" s="4" t="s">
        <v>286</v>
      </c>
      <c r="B14" s="11">
        <v>5</v>
      </c>
      <c r="C14" s="4" t="s">
        <v>287</v>
      </c>
      <c r="D14" s="4" t="s">
        <v>288</v>
      </c>
    </row>
    <row r="15" ht="18" customHeight="1" spans="1:4">
      <c r="A15" s="4" t="s">
        <v>289</v>
      </c>
      <c r="B15" s="11">
        <v>4</v>
      </c>
      <c r="C15" s="4" t="s">
        <v>290</v>
      </c>
      <c r="D15" s="4" t="s">
        <v>291</v>
      </c>
    </row>
    <row r="16" ht="18" customHeight="1" spans="1:4">
      <c r="A16" s="4" t="s">
        <v>292</v>
      </c>
      <c r="B16" s="11">
        <v>4</v>
      </c>
      <c r="C16" s="4" t="s">
        <v>293</v>
      </c>
      <c r="D16" s="4" t="s">
        <v>294</v>
      </c>
    </row>
    <row r="17" ht="18" customHeight="1" spans="1:4">
      <c r="A17" s="4" t="s">
        <v>295</v>
      </c>
      <c r="B17" s="11">
        <v>2</v>
      </c>
      <c r="C17" s="4" t="s">
        <v>296</v>
      </c>
      <c r="D17" s="4" t="s">
        <v>297</v>
      </c>
    </row>
    <row r="18" ht="18" customHeight="1" spans="1:4">
      <c r="A18" s="4" t="s">
        <v>298</v>
      </c>
      <c r="B18" s="11">
        <v>4</v>
      </c>
      <c r="C18" s="4" t="s">
        <v>299</v>
      </c>
      <c r="D18" s="4" t="s">
        <v>300</v>
      </c>
    </row>
    <row r="19" ht="18" customHeight="1" spans="1:4">
      <c r="A19" s="4" t="s">
        <v>301</v>
      </c>
      <c r="B19" s="11">
        <v>2</v>
      </c>
      <c r="C19" s="4" t="s">
        <v>302</v>
      </c>
      <c r="D19" s="4" t="s">
        <v>303</v>
      </c>
    </row>
    <row r="20" ht="18" customHeight="1" spans="1:4">
      <c r="A20" s="4" t="s">
        <v>304</v>
      </c>
      <c r="B20" s="11">
        <v>2</v>
      </c>
      <c r="C20" s="4" t="s">
        <v>305</v>
      </c>
      <c r="D20" s="4" t="s">
        <v>306</v>
      </c>
    </row>
    <row r="21" ht="18" customHeight="1" spans="1:4">
      <c r="A21" s="4" t="s">
        <v>307</v>
      </c>
      <c r="B21" s="11">
        <v>2</v>
      </c>
      <c r="C21" s="4" t="s">
        <v>308</v>
      </c>
      <c r="D21" s="4" t="s">
        <v>309</v>
      </c>
    </row>
    <row r="22" ht="18" customHeight="1" spans="1:4">
      <c r="A22" s="4" t="s">
        <v>310</v>
      </c>
      <c r="B22" s="11">
        <v>4</v>
      </c>
      <c r="C22" s="4" t="s">
        <v>311</v>
      </c>
      <c r="D22" s="4" t="s">
        <v>312</v>
      </c>
    </row>
    <row r="23" ht="18" customHeight="1" spans="1:4">
      <c r="A23" s="1"/>
      <c r="B23" s="1"/>
      <c r="C23" s="1"/>
      <c r="D23" s="1"/>
    </row>
    <row r="24" ht="18" customHeight="1" spans="1:4">
      <c r="A24" s="1"/>
      <c r="B24" s="1"/>
      <c r="C24" s="1"/>
      <c r="D24" s="1"/>
    </row>
    <row r="25" ht="18" customHeight="1" spans="1:4">
      <c r="A25" s="1"/>
      <c r="B25" s="1"/>
      <c r="C25" s="1"/>
      <c r="D25" s="1"/>
    </row>
    <row r="26" ht="18" customHeight="1" spans="1:4">
      <c r="A26" s="2" t="s">
        <v>313</v>
      </c>
      <c r="B26" s="9"/>
      <c r="C26" s="9"/>
      <c r="D26" s="5"/>
    </row>
    <row r="27" ht="18" customHeight="1" spans="1:4">
      <c r="A27" s="10" t="s">
        <v>314</v>
      </c>
      <c r="B27" s="10" t="s">
        <v>315</v>
      </c>
      <c r="C27" s="10" t="s">
        <v>316</v>
      </c>
      <c r="D27" s="10" t="s">
        <v>317</v>
      </c>
    </row>
    <row r="28" ht="18" customHeight="1" spans="1:4">
      <c r="A28" s="4" t="s">
        <v>318</v>
      </c>
      <c r="B28" s="12">
        <v>10</v>
      </c>
      <c r="C28" s="4" t="s">
        <v>319</v>
      </c>
      <c r="D28" s="4" t="s">
        <v>320</v>
      </c>
    </row>
    <row r="29" ht="18" customHeight="1" spans="1:4">
      <c r="A29" s="4" t="s">
        <v>321</v>
      </c>
      <c r="B29" s="13">
        <v>1</v>
      </c>
      <c r="C29" s="4" t="s">
        <v>322</v>
      </c>
      <c r="D29" s="4" t="s">
        <v>323</v>
      </c>
    </row>
    <row r="30" ht="18" customHeight="1" spans="1:4">
      <c r="A30" s="4" t="s">
        <v>324</v>
      </c>
      <c r="B30" s="13">
        <v>8</v>
      </c>
      <c r="C30" s="4" t="s">
        <v>325</v>
      </c>
      <c r="D30" s="4" t="s">
        <v>326</v>
      </c>
    </row>
    <row r="31" ht="18" customHeight="1" spans="1:4">
      <c r="A31" s="4" t="s">
        <v>327</v>
      </c>
      <c r="B31" s="14">
        <v>0.75</v>
      </c>
      <c r="C31" s="4" t="s">
        <v>328</v>
      </c>
      <c r="D31" s="4" t="s">
        <v>329</v>
      </c>
    </row>
    <row r="32" ht="18" customHeight="1" spans="1:4">
      <c r="A32" s="4" t="s">
        <v>330</v>
      </c>
      <c r="B32" s="13">
        <v>5</v>
      </c>
      <c r="C32" s="4" t="s">
        <v>331</v>
      </c>
      <c r="D32" s="4" t="s">
        <v>332</v>
      </c>
    </row>
    <row r="33" ht="18" customHeight="1" spans="1:4">
      <c r="A33" s="4" t="s">
        <v>333</v>
      </c>
      <c r="B33" s="15">
        <v>25</v>
      </c>
      <c r="C33" s="4" t="s">
        <v>334</v>
      </c>
      <c r="D33" s="4" t="s">
        <v>335</v>
      </c>
    </row>
    <row r="34" ht="18" customHeight="1" spans="1:4">
      <c r="A34" s="4" t="s">
        <v>336</v>
      </c>
      <c r="B34" s="14">
        <v>0</v>
      </c>
      <c r="C34" s="4" t="s">
        <v>337</v>
      </c>
      <c r="D34" s="4" t="s">
        <v>338</v>
      </c>
    </row>
    <row r="35" ht="18" customHeight="1" spans="1:4">
      <c r="A35" s="4" t="s">
        <v>339</v>
      </c>
      <c r="B35" s="15">
        <v>0</v>
      </c>
      <c r="C35" s="4" t="s">
        <v>340</v>
      </c>
      <c r="D35" s="4" t="s">
        <v>341</v>
      </c>
    </row>
    <row r="36" ht="18" customHeight="1" spans="1:4">
      <c r="A36" s="1"/>
      <c r="B36" s="1"/>
      <c r="C36" s="1"/>
      <c r="D36" s="1"/>
    </row>
    <row r="37" ht="18" customHeight="1" spans="1:4">
      <c r="A37" s="2" t="s">
        <v>342</v>
      </c>
      <c r="B37" s="9"/>
      <c r="C37" s="9"/>
      <c r="D37" s="5"/>
    </row>
    <row r="38" ht="18" customHeight="1" spans="1:4">
      <c r="A38" s="10" t="s">
        <v>343</v>
      </c>
      <c r="B38" s="10" t="s">
        <v>344</v>
      </c>
      <c r="C38" s="10" t="s">
        <v>345</v>
      </c>
      <c r="D38" s="10" t="s">
        <v>346</v>
      </c>
    </row>
    <row r="39" ht="18" customHeight="1" spans="1:4">
      <c r="A39" s="4" t="s">
        <v>347</v>
      </c>
      <c r="B39" s="16">
        <f>IF(AND(ISNUMBER(B30),B30&gt;0,ISNUMBER(B31),B31&gt;0,B31&lt;=1),B30*B31,"Revisar jornada")</f>
        <v>6</v>
      </c>
      <c r="C39" s="4" t="s">
        <v>348</v>
      </c>
      <c r="D39" s="4" t="s">
        <v>349</v>
      </c>
    </row>
    <row r="40" ht="18" customHeight="1" spans="1:4">
      <c r="A40" s="4" t="s">
        <v>350</v>
      </c>
      <c r="B40" s="16">
        <f>IF(AND(ISNUMBER(B5),ISNUMBER(B28),B28&gt;0),B5*B28,"Revisar dados")</f>
        <v>551.2</v>
      </c>
      <c r="C40" s="4" t="s">
        <v>351</v>
      </c>
      <c r="D40" s="4" t="s">
        <v>352</v>
      </c>
    </row>
    <row r="41" ht="18" customHeight="1" spans="1:4">
      <c r="A41" s="4" t="s">
        <v>353</v>
      </c>
      <c r="B41" s="16">
        <f>IF(AND(ISNUMBER(B40),ISNUMBER(B34),B34&gt;=0,B34&lt;=1),B40*B34,"Revisar reserva")</f>
        <v>0</v>
      </c>
      <c r="C41" s="4" t="s">
        <v>354</v>
      </c>
      <c r="D41" s="4" t="s">
        <v>352</v>
      </c>
    </row>
    <row r="42" ht="18" customHeight="1" spans="1:4">
      <c r="A42" s="2" t="s">
        <v>355</v>
      </c>
      <c r="B42" s="16">
        <f>IF(AND(ISNUMBER(B40),ISNUMBER(B41)),SUM(B40:B41),"Revisar dados")</f>
        <v>551.2</v>
      </c>
      <c r="C42" s="4" t="s">
        <v>356</v>
      </c>
      <c r="D42" s="4" t="s">
        <v>352</v>
      </c>
    </row>
    <row r="43" ht="18" customHeight="1" spans="1:4">
      <c r="A43" s="4" t="s">
        <v>357</v>
      </c>
      <c r="B43" s="16">
        <f>IF(AND(ISNUMBER(B29),B29&gt;0,ISNUMBER(B39)),B29*B39,"Revisar equipe")</f>
        <v>6</v>
      </c>
      <c r="C43" s="4" t="s">
        <v>358</v>
      </c>
      <c r="D43" s="4" t="s">
        <v>359</v>
      </c>
    </row>
    <row r="44" ht="18" customHeight="1" spans="1:4">
      <c r="A44" s="4" t="s">
        <v>360</v>
      </c>
      <c r="B44" s="16">
        <f>IF(AND(ISNUMBER(B42),ISNUMBER(B43)),B42/B43,"Revisar dados")</f>
        <v>91.8666666666667</v>
      </c>
      <c r="C44" s="4" t="s">
        <v>361</v>
      </c>
      <c r="D44" s="4" t="s">
        <v>362</v>
      </c>
    </row>
    <row r="45" ht="18" customHeight="1" spans="1:4">
      <c r="A45" s="2" t="s">
        <v>363</v>
      </c>
      <c r="B45" s="3">
        <f>IF(ISNUMBER(B44),ROUNDUP(ROUND(B44,10),0),"Revisar dados")</f>
        <v>92</v>
      </c>
      <c r="C45" s="4" t="s">
        <v>364</v>
      </c>
      <c r="D45" s="4" t="s">
        <v>362</v>
      </c>
    </row>
    <row r="46" ht="18" customHeight="1" spans="1:4">
      <c r="A46" s="4" t="s">
        <v>365</v>
      </c>
      <c r="B46" s="17">
        <f>IF(AND(ISNUMBER(B45),ISNUMBER(B32),B32&gt;0,B32&lt;=7),B45/B32,"Revisar calendário")</f>
        <v>18.4</v>
      </c>
      <c r="C46" s="4" t="s">
        <v>366</v>
      </c>
      <c r="D46" s="4" t="s">
        <v>367</v>
      </c>
    </row>
    <row r="47" ht="18" customHeight="1" spans="1:4">
      <c r="A47" s="4" t="s">
        <v>368</v>
      </c>
      <c r="B47" s="18">
        <f>IF(AND(ISNUMBER(B40),ISNUMBER(B33),B33&gt;=0),B40*B33,"Revisar valor/hora")</f>
        <v>13780</v>
      </c>
      <c r="C47" s="4" t="s">
        <v>369</v>
      </c>
      <c r="D47" s="4" t="s">
        <v>370</v>
      </c>
    </row>
    <row r="48" ht="18" customHeight="1" spans="1:4">
      <c r="A48" s="4" t="s">
        <v>371</v>
      </c>
      <c r="B48" s="18">
        <f>IF(AND(ISNUMBER(B41),ISNUMBER(B33),B33&gt;=0),B41*B33,"Revisar valor/hora")</f>
        <v>0</v>
      </c>
      <c r="C48" s="4" t="s">
        <v>372</v>
      </c>
      <c r="D48" s="4" t="s">
        <v>370</v>
      </c>
    </row>
    <row r="49" ht="18" customHeight="1" spans="1:4">
      <c r="A49" s="2" t="s">
        <v>373</v>
      </c>
      <c r="B49" s="18">
        <f>IF(AND(COUNT(B47:B48)=2,ISNUMBER(B35),B35&gt;=0),SUM(B47:B48)+B35,"Revisar custos")</f>
        <v>13780</v>
      </c>
      <c r="C49" s="4" t="s">
        <v>374</v>
      </c>
      <c r="D49" s="4" t="s">
        <v>370</v>
      </c>
    </row>
    <row r="50" ht="36" customHeight="1"/>
    <row r="51" ht="36" customHeight="1"/>
    <row r="52" ht="36" customHeight="1"/>
    <row r="53" ht="36" customHeight="1"/>
    <row r="55" ht="26" customHeight="1"/>
    <row r="56" ht="57" customHeight="1"/>
    <row r="57" ht="42" customHeight="1"/>
    <row r="58" ht="42" customHeight="1"/>
    <row r="59" ht="42" customHeight="1"/>
    <row r="60" ht="42" customHeight="1"/>
    <row r="62" ht="42" customHeight="1"/>
    <row r="63" ht="42" customHeight="1"/>
    <row r="64" ht="42" customHeight="1"/>
  </sheetData>
  <mergeCells count="7">
    <mergeCell ref="C2:D2"/>
    <mergeCell ref="C3:D3"/>
    <mergeCell ref="C4:D4"/>
    <mergeCell ref="C5:D5"/>
    <mergeCell ref="A7:D7"/>
    <mergeCell ref="A26:D26"/>
    <mergeCell ref="A37:D37"/>
  </mergeCells>
  <dataValidations count="6">
    <dataValidation type="decimal" operator="greaterThan" showErrorMessage="1" errorTitle="Valor inválido" error="Informe um valor dentro dos limites da premissa ou nota." sqref="B28 B29:B30">
      <formula1>0</formula1>
    </dataValidation>
    <dataValidation type="decimal" operator="between" showErrorMessage="1" errorTitle="Valor inválido" error="Informe um valor dentro dos limites da premissa ou nota." sqref="B31">
      <formula1>0.01</formula1>
      <formula2>1</formula2>
    </dataValidation>
    <dataValidation type="whole" operator="between" showErrorMessage="1" errorTitle="Valor inválido" error="Informe um valor dentro dos limites da premissa ou nota." sqref="B32">
      <formula1>1</formula1>
      <formula2>7</formula2>
    </dataValidation>
    <dataValidation type="decimal" operator="greaterThanOrEqual" showErrorMessage="1" errorTitle="Valor inválido" error="Informe um valor dentro dos limites da premissa ou nota." sqref="B33 B35">
      <formula1>0</formula1>
    </dataValidation>
    <dataValidation type="decimal" operator="between" showErrorMessage="1" errorTitle="Valor inválido" error="Informe um valor dentro dos limites da premissa ou nota." sqref="B34">
      <formula1>0</formula1>
      <formula2>1</formula2>
    </dataValidation>
    <dataValidation type="whole" operator="between" showErrorMessage="1" errorTitle="Valor inválido" error="Informe um valor dentro dos limites da premissa ou nota." sqref="B9:B22">
      <formula1>0</formula1>
      <formula2>5</formula2>
    </dataValidation>
  </dataValidations>
  <pageMargins left="0.28" right="0.28" top="0.38" bottom="0.38" header="0.16" footer="0.16"/>
  <pageSetup paperSize="8" fitToHeight="0" orientation="landscape"/>
  <headerFooter>
    <oddFooter>&amp;L&amp;"Arial,Regular"&amp;8 ESTOQUE INTELIGENTE  â€¢  APF&amp;R&amp;8 &amp;A   â€¢ 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Contribuição</vt:lpstr>
      <vt:lpstr>A05 ALI</vt:lpstr>
      <vt:lpstr>A06 ALI</vt:lpstr>
      <vt:lpstr>X01 AIE</vt:lpstr>
      <vt:lpstr>X02 AIE</vt:lpstr>
      <vt:lpstr>Entradas externas</vt:lpstr>
      <vt:lpstr>SE04 SE</vt:lpstr>
      <vt:lpstr>SE13 SE</vt:lpstr>
      <vt:lpstr>CE04 Consulta</vt:lpstr>
      <vt:lpstr>CE12 Consulta</vt:lpstr>
      <vt:lpstr>Critérios e fontes</vt:lpstr>
      <vt:lpstr>NI e estimativas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</cp:lastModifiedBy>
  <dcterms:created xsi:type="dcterms:W3CDTF">2026-10-26T00:38:00Z</dcterms:created>
  <dcterms:modified xsi:type="dcterms:W3CDTF">2026-10-26T01:04:09Z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987C43AA25934A6EAF0C98D06C251172_12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