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xr:revisionPtr revIDLastSave="0" documentId="8_{69592A2C-2CAE-49D0-8510-E81EEA8C06F5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Principal" sheetId="1" r:id="rId1"/>
    <sheet name="Análise" sheetId="5" r:id="rId2"/>
    <sheet name="chatgpt" sheetId="4" r:id="rId3"/>
    <sheet name="Total_de_acoes" sheetId="2" r:id="rId4"/>
    <sheet name="Ticker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5" l="1"/>
  <c r="B56" i="5"/>
  <c r="B55" i="5"/>
  <c r="B58" i="5" s="1"/>
  <c r="A9" i="5" a="1"/>
  <c r="A9" i="5"/>
  <c r="AF2" i="1"/>
  <c r="AG2" i="1" s="1"/>
  <c r="AF3" i="1"/>
  <c r="AG3" i="1" s="1"/>
  <c r="AF4" i="1"/>
  <c r="AG4" i="1" s="1"/>
  <c r="AF5" i="1"/>
  <c r="AG5" i="1" s="1"/>
  <c r="AF6" i="1"/>
  <c r="AG6" i="1" s="1"/>
  <c r="AF7" i="1"/>
  <c r="AG7" i="1" s="1"/>
  <c r="AF8" i="1"/>
  <c r="AG8" i="1" s="1"/>
  <c r="AF9" i="1"/>
  <c r="AG9" i="1" s="1"/>
  <c r="AF10" i="1"/>
  <c r="AG10" i="1" s="1"/>
  <c r="AF11" i="1"/>
  <c r="AG11" i="1" s="1"/>
  <c r="AF12" i="1"/>
  <c r="AG12" i="1" s="1"/>
  <c r="AF13" i="1"/>
  <c r="AG13" i="1" s="1"/>
  <c r="AF14" i="1"/>
  <c r="AG14" i="1" s="1"/>
  <c r="AF15" i="1"/>
  <c r="AG15" i="1" s="1"/>
  <c r="AF16" i="1"/>
  <c r="AG16" i="1" s="1"/>
  <c r="AF17" i="1"/>
  <c r="AG17" i="1" s="1"/>
  <c r="AF18" i="1"/>
  <c r="AG18" i="1" s="1"/>
  <c r="AF19" i="1"/>
  <c r="AG19" i="1" s="1"/>
  <c r="AF20" i="1"/>
  <c r="AG20" i="1" s="1"/>
  <c r="AF21" i="1"/>
  <c r="AG21" i="1" s="1"/>
  <c r="AF22" i="1"/>
  <c r="AG22" i="1" s="1"/>
  <c r="AF23" i="1"/>
  <c r="AG23" i="1" s="1"/>
  <c r="AF24" i="1"/>
  <c r="AG24" i="1" s="1"/>
  <c r="AF25" i="1"/>
  <c r="AG25" i="1" s="1"/>
  <c r="AF26" i="1"/>
  <c r="AG26" i="1" s="1"/>
  <c r="AF27" i="1"/>
  <c r="AG27" i="1" s="1"/>
  <c r="AF28" i="1"/>
  <c r="AG28" i="1" s="1"/>
  <c r="AF29" i="1"/>
  <c r="AG29" i="1" s="1"/>
  <c r="AF30" i="1"/>
  <c r="AG30" i="1" s="1"/>
  <c r="AF31" i="1"/>
  <c r="AG31" i="1" s="1"/>
  <c r="AF32" i="1"/>
  <c r="AG32" i="1" s="1"/>
  <c r="AF33" i="1"/>
  <c r="AG33" i="1" s="1"/>
  <c r="AF34" i="1"/>
  <c r="AG34" i="1" s="1"/>
  <c r="AF35" i="1"/>
  <c r="AG35" i="1" s="1"/>
  <c r="AF36" i="1"/>
  <c r="AG36" i="1" s="1"/>
  <c r="AF37" i="1"/>
  <c r="AG37" i="1" s="1"/>
  <c r="AF38" i="1"/>
  <c r="AG38" i="1" s="1"/>
  <c r="AF39" i="1"/>
  <c r="AG39" i="1" s="1"/>
  <c r="AF40" i="1"/>
  <c r="AG40" i="1" s="1"/>
  <c r="AF41" i="1"/>
  <c r="AG41" i="1" s="1"/>
  <c r="AF42" i="1"/>
  <c r="AG42" i="1" s="1"/>
  <c r="AF43" i="1"/>
  <c r="AG43" i="1" s="1"/>
  <c r="AF44" i="1"/>
  <c r="AG44" i="1" s="1"/>
  <c r="AF45" i="1"/>
  <c r="AG45" i="1" s="1"/>
  <c r="AF46" i="1"/>
  <c r="AG46" i="1" s="1"/>
  <c r="AF47" i="1"/>
  <c r="AG47" i="1" s="1"/>
  <c r="AF48" i="1"/>
  <c r="AG48" i="1" s="1"/>
  <c r="AF49" i="1"/>
  <c r="AG49" i="1" s="1"/>
  <c r="AF50" i="1"/>
  <c r="AG50" i="1" s="1"/>
  <c r="AF51" i="1"/>
  <c r="AG51" i="1" s="1"/>
  <c r="AF52" i="1"/>
  <c r="AG52" i="1" s="1"/>
  <c r="AF53" i="1"/>
  <c r="AG53" i="1" s="1"/>
  <c r="AF54" i="1"/>
  <c r="AG54" i="1" s="1"/>
  <c r="AF55" i="1"/>
  <c r="AG55" i="1" s="1"/>
  <c r="AF56" i="1"/>
  <c r="AG56" i="1" s="1"/>
  <c r="AF57" i="1"/>
  <c r="AG57" i="1" s="1"/>
  <c r="AF58" i="1"/>
  <c r="AG58" i="1" s="1"/>
  <c r="AF59" i="1"/>
  <c r="AG59" i="1" s="1"/>
  <c r="AF60" i="1"/>
  <c r="AG60" i="1" s="1"/>
  <c r="AF61" i="1"/>
  <c r="AG61" i="1" s="1"/>
  <c r="AF62" i="1"/>
  <c r="AG62" i="1" s="1"/>
  <c r="AF63" i="1"/>
  <c r="AG63" i="1" s="1"/>
  <c r="AF64" i="1"/>
  <c r="AG64" i="1" s="1"/>
  <c r="AF65" i="1"/>
  <c r="AG65" i="1" s="1"/>
  <c r="AF66" i="1"/>
  <c r="AG66" i="1" s="1"/>
  <c r="AF67" i="1"/>
  <c r="AG67" i="1" s="1"/>
  <c r="AF68" i="1"/>
  <c r="AG68" i="1" s="1"/>
  <c r="AF69" i="1"/>
  <c r="AG69" i="1" s="1"/>
  <c r="AF70" i="1"/>
  <c r="AG70" i="1" s="1"/>
  <c r="AF71" i="1"/>
  <c r="AG71" i="1" s="1"/>
  <c r="AF72" i="1"/>
  <c r="AG72" i="1" s="1"/>
  <c r="AF73" i="1"/>
  <c r="AG73" i="1" s="1"/>
  <c r="AF74" i="1"/>
  <c r="AG74" i="1" s="1"/>
  <c r="AF75" i="1"/>
  <c r="AG75" i="1" s="1"/>
  <c r="AF76" i="1"/>
  <c r="AG76" i="1" s="1"/>
  <c r="AF77" i="1"/>
  <c r="AG77" i="1" s="1"/>
  <c r="AF78" i="1"/>
  <c r="AG78" i="1" s="1"/>
  <c r="AF79" i="1"/>
  <c r="AG79" i="1" s="1"/>
  <c r="AF80" i="1"/>
  <c r="AG80" i="1" s="1"/>
  <c r="AF81" i="1"/>
  <c r="AG81" i="1" s="1"/>
  <c r="AF82" i="1"/>
  <c r="AG82" i="1" s="1"/>
  <c r="AB2" i="1"/>
  <c r="AC2" i="1" s="1"/>
  <c r="AB3" i="1"/>
  <c r="AC3" i="1" s="1"/>
  <c r="AB4" i="1"/>
  <c r="AC4" i="1" s="1"/>
  <c r="AB5" i="1"/>
  <c r="AC5" i="1" s="1"/>
  <c r="AB6" i="1"/>
  <c r="AC6" i="1" s="1"/>
  <c r="AB7" i="1"/>
  <c r="AC7" i="1" s="1"/>
  <c r="AB8" i="1"/>
  <c r="AC8" i="1" s="1"/>
  <c r="AB9" i="1"/>
  <c r="AC9" i="1" s="1"/>
  <c r="AB10" i="1"/>
  <c r="AC10" i="1" s="1"/>
  <c r="AB11" i="1"/>
  <c r="AC11" i="1" s="1"/>
  <c r="AB12" i="1"/>
  <c r="AC12" i="1" s="1"/>
  <c r="AB13" i="1"/>
  <c r="AC13" i="1" s="1"/>
  <c r="AB14" i="1"/>
  <c r="AC14" i="1" s="1"/>
  <c r="AB15" i="1"/>
  <c r="AC15" i="1" s="1"/>
  <c r="AB16" i="1"/>
  <c r="AC16" i="1" s="1"/>
  <c r="AB17" i="1"/>
  <c r="AC17" i="1" s="1"/>
  <c r="AB18" i="1"/>
  <c r="AC18" i="1" s="1"/>
  <c r="AB19" i="1"/>
  <c r="AC19" i="1" s="1"/>
  <c r="AB20" i="1"/>
  <c r="AC20" i="1" s="1"/>
  <c r="AB21" i="1"/>
  <c r="AC21" i="1" s="1"/>
  <c r="AB22" i="1"/>
  <c r="AC22" i="1" s="1"/>
  <c r="AB23" i="1"/>
  <c r="AC23" i="1" s="1"/>
  <c r="AB24" i="1"/>
  <c r="AC24" i="1" s="1"/>
  <c r="AB25" i="1"/>
  <c r="AC25" i="1" s="1"/>
  <c r="AB26" i="1"/>
  <c r="AC26" i="1" s="1"/>
  <c r="AB27" i="1"/>
  <c r="AC27" i="1" s="1"/>
  <c r="AB28" i="1"/>
  <c r="AC28" i="1" s="1"/>
  <c r="AB29" i="1"/>
  <c r="AC29" i="1" s="1"/>
  <c r="AB30" i="1"/>
  <c r="AC30" i="1" s="1"/>
  <c r="AB31" i="1"/>
  <c r="AC31" i="1" s="1"/>
  <c r="AB32" i="1"/>
  <c r="AC32" i="1" s="1"/>
  <c r="AB33" i="1"/>
  <c r="AC33" i="1" s="1"/>
  <c r="AB34" i="1"/>
  <c r="AC34" i="1" s="1"/>
  <c r="AB35" i="1"/>
  <c r="AC35" i="1" s="1"/>
  <c r="AB36" i="1"/>
  <c r="AC36" i="1" s="1"/>
  <c r="AB37" i="1"/>
  <c r="AC37" i="1" s="1"/>
  <c r="AB38" i="1"/>
  <c r="AC38" i="1" s="1"/>
  <c r="AB39" i="1"/>
  <c r="AC39" i="1" s="1"/>
  <c r="AB40" i="1"/>
  <c r="AC40" i="1" s="1"/>
  <c r="AB41" i="1"/>
  <c r="AC41" i="1" s="1"/>
  <c r="AB42" i="1"/>
  <c r="AC42" i="1" s="1"/>
  <c r="AB43" i="1"/>
  <c r="AC43" i="1" s="1"/>
  <c r="AB44" i="1"/>
  <c r="AC44" i="1" s="1"/>
  <c r="AB45" i="1"/>
  <c r="AC45" i="1" s="1"/>
  <c r="AB46" i="1"/>
  <c r="AC46" i="1" s="1"/>
  <c r="AB47" i="1"/>
  <c r="AC47" i="1" s="1"/>
  <c r="AB48" i="1"/>
  <c r="AC48" i="1" s="1"/>
  <c r="AB49" i="1"/>
  <c r="AC49" i="1" s="1"/>
  <c r="AB50" i="1"/>
  <c r="AC50" i="1" s="1"/>
  <c r="AB51" i="1"/>
  <c r="AC51" i="1" s="1"/>
  <c r="AB52" i="1"/>
  <c r="AC52" i="1" s="1"/>
  <c r="AB53" i="1"/>
  <c r="AC53" i="1" s="1"/>
  <c r="AB54" i="1"/>
  <c r="AC54" i="1" s="1"/>
  <c r="AB55" i="1"/>
  <c r="AC55" i="1" s="1"/>
  <c r="AB56" i="1"/>
  <c r="AC56" i="1" s="1"/>
  <c r="AB57" i="1"/>
  <c r="AC57" i="1" s="1"/>
  <c r="AB58" i="1"/>
  <c r="AC58" i="1" s="1"/>
  <c r="AB59" i="1"/>
  <c r="AC59" i="1" s="1"/>
  <c r="AB60" i="1"/>
  <c r="AC60" i="1" s="1"/>
  <c r="AB61" i="1"/>
  <c r="AC61" i="1" s="1"/>
  <c r="AB62" i="1"/>
  <c r="AC62" i="1" s="1"/>
  <c r="AB63" i="1"/>
  <c r="AC63" i="1" s="1"/>
  <c r="AB64" i="1"/>
  <c r="AC64" i="1" s="1"/>
  <c r="AB65" i="1"/>
  <c r="AC65" i="1" s="1"/>
  <c r="AB66" i="1"/>
  <c r="AC66" i="1" s="1"/>
  <c r="AB67" i="1"/>
  <c r="AC67" i="1" s="1"/>
  <c r="AB68" i="1"/>
  <c r="AC68" i="1" s="1"/>
  <c r="AB69" i="1"/>
  <c r="AC69" i="1" s="1"/>
  <c r="AB70" i="1"/>
  <c r="AC70" i="1" s="1"/>
  <c r="AB71" i="1"/>
  <c r="AC71" i="1" s="1"/>
  <c r="AB72" i="1"/>
  <c r="AC72" i="1" s="1"/>
  <c r="AB73" i="1"/>
  <c r="AC73" i="1" s="1"/>
  <c r="AB74" i="1"/>
  <c r="AC74" i="1" s="1"/>
  <c r="AB75" i="1"/>
  <c r="AC75" i="1" s="1"/>
  <c r="AB76" i="1"/>
  <c r="AC76" i="1" s="1"/>
  <c r="AB77" i="1"/>
  <c r="AC77" i="1" s="1"/>
  <c r="AB78" i="1"/>
  <c r="AC78" i="1" s="1"/>
  <c r="AB79" i="1"/>
  <c r="AC79" i="1" s="1"/>
  <c r="AB80" i="1"/>
  <c r="AC80" i="1" s="1"/>
  <c r="AB81" i="1"/>
  <c r="AC81" i="1" s="1"/>
  <c r="AB82" i="1"/>
  <c r="AC82" i="1" s="1"/>
  <c r="X2" i="1"/>
  <c r="Y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X3" i="1"/>
  <c r="Y3" i="1" s="1"/>
  <c r="X4" i="1"/>
  <c r="Y4" i="1" s="1"/>
  <c r="X5" i="1"/>
  <c r="Y5" i="1" s="1"/>
  <c r="X6" i="1"/>
  <c r="Y6" i="1" s="1"/>
  <c r="X7" i="1"/>
  <c r="Y7" i="1" s="1"/>
  <c r="X8" i="1"/>
  <c r="Y8" i="1" s="1"/>
  <c r="X9" i="1"/>
  <c r="Y9" i="1" s="1"/>
  <c r="X10" i="1"/>
  <c r="Y10" i="1" s="1"/>
  <c r="X11" i="1"/>
  <c r="Y11" i="1" s="1"/>
  <c r="X12" i="1"/>
  <c r="Y12" i="1" s="1"/>
  <c r="X13" i="1"/>
  <c r="Y13" i="1" s="1"/>
  <c r="X14" i="1"/>
  <c r="Y14" i="1" s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X28" i="1"/>
  <c r="Y28" i="1" s="1"/>
  <c r="X29" i="1"/>
  <c r="Y29" i="1" s="1"/>
  <c r="X30" i="1"/>
  <c r="Y30" i="1" s="1"/>
  <c r="X31" i="1"/>
  <c r="Y31" i="1" s="1"/>
  <c r="X32" i="1"/>
  <c r="Y32" i="1" s="1"/>
  <c r="X33" i="1"/>
  <c r="Y33" i="1" s="1"/>
  <c r="X34" i="1"/>
  <c r="Y34" i="1" s="1"/>
  <c r="X35" i="1"/>
  <c r="Y35" i="1" s="1"/>
  <c r="X36" i="1"/>
  <c r="Y36" i="1" s="1"/>
  <c r="X37" i="1"/>
  <c r="Y37" i="1" s="1"/>
  <c r="X38" i="1"/>
  <c r="Y38" i="1" s="1"/>
  <c r="X39" i="1"/>
  <c r="Y39" i="1" s="1"/>
  <c r="X40" i="1"/>
  <c r="Y40" i="1" s="1"/>
  <c r="X41" i="1"/>
  <c r="Y41" i="1" s="1"/>
  <c r="X42" i="1"/>
  <c r="Y42" i="1" s="1"/>
  <c r="X43" i="1"/>
  <c r="Y43" i="1" s="1"/>
  <c r="X44" i="1"/>
  <c r="Y44" i="1" s="1"/>
  <c r="X45" i="1"/>
  <c r="Y45" i="1" s="1"/>
  <c r="X46" i="1"/>
  <c r="Y46" i="1" s="1"/>
  <c r="X47" i="1"/>
  <c r="Y47" i="1" s="1"/>
  <c r="X48" i="1"/>
  <c r="Y48" i="1" s="1"/>
  <c r="X49" i="1"/>
  <c r="Y49" i="1" s="1"/>
  <c r="X50" i="1"/>
  <c r="Y50" i="1" s="1"/>
  <c r="X51" i="1"/>
  <c r="Y51" i="1" s="1"/>
  <c r="X52" i="1"/>
  <c r="Y52" i="1" s="1"/>
  <c r="X53" i="1"/>
  <c r="Y53" i="1" s="1"/>
  <c r="X54" i="1"/>
  <c r="Y54" i="1" s="1"/>
  <c r="X55" i="1"/>
  <c r="Y55" i="1" s="1"/>
  <c r="X56" i="1"/>
  <c r="Y56" i="1" s="1"/>
  <c r="X57" i="1"/>
  <c r="Y57" i="1" s="1"/>
  <c r="X58" i="1"/>
  <c r="Y58" i="1" s="1"/>
  <c r="X59" i="1"/>
  <c r="Y59" i="1" s="1"/>
  <c r="X60" i="1"/>
  <c r="Y60" i="1" s="1"/>
  <c r="X61" i="1"/>
  <c r="Y61" i="1" s="1"/>
  <c r="X62" i="1"/>
  <c r="Y62" i="1" s="1"/>
  <c r="X63" i="1"/>
  <c r="Y63" i="1" s="1"/>
  <c r="X64" i="1"/>
  <c r="Y64" i="1" s="1"/>
  <c r="X65" i="1"/>
  <c r="Y65" i="1" s="1"/>
  <c r="X66" i="1"/>
  <c r="Y66" i="1" s="1"/>
  <c r="X67" i="1"/>
  <c r="Y67" i="1" s="1"/>
  <c r="X68" i="1"/>
  <c r="Y68" i="1" s="1"/>
  <c r="X69" i="1"/>
  <c r="Y69" i="1" s="1"/>
  <c r="X70" i="1"/>
  <c r="Y70" i="1" s="1"/>
  <c r="X71" i="1"/>
  <c r="Y71" i="1" s="1"/>
  <c r="X72" i="1"/>
  <c r="Y72" i="1" s="1"/>
  <c r="X73" i="1"/>
  <c r="Y73" i="1" s="1"/>
  <c r="X74" i="1"/>
  <c r="Y74" i="1" s="1"/>
  <c r="X75" i="1"/>
  <c r="Y75" i="1" s="1"/>
  <c r="X76" i="1"/>
  <c r="Y76" i="1" s="1"/>
  <c r="X77" i="1"/>
  <c r="Y77" i="1" s="1"/>
  <c r="X78" i="1"/>
  <c r="Y78" i="1" s="1"/>
  <c r="X79" i="1"/>
  <c r="Y79" i="1" s="1"/>
  <c r="X80" i="1"/>
  <c r="Y80" i="1" s="1"/>
  <c r="X81" i="1"/>
  <c r="Y81" i="1" s="1"/>
  <c r="X82" i="1"/>
  <c r="Y82" i="1" s="1"/>
  <c r="T2" i="1"/>
  <c r="U2" i="1" s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L2" i="1"/>
  <c r="M2" i="1"/>
  <c r="O2" i="1" s="1"/>
  <c r="Q3" i="1"/>
  <c r="R3" i="1" s="1"/>
  <c r="S3" i="1" s="1"/>
  <c r="Q4" i="1"/>
  <c r="R4" i="1" s="1"/>
  <c r="S4" i="1" s="1"/>
  <c r="Q5" i="1"/>
  <c r="R5" i="1" s="1"/>
  <c r="S5" i="1" s="1"/>
  <c r="Q6" i="1"/>
  <c r="R6" i="1" s="1"/>
  <c r="S6" i="1" s="1"/>
  <c r="Q7" i="1"/>
  <c r="R7" i="1" s="1"/>
  <c r="S7" i="1" s="1"/>
  <c r="Q8" i="1"/>
  <c r="R8" i="1" s="1"/>
  <c r="S8" i="1" s="1"/>
  <c r="Q9" i="1"/>
  <c r="R9" i="1" s="1"/>
  <c r="S9" i="1" s="1"/>
  <c r="Q11" i="1"/>
  <c r="R11" i="1" s="1"/>
  <c r="S11" i="1" s="1"/>
  <c r="Q12" i="1"/>
  <c r="R12" i="1" s="1"/>
  <c r="S12" i="1" s="1"/>
  <c r="Q13" i="1"/>
  <c r="R13" i="1" s="1"/>
  <c r="S13" i="1" s="1"/>
  <c r="Q14" i="1"/>
  <c r="R14" i="1" s="1"/>
  <c r="S14" i="1" s="1"/>
  <c r="Q15" i="1"/>
  <c r="R15" i="1" s="1"/>
  <c r="S15" i="1" s="1"/>
  <c r="Q16" i="1"/>
  <c r="R16" i="1" s="1"/>
  <c r="S16" i="1" s="1"/>
  <c r="Q17" i="1"/>
  <c r="R17" i="1" s="1"/>
  <c r="S17" i="1" s="1"/>
  <c r="Q18" i="1"/>
  <c r="R18" i="1" s="1"/>
  <c r="S18" i="1" s="1"/>
  <c r="Q19" i="1"/>
  <c r="R19" i="1" s="1"/>
  <c r="S19" i="1" s="1"/>
  <c r="Q20" i="1"/>
  <c r="R20" i="1" s="1"/>
  <c r="S20" i="1" s="1"/>
  <c r="Q21" i="1"/>
  <c r="R21" i="1" s="1"/>
  <c r="S21" i="1" s="1"/>
  <c r="Q22" i="1"/>
  <c r="R22" i="1" s="1"/>
  <c r="S22" i="1" s="1"/>
  <c r="Q23" i="1"/>
  <c r="R23" i="1" s="1"/>
  <c r="S23" i="1" s="1"/>
  <c r="Q24" i="1"/>
  <c r="R24" i="1" s="1"/>
  <c r="S24" i="1" s="1"/>
  <c r="Q25" i="1"/>
  <c r="R25" i="1" s="1"/>
  <c r="S25" i="1" s="1"/>
  <c r="Q26" i="1"/>
  <c r="R26" i="1" s="1"/>
  <c r="S26" i="1" s="1"/>
  <c r="Q27" i="1"/>
  <c r="R27" i="1" s="1"/>
  <c r="S27" i="1" s="1"/>
  <c r="Q28" i="1"/>
  <c r="R28" i="1" s="1"/>
  <c r="S28" i="1" s="1"/>
  <c r="Q29" i="1"/>
  <c r="R29" i="1" s="1"/>
  <c r="S29" i="1" s="1"/>
  <c r="Q30" i="1"/>
  <c r="R30" i="1" s="1"/>
  <c r="S30" i="1" s="1"/>
  <c r="Q31" i="1"/>
  <c r="R31" i="1" s="1"/>
  <c r="S31" i="1" s="1"/>
  <c r="Q32" i="1"/>
  <c r="R32" i="1" s="1"/>
  <c r="S32" i="1" s="1"/>
  <c r="Q33" i="1"/>
  <c r="R33" i="1" s="1"/>
  <c r="S33" i="1" s="1"/>
  <c r="Q34" i="1"/>
  <c r="R34" i="1" s="1"/>
  <c r="S34" i="1" s="1"/>
  <c r="Q35" i="1"/>
  <c r="R35" i="1" s="1"/>
  <c r="S35" i="1" s="1"/>
  <c r="Q36" i="1"/>
  <c r="R36" i="1" s="1"/>
  <c r="S36" i="1" s="1"/>
  <c r="Q37" i="1"/>
  <c r="R37" i="1" s="1"/>
  <c r="S37" i="1" s="1"/>
  <c r="Q38" i="1"/>
  <c r="R38" i="1" s="1"/>
  <c r="S38" i="1" s="1"/>
  <c r="Q39" i="1"/>
  <c r="R39" i="1" s="1"/>
  <c r="S39" i="1" s="1"/>
  <c r="Q40" i="1"/>
  <c r="R40" i="1" s="1"/>
  <c r="S40" i="1" s="1"/>
  <c r="Q41" i="1"/>
  <c r="R41" i="1" s="1"/>
  <c r="S41" i="1" s="1"/>
  <c r="Q42" i="1"/>
  <c r="R42" i="1" s="1"/>
  <c r="S42" i="1" s="1"/>
  <c r="Q43" i="1"/>
  <c r="R43" i="1" s="1"/>
  <c r="S43" i="1" s="1"/>
  <c r="Q44" i="1"/>
  <c r="R44" i="1" s="1"/>
  <c r="S44" i="1" s="1"/>
  <c r="Q45" i="1"/>
  <c r="R45" i="1" s="1"/>
  <c r="S45" i="1" s="1"/>
  <c r="Q46" i="1"/>
  <c r="R46" i="1" s="1"/>
  <c r="S46" i="1" s="1"/>
  <c r="Q47" i="1"/>
  <c r="R47" i="1" s="1"/>
  <c r="S47" i="1" s="1"/>
  <c r="Q48" i="1"/>
  <c r="R48" i="1" s="1"/>
  <c r="S48" i="1" s="1"/>
  <c r="Q49" i="1"/>
  <c r="R49" i="1" s="1"/>
  <c r="S49" i="1" s="1"/>
  <c r="Q50" i="1"/>
  <c r="R50" i="1" s="1"/>
  <c r="S50" i="1" s="1"/>
  <c r="Q51" i="1"/>
  <c r="R51" i="1" s="1"/>
  <c r="S51" i="1" s="1"/>
  <c r="Q52" i="1"/>
  <c r="R52" i="1" s="1"/>
  <c r="S52" i="1" s="1"/>
  <c r="Q53" i="1"/>
  <c r="R53" i="1" s="1"/>
  <c r="S53" i="1" s="1"/>
  <c r="Q54" i="1"/>
  <c r="R54" i="1" s="1"/>
  <c r="S54" i="1" s="1"/>
  <c r="Q55" i="1"/>
  <c r="R55" i="1" s="1"/>
  <c r="S55" i="1" s="1"/>
  <c r="Q56" i="1"/>
  <c r="R56" i="1" s="1"/>
  <c r="S56" i="1" s="1"/>
  <c r="Q57" i="1"/>
  <c r="R57" i="1" s="1"/>
  <c r="S57" i="1" s="1"/>
  <c r="Q58" i="1"/>
  <c r="R58" i="1" s="1"/>
  <c r="S58" i="1" s="1"/>
  <c r="Q59" i="1"/>
  <c r="R59" i="1" s="1"/>
  <c r="S59" i="1" s="1"/>
  <c r="Q60" i="1"/>
  <c r="R60" i="1" s="1"/>
  <c r="S60" i="1" s="1"/>
  <c r="Q61" i="1"/>
  <c r="R61" i="1" s="1"/>
  <c r="S61" i="1" s="1"/>
  <c r="Q62" i="1"/>
  <c r="R62" i="1" s="1"/>
  <c r="S62" i="1" s="1"/>
  <c r="Q63" i="1"/>
  <c r="R63" i="1" s="1"/>
  <c r="S63" i="1" s="1"/>
  <c r="Q64" i="1"/>
  <c r="R64" i="1" s="1"/>
  <c r="S64" i="1" s="1"/>
  <c r="Q65" i="1"/>
  <c r="R65" i="1" s="1"/>
  <c r="S65" i="1" s="1"/>
  <c r="Q66" i="1"/>
  <c r="R66" i="1" s="1"/>
  <c r="S66" i="1" s="1"/>
  <c r="Q67" i="1"/>
  <c r="R67" i="1" s="1"/>
  <c r="S67" i="1" s="1"/>
  <c r="Q68" i="1"/>
  <c r="R68" i="1" s="1"/>
  <c r="S68" i="1" s="1"/>
  <c r="Q69" i="1"/>
  <c r="R69" i="1" s="1"/>
  <c r="S69" i="1" s="1"/>
  <c r="Q70" i="1"/>
  <c r="R70" i="1" s="1"/>
  <c r="S70" i="1" s="1"/>
  <c r="Q71" i="1"/>
  <c r="R71" i="1" s="1"/>
  <c r="S71" i="1" s="1"/>
  <c r="Q72" i="1"/>
  <c r="R72" i="1" s="1"/>
  <c r="S72" i="1" s="1"/>
  <c r="Q73" i="1"/>
  <c r="R73" i="1" s="1"/>
  <c r="S73" i="1" s="1"/>
  <c r="Q74" i="1"/>
  <c r="R74" i="1" s="1"/>
  <c r="S74" i="1" s="1"/>
  <c r="Q75" i="1"/>
  <c r="R75" i="1" s="1"/>
  <c r="S75" i="1" s="1"/>
  <c r="Q76" i="1"/>
  <c r="R76" i="1" s="1"/>
  <c r="S76" i="1" s="1"/>
  <c r="Q77" i="1"/>
  <c r="R77" i="1" s="1"/>
  <c r="S77" i="1" s="1"/>
  <c r="Q78" i="1"/>
  <c r="R78" i="1" s="1"/>
  <c r="S78" i="1" s="1"/>
  <c r="Q79" i="1"/>
  <c r="R79" i="1" s="1"/>
  <c r="S79" i="1" s="1"/>
  <c r="Q80" i="1"/>
  <c r="R80" i="1" s="1"/>
  <c r="S80" i="1" s="1"/>
  <c r="Q81" i="1"/>
  <c r="R81" i="1" s="1"/>
  <c r="S81" i="1" s="1"/>
  <c r="Q82" i="1"/>
  <c r="R82" i="1" s="1"/>
  <c r="S82" i="1" s="1"/>
  <c r="Q2" i="1"/>
  <c r="R2" i="1" s="1"/>
  <c r="S2" i="1" s="1"/>
  <c r="N4" i="1"/>
  <c r="N5" i="1"/>
  <c r="N6" i="1"/>
  <c r="N7" i="1"/>
  <c r="N8" i="1"/>
  <c r="N9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3" i="1"/>
  <c r="L3" i="1"/>
  <c r="M3" i="1" s="1"/>
  <c r="O3" i="1" s="1"/>
  <c r="P3" i="1" s="1"/>
  <c r="L4" i="1"/>
  <c r="M4" i="1" s="1"/>
  <c r="O4" i="1" s="1"/>
  <c r="P4" i="1" s="1"/>
  <c r="L5" i="1"/>
  <c r="M5" i="1" s="1"/>
  <c r="O5" i="1" s="1"/>
  <c r="P5" i="1" s="1"/>
  <c r="L6" i="1"/>
  <c r="M6" i="1" s="1"/>
  <c r="O6" i="1" s="1"/>
  <c r="P6" i="1" s="1"/>
  <c r="L7" i="1"/>
  <c r="M7" i="1" s="1"/>
  <c r="O7" i="1" s="1"/>
  <c r="P7" i="1" s="1"/>
  <c r="L8" i="1"/>
  <c r="M8" i="1" s="1"/>
  <c r="O8" i="1" s="1"/>
  <c r="P8" i="1" s="1"/>
  <c r="L9" i="1"/>
  <c r="M9" i="1" s="1"/>
  <c r="O9" i="1" s="1"/>
  <c r="P9" i="1" s="1"/>
  <c r="L10" i="1"/>
  <c r="M10" i="1" s="1"/>
  <c r="L11" i="1"/>
  <c r="M11" i="1" s="1"/>
  <c r="O11" i="1" s="1"/>
  <c r="P11" i="1" s="1"/>
  <c r="L12" i="1"/>
  <c r="M12" i="1" s="1"/>
  <c r="O12" i="1" s="1"/>
  <c r="P12" i="1" s="1"/>
  <c r="L13" i="1"/>
  <c r="M13" i="1" s="1"/>
  <c r="O13" i="1" s="1"/>
  <c r="P13" i="1" s="1"/>
  <c r="L14" i="1"/>
  <c r="M14" i="1" s="1"/>
  <c r="O14" i="1" s="1"/>
  <c r="P14" i="1" s="1"/>
  <c r="L15" i="1"/>
  <c r="M15" i="1" s="1"/>
  <c r="O15" i="1" s="1"/>
  <c r="P15" i="1" s="1"/>
  <c r="L16" i="1"/>
  <c r="M16" i="1" s="1"/>
  <c r="O16" i="1" s="1"/>
  <c r="P16" i="1" s="1"/>
  <c r="L17" i="1"/>
  <c r="M17" i="1" s="1"/>
  <c r="O17" i="1" s="1"/>
  <c r="P17" i="1" s="1"/>
  <c r="L18" i="1"/>
  <c r="M18" i="1" s="1"/>
  <c r="O18" i="1" s="1"/>
  <c r="P18" i="1" s="1"/>
  <c r="L19" i="1"/>
  <c r="M19" i="1" s="1"/>
  <c r="O19" i="1" s="1"/>
  <c r="P19" i="1" s="1"/>
  <c r="L20" i="1"/>
  <c r="M20" i="1" s="1"/>
  <c r="O20" i="1" s="1"/>
  <c r="P20" i="1" s="1"/>
  <c r="L21" i="1"/>
  <c r="M21" i="1" s="1"/>
  <c r="O21" i="1" s="1"/>
  <c r="P21" i="1" s="1"/>
  <c r="L22" i="1"/>
  <c r="M22" i="1" s="1"/>
  <c r="O22" i="1" s="1"/>
  <c r="P22" i="1" s="1"/>
  <c r="L23" i="1"/>
  <c r="M23" i="1" s="1"/>
  <c r="O23" i="1" s="1"/>
  <c r="P23" i="1" s="1"/>
  <c r="L24" i="1"/>
  <c r="M24" i="1" s="1"/>
  <c r="O24" i="1" s="1"/>
  <c r="P24" i="1" s="1"/>
  <c r="L25" i="1"/>
  <c r="M25" i="1" s="1"/>
  <c r="O25" i="1" s="1"/>
  <c r="P25" i="1" s="1"/>
  <c r="L26" i="1"/>
  <c r="M26" i="1" s="1"/>
  <c r="O26" i="1" s="1"/>
  <c r="P26" i="1" s="1"/>
  <c r="L27" i="1"/>
  <c r="M27" i="1" s="1"/>
  <c r="O27" i="1" s="1"/>
  <c r="P27" i="1" s="1"/>
  <c r="L28" i="1"/>
  <c r="M28" i="1" s="1"/>
  <c r="O28" i="1" s="1"/>
  <c r="P28" i="1" s="1"/>
  <c r="L29" i="1"/>
  <c r="M29" i="1" s="1"/>
  <c r="O29" i="1" s="1"/>
  <c r="P29" i="1" s="1"/>
  <c r="L30" i="1"/>
  <c r="M30" i="1" s="1"/>
  <c r="O30" i="1" s="1"/>
  <c r="P30" i="1" s="1"/>
  <c r="L31" i="1"/>
  <c r="M31" i="1" s="1"/>
  <c r="O31" i="1" s="1"/>
  <c r="P31" i="1" s="1"/>
  <c r="L32" i="1"/>
  <c r="M32" i="1" s="1"/>
  <c r="O32" i="1" s="1"/>
  <c r="P32" i="1" s="1"/>
  <c r="L33" i="1"/>
  <c r="M33" i="1" s="1"/>
  <c r="O33" i="1" s="1"/>
  <c r="P33" i="1" s="1"/>
  <c r="L34" i="1"/>
  <c r="M34" i="1" s="1"/>
  <c r="O34" i="1" s="1"/>
  <c r="P34" i="1" s="1"/>
  <c r="L35" i="1"/>
  <c r="M35" i="1" s="1"/>
  <c r="O35" i="1" s="1"/>
  <c r="P35" i="1" s="1"/>
  <c r="L36" i="1"/>
  <c r="M36" i="1" s="1"/>
  <c r="O36" i="1" s="1"/>
  <c r="P36" i="1" s="1"/>
  <c r="L37" i="1"/>
  <c r="M37" i="1" s="1"/>
  <c r="O37" i="1" s="1"/>
  <c r="P37" i="1" s="1"/>
  <c r="L38" i="1"/>
  <c r="M38" i="1" s="1"/>
  <c r="O38" i="1" s="1"/>
  <c r="P38" i="1" s="1"/>
  <c r="L39" i="1"/>
  <c r="M39" i="1" s="1"/>
  <c r="O39" i="1" s="1"/>
  <c r="P39" i="1" s="1"/>
  <c r="L40" i="1"/>
  <c r="M40" i="1" s="1"/>
  <c r="O40" i="1" s="1"/>
  <c r="P40" i="1" s="1"/>
  <c r="L41" i="1"/>
  <c r="M41" i="1" s="1"/>
  <c r="O41" i="1" s="1"/>
  <c r="P41" i="1" s="1"/>
  <c r="L42" i="1"/>
  <c r="M42" i="1" s="1"/>
  <c r="O42" i="1" s="1"/>
  <c r="P42" i="1" s="1"/>
  <c r="L43" i="1"/>
  <c r="M43" i="1" s="1"/>
  <c r="O43" i="1" s="1"/>
  <c r="P43" i="1" s="1"/>
  <c r="L44" i="1"/>
  <c r="M44" i="1" s="1"/>
  <c r="O44" i="1" s="1"/>
  <c r="P44" i="1" s="1"/>
  <c r="L45" i="1"/>
  <c r="M45" i="1" s="1"/>
  <c r="O45" i="1" s="1"/>
  <c r="P45" i="1" s="1"/>
  <c r="L46" i="1"/>
  <c r="M46" i="1" s="1"/>
  <c r="O46" i="1" s="1"/>
  <c r="P46" i="1" s="1"/>
  <c r="L47" i="1"/>
  <c r="M47" i="1" s="1"/>
  <c r="O47" i="1" s="1"/>
  <c r="P47" i="1" s="1"/>
  <c r="L48" i="1"/>
  <c r="M48" i="1" s="1"/>
  <c r="O48" i="1" s="1"/>
  <c r="P48" i="1" s="1"/>
  <c r="L49" i="1"/>
  <c r="M49" i="1" s="1"/>
  <c r="O49" i="1" s="1"/>
  <c r="P49" i="1" s="1"/>
  <c r="L50" i="1"/>
  <c r="M50" i="1" s="1"/>
  <c r="O50" i="1" s="1"/>
  <c r="P50" i="1" s="1"/>
  <c r="L51" i="1"/>
  <c r="M51" i="1" s="1"/>
  <c r="O51" i="1" s="1"/>
  <c r="P51" i="1" s="1"/>
  <c r="L52" i="1"/>
  <c r="M52" i="1" s="1"/>
  <c r="O52" i="1" s="1"/>
  <c r="P52" i="1" s="1"/>
  <c r="L53" i="1"/>
  <c r="M53" i="1" s="1"/>
  <c r="O53" i="1" s="1"/>
  <c r="P53" i="1" s="1"/>
  <c r="L54" i="1"/>
  <c r="M54" i="1" s="1"/>
  <c r="O54" i="1" s="1"/>
  <c r="P54" i="1" s="1"/>
  <c r="L55" i="1"/>
  <c r="M55" i="1" s="1"/>
  <c r="O55" i="1" s="1"/>
  <c r="P55" i="1" s="1"/>
  <c r="L56" i="1"/>
  <c r="M56" i="1" s="1"/>
  <c r="O56" i="1" s="1"/>
  <c r="P56" i="1" s="1"/>
  <c r="L57" i="1"/>
  <c r="M57" i="1" s="1"/>
  <c r="O57" i="1" s="1"/>
  <c r="P57" i="1" s="1"/>
  <c r="L58" i="1"/>
  <c r="M58" i="1" s="1"/>
  <c r="O58" i="1" s="1"/>
  <c r="P58" i="1" s="1"/>
  <c r="L59" i="1"/>
  <c r="M59" i="1" s="1"/>
  <c r="O59" i="1" s="1"/>
  <c r="P59" i="1" s="1"/>
  <c r="L60" i="1"/>
  <c r="M60" i="1" s="1"/>
  <c r="O60" i="1" s="1"/>
  <c r="P60" i="1" s="1"/>
  <c r="L61" i="1"/>
  <c r="M61" i="1" s="1"/>
  <c r="O61" i="1" s="1"/>
  <c r="P61" i="1" s="1"/>
  <c r="L62" i="1"/>
  <c r="M62" i="1" s="1"/>
  <c r="O62" i="1" s="1"/>
  <c r="P62" i="1" s="1"/>
  <c r="L63" i="1"/>
  <c r="M63" i="1" s="1"/>
  <c r="O63" i="1" s="1"/>
  <c r="P63" i="1" s="1"/>
  <c r="L64" i="1"/>
  <c r="M64" i="1" s="1"/>
  <c r="O64" i="1" s="1"/>
  <c r="P64" i="1" s="1"/>
  <c r="L65" i="1"/>
  <c r="M65" i="1" s="1"/>
  <c r="O65" i="1" s="1"/>
  <c r="P65" i="1" s="1"/>
  <c r="L66" i="1"/>
  <c r="M66" i="1" s="1"/>
  <c r="O66" i="1" s="1"/>
  <c r="P66" i="1" s="1"/>
  <c r="L67" i="1"/>
  <c r="M67" i="1" s="1"/>
  <c r="O67" i="1" s="1"/>
  <c r="P67" i="1" s="1"/>
  <c r="L68" i="1"/>
  <c r="M68" i="1" s="1"/>
  <c r="O68" i="1" s="1"/>
  <c r="P68" i="1" s="1"/>
  <c r="L69" i="1"/>
  <c r="M69" i="1" s="1"/>
  <c r="O69" i="1" s="1"/>
  <c r="P69" i="1" s="1"/>
  <c r="L70" i="1"/>
  <c r="M70" i="1" s="1"/>
  <c r="O70" i="1" s="1"/>
  <c r="P70" i="1" s="1"/>
  <c r="L71" i="1"/>
  <c r="M71" i="1" s="1"/>
  <c r="O71" i="1" s="1"/>
  <c r="P71" i="1" s="1"/>
  <c r="L72" i="1"/>
  <c r="M72" i="1" s="1"/>
  <c r="O72" i="1" s="1"/>
  <c r="P72" i="1" s="1"/>
  <c r="L73" i="1"/>
  <c r="M73" i="1" s="1"/>
  <c r="O73" i="1" s="1"/>
  <c r="P73" i="1" s="1"/>
  <c r="L74" i="1"/>
  <c r="M74" i="1" s="1"/>
  <c r="O74" i="1" s="1"/>
  <c r="P74" i="1" s="1"/>
  <c r="L75" i="1"/>
  <c r="M75" i="1" s="1"/>
  <c r="O75" i="1" s="1"/>
  <c r="P75" i="1" s="1"/>
  <c r="L76" i="1"/>
  <c r="M76" i="1" s="1"/>
  <c r="O76" i="1" s="1"/>
  <c r="P76" i="1" s="1"/>
  <c r="L77" i="1"/>
  <c r="M77" i="1" s="1"/>
  <c r="O77" i="1" s="1"/>
  <c r="P77" i="1" s="1"/>
  <c r="L78" i="1"/>
  <c r="M78" i="1" s="1"/>
  <c r="O78" i="1" s="1"/>
  <c r="P78" i="1" s="1"/>
  <c r="L79" i="1"/>
  <c r="M79" i="1" s="1"/>
  <c r="O79" i="1" s="1"/>
  <c r="P79" i="1" s="1"/>
  <c r="L80" i="1"/>
  <c r="M80" i="1" s="1"/>
  <c r="O80" i="1" s="1"/>
  <c r="P80" i="1" s="1"/>
  <c r="L81" i="1"/>
  <c r="M81" i="1" s="1"/>
  <c r="O81" i="1" s="1"/>
  <c r="P81" i="1" s="1"/>
  <c r="L82" i="1"/>
  <c r="M82" i="1" s="1"/>
  <c r="C10" i="5" l="1"/>
  <c r="B10" i="5"/>
  <c r="C32" i="5"/>
  <c r="B46" i="5"/>
  <c r="C46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P2" i="1"/>
  <c r="AD2" i="1"/>
  <c r="AE2" i="1" s="1"/>
  <c r="AH82" i="1"/>
  <c r="AI82" i="1" s="1"/>
  <c r="AH81" i="1"/>
  <c r="AI81" i="1" s="1"/>
  <c r="AH80" i="1"/>
  <c r="AI80" i="1" s="1"/>
  <c r="AH79" i="1"/>
  <c r="AI79" i="1" s="1"/>
  <c r="AH78" i="1"/>
  <c r="AI78" i="1" s="1"/>
  <c r="AH77" i="1"/>
  <c r="AI77" i="1" s="1"/>
  <c r="AH76" i="1"/>
  <c r="AI76" i="1" s="1"/>
  <c r="AH75" i="1"/>
  <c r="AI75" i="1" s="1"/>
  <c r="AH74" i="1"/>
  <c r="AI74" i="1" s="1"/>
  <c r="AH73" i="1"/>
  <c r="AI73" i="1" s="1"/>
  <c r="AH72" i="1"/>
  <c r="AI72" i="1" s="1"/>
  <c r="AH71" i="1"/>
  <c r="AI71" i="1" s="1"/>
  <c r="AH70" i="1"/>
  <c r="AI70" i="1" s="1"/>
  <c r="AH69" i="1"/>
  <c r="AI69" i="1" s="1"/>
  <c r="AH68" i="1"/>
  <c r="AI68" i="1" s="1"/>
  <c r="AH67" i="1"/>
  <c r="AI67" i="1" s="1"/>
  <c r="AH66" i="1"/>
  <c r="AI66" i="1" s="1"/>
  <c r="AH65" i="1"/>
  <c r="AI65" i="1" s="1"/>
  <c r="AH64" i="1"/>
  <c r="AI64" i="1" s="1"/>
  <c r="AH63" i="1"/>
  <c r="AI63" i="1" s="1"/>
  <c r="AH62" i="1"/>
  <c r="AI62" i="1" s="1"/>
  <c r="AH61" i="1"/>
  <c r="AI61" i="1" s="1"/>
  <c r="AH60" i="1"/>
  <c r="AI60" i="1" s="1"/>
  <c r="AH59" i="1"/>
  <c r="AI59" i="1" s="1"/>
  <c r="AH58" i="1"/>
  <c r="AI58" i="1" s="1"/>
  <c r="AH57" i="1"/>
  <c r="AI57" i="1" s="1"/>
  <c r="AH56" i="1"/>
  <c r="AI56" i="1" s="1"/>
  <c r="AH55" i="1"/>
  <c r="AI55" i="1" s="1"/>
  <c r="AH54" i="1"/>
  <c r="AI54" i="1" s="1"/>
  <c r="AH53" i="1"/>
  <c r="AI53" i="1" s="1"/>
  <c r="AH52" i="1"/>
  <c r="AI52" i="1" s="1"/>
  <c r="AH51" i="1"/>
  <c r="AI51" i="1" s="1"/>
  <c r="AH50" i="1"/>
  <c r="AI50" i="1" s="1"/>
  <c r="AH49" i="1"/>
  <c r="AI49" i="1" s="1"/>
  <c r="AH48" i="1"/>
  <c r="AI48" i="1" s="1"/>
  <c r="AH47" i="1"/>
  <c r="AI47" i="1" s="1"/>
  <c r="AH46" i="1"/>
  <c r="AI46" i="1" s="1"/>
  <c r="AH45" i="1"/>
  <c r="AI45" i="1" s="1"/>
  <c r="AH44" i="1"/>
  <c r="AI44" i="1" s="1"/>
  <c r="AH43" i="1"/>
  <c r="AI43" i="1" s="1"/>
  <c r="AH42" i="1"/>
  <c r="AI42" i="1" s="1"/>
  <c r="AH41" i="1"/>
  <c r="AI41" i="1" s="1"/>
  <c r="AH40" i="1"/>
  <c r="AI40" i="1" s="1"/>
  <c r="AH39" i="1"/>
  <c r="AI39" i="1" s="1"/>
  <c r="AH38" i="1"/>
  <c r="AI38" i="1" s="1"/>
  <c r="AH37" i="1"/>
  <c r="AI37" i="1" s="1"/>
  <c r="AH36" i="1"/>
  <c r="AI36" i="1" s="1"/>
  <c r="AH35" i="1"/>
  <c r="AI35" i="1" s="1"/>
  <c r="AH34" i="1"/>
  <c r="AI34" i="1" s="1"/>
  <c r="AH33" i="1"/>
  <c r="AI33" i="1" s="1"/>
  <c r="AH32" i="1"/>
  <c r="AI32" i="1" s="1"/>
  <c r="AH31" i="1"/>
  <c r="AI31" i="1" s="1"/>
  <c r="AH30" i="1"/>
  <c r="AI30" i="1" s="1"/>
  <c r="AH29" i="1"/>
  <c r="AI29" i="1" s="1"/>
  <c r="AH28" i="1"/>
  <c r="AI28" i="1" s="1"/>
  <c r="AH27" i="1"/>
  <c r="AI27" i="1" s="1"/>
  <c r="AH26" i="1"/>
  <c r="AI26" i="1" s="1"/>
  <c r="AH25" i="1"/>
  <c r="AI25" i="1" s="1"/>
  <c r="AH24" i="1"/>
  <c r="AI24" i="1" s="1"/>
  <c r="AH23" i="1"/>
  <c r="AI23" i="1" s="1"/>
  <c r="AH22" i="1"/>
  <c r="AI22" i="1" s="1"/>
  <c r="AH21" i="1"/>
  <c r="AI21" i="1" s="1"/>
  <c r="AH20" i="1"/>
  <c r="AI20" i="1" s="1"/>
  <c r="AH19" i="1"/>
  <c r="AI19" i="1" s="1"/>
  <c r="AH18" i="1"/>
  <c r="AI18" i="1" s="1"/>
  <c r="AH17" i="1"/>
  <c r="AI17" i="1" s="1"/>
  <c r="AH16" i="1"/>
  <c r="AI16" i="1" s="1"/>
  <c r="AH15" i="1"/>
  <c r="AI15" i="1" s="1"/>
  <c r="AH14" i="1"/>
  <c r="AI14" i="1" s="1"/>
  <c r="AH13" i="1"/>
  <c r="AI13" i="1" s="1"/>
  <c r="AH12" i="1"/>
  <c r="AI12" i="1" s="1"/>
  <c r="AH11" i="1"/>
  <c r="AI11" i="1" s="1"/>
  <c r="AH9" i="1"/>
  <c r="AI9" i="1" s="1"/>
  <c r="AH8" i="1"/>
  <c r="AI8" i="1" s="1"/>
  <c r="AH7" i="1"/>
  <c r="AI7" i="1" s="1"/>
  <c r="AH6" i="1"/>
  <c r="AI6" i="1" s="1"/>
  <c r="AH5" i="1"/>
  <c r="AI5" i="1" s="1"/>
  <c r="AH4" i="1"/>
  <c r="AI4" i="1" s="1"/>
  <c r="AH3" i="1"/>
  <c r="AI3" i="1" s="1"/>
  <c r="AH2" i="1"/>
  <c r="AI2" i="1" s="1"/>
  <c r="Z2" i="1"/>
  <c r="AA2" i="1" s="1"/>
  <c r="AD82" i="1"/>
  <c r="AE82" i="1" s="1"/>
  <c r="AD81" i="1"/>
  <c r="AE81" i="1" s="1"/>
  <c r="AD80" i="1"/>
  <c r="AE80" i="1" s="1"/>
  <c r="AD79" i="1"/>
  <c r="AE79" i="1" s="1"/>
  <c r="AD78" i="1"/>
  <c r="AE78" i="1" s="1"/>
  <c r="AD77" i="1"/>
  <c r="AE77" i="1" s="1"/>
  <c r="AD76" i="1"/>
  <c r="AE76" i="1" s="1"/>
  <c r="AD75" i="1"/>
  <c r="AE75" i="1" s="1"/>
  <c r="AD74" i="1"/>
  <c r="AE74" i="1" s="1"/>
  <c r="AD73" i="1"/>
  <c r="AE73" i="1" s="1"/>
  <c r="AD72" i="1"/>
  <c r="AE72" i="1" s="1"/>
  <c r="AD71" i="1"/>
  <c r="AE71" i="1" s="1"/>
  <c r="AD70" i="1"/>
  <c r="AE70" i="1" s="1"/>
  <c r="AD69" i="1"/>
  <c r="AE69" i="1" s="1"/>
  <c r="AD68" i="1"/>
  <c r="AE68" i="1" s="1"/>
  <c r="AD67" i="1"/>
  <c r="AE67" i="1" s="1"/>
  <c r="AD66" i="1"/>
  <c r="AE66" i="1" s="1"/>
  <c r="AD65" i="1"/>
  <c r="AE65" i="1" s="1"/>
  <c r="AD64" i="1"/>
  <c r="AE64" i="1" s="1"/>
  <c r="AD63" i="1"/>
  <c r="AE63" i="1" s="1"/>
  <c r="AD62" i="1"/>
  <c r="AE62" i="1" s="1"/>
  <c r="AD61" i="1"/>
  <c r="AE61" i="1" s="1"/>
  <c r="AD60" i="1"/>
  <c r="AE60" i="1" s="1"/>
  <c r="AD59" i="1"/>
  <c r="AE59" i="1" s="1"/>
  <c r="AD58" i="1"/>
  <c r="AE58" i="1" s="1"/>
  <c r="AD57" i="1"/>
  <c r="AE57" i="1" s="1"/>
  <c r="AD56" i="1"/>
  <c r="AE56" i="1" s="1"/>
  <c r="AD55" i="1"/>
  <c r="AE55" i="1" s="1"/>
  <c r="AD54" i="1"/>
  <c r="AE54" i="1" s="1"/>
  <c r="AD53" i="1"/>
  <c r="AE53" i="1" s="1"/>
  <c r="AD52" i="1"/>
  <c r="AE52" i="1" s="1"/>
  <c r="AD51" i="1"/>
  <c r="AE51" i="1" s="1"/>
  <c r="AD50" i="1"/>
  <c r="AE50" i="1" s="1"/>
  <c r="AD49" i="1"/>
  <c r="AE49" i="1" s="1"/>
  <c r="AD48" i="1"/>
  <c r="AE48" i="1" s="1"/>
  <c r="AD47" i="1"/>
  <c r="AE47" i="1" s="1"/>
  <c r="AD46" i="1"/>
  <c r="AE46" i="1" s="1"/>
  <c r="AD45" i="1"/>
  <c r="AE45" i="1" s="1"/>
  <c r="AD44" i="1"/>
  <c r="AE44" i="1" s="1"/>
  <c r="AD43" i="1"/>
  <c r="AE43" i="1" s="1"/>
  <c r="AD42" i="1"/>
  <c r="AE42" i="1" s="1"/>
  <c r="AD41" i="1"/>
  <c r="AE41" i="1" s="1"/>
  <c r="AD40" i="1"/>
  <c r="AE40" i="1" s="1"/>
  <c r="AD39" i="1"/>
  <c r="AE39" i="1" s="1"/>
  <c r="AD38" i="1"/>
  <c r="AE38" i="1" s="1"/>
  <c r="AD37" i="1"/>
  <c r="AE37" i="1" s="1"/>
  <c r="AD36" i="1"/>
  <c r="AE36" i="1" s="1"/>
  <c r="AD35" i="1"/>
  <c r="AE35" i="1" s="1"/>
  <c r="AD34" i="1"/>
  <c r="AE34" i="1" s="1"/>
  <c r="AD33" i="1"/>
  <c r="AE33" i="1" s="1"/>
  <c r="AD32" i="1"/>
  <c r="AE32" i="1" s="1"/>
  <c r="AD31" i="1"/>
  <c r="AE31" i="1" s="1"/>
  <c r="AD30" i="1"/>
  <c r="AE30" i="1" s="1"/>
  <c r="AD29" i="1"/>
  <c r="AE29" i="1" s="1"/>
  <c r="AD28" i="1"/>
  <c r="AE28" i="1" s="1"/>
  <c r="AD27" i="1"/>
  <c r="AE27" i="1" s="1"/>
  <c r="AD26" i="1"/>
  <c r="AE26" i="1" s="1"/>
  <c r="AD25" i="1"/>
  <c r="AE25" i="1" s="1"/>
  <c r="AD24" i="1"/>
  <c r="AE24" i="1" s="1"/>
  <c r="AD23" i="1"/>
  <c r="AE23" i="1" s="1"/>
  <c r="AD22" i="1"/>
  <c r="AE22" i="1" s="1"/>
  <c r="AD21" i="1"/>
  <c r="AE21" i="1" s="1"/>
  <c r="AD20" i="1"/>
  <c r="AE20" i="1" s="1"/>
  <c r="AD19" i="1"/>
  <c r="AE19" i="1" s="1"/>
  <c r="AD18" i="1"/>
  <c r="AE18" i="1" s="1"/>
  <c r="AD17" i="1"/>
  <c r="AE17" i="1" s="1"/>
  <c r="AD16" i="1"/>
  <c r="AE16" i="1" s="1"/>
  <c r="AD15" i="1"/>
  <c r="AE15" i="1" s="1"/>
  <c r="AD14" i="1"/>
  <c r="AE14" i="1" s="1"/>
  <c r="AD13" i="1"/>
  <c r="AE13" i="1" s="1"/>
  <c r="AD12" i="1"/>
  <c r="AE12" i="1" s="1"/>
  <c r="AD11" i="1"/>
  <c r="AE11" i="1" s="1"/>
  <c r="AD9" i="1"/>
  <c r="AE9" i="1" s="1"/>
  <c r="AD8" i="1"/>
  <c r="AE8" i="1" s="1"/>
  <c r="AD7" i="1"/>
  <c r="AE7" i="1" s="1"/>
  <c r="AD6" i="1"/>
  <c r="AE6" i="1" s="1"/>
  <c r="AD5" i="1"/>
  <c r="AE5" i="1" s="1"/>
  <c r="AD4" i="1"/>
  <c r="AE4" i="1" s="1"/>
  <c r="AD3" i="1"/>
  <c r="AE3" i="1" s="1"/>
  <c r="V2" i="1"/>
  <c r="W2" i="1" s="1"/>
  <c r="Z82" i="1"/>
  <c r="AA82" i="1" s="1"/>
  <c r="Z81" i="1"/>
  <c r="AA81" i="1" s="1"/>
  <c r="Z80" i="1"/>
  <c r="AA80" i="1" s="1"/>
  <c r="Z79" i="1"/>
  <c r="AA79" i="1" s="1"/>
  <c r="Z78" i="1"/>
  <c r="AA78" i="1" s="1"/>
  <c r="Z77" i="1"/>
  <c r="AA77" i="1" s="1"/>
  <c r="Z76" i="1"/>
  <c r="AA76" i="1" s="1"/>
  <c r="Z75" i="1"/>
  <c r="AA75" i="1" s="1"/>
  <c r="Z74" i="1"/>
  <c r="AA74" i="1" s="1"/>
  <c r="Z73" i="1"/>
  <c r="AA73" i="1" s="1"/>
  <c r="Z72" i="1"/>
  <c r="AA72" i="1" s="1"/>
  <c r="Z71" i="1"/>
  <c r="AA71" i="1" s="1"/>
  <c r="Z70" i="1"/>
  <c r="AA70" i="1" s="1"/>
  <c r="Z69" i="1"/>
  <c r="AA69" i="1" s="1"/>
  <c r="Z68" i="1"/>
  <c r="AA68" i="1" s="1"/>
  <c r="Z67" i="1"/>
  <c r="AA67" i="1" s="1"/>
  <c r="Z66" i="1"/>
  <c r="AA66" i="1" s="1"/>
  <c r="Z65" i="1"/>
  <c r="AA65" i="1" s="1"/>
  <c r="Z64" i="1"/>
  <c r="AA64" i="1" s="1"/>
  <c r="Z63" i="1"/>
  <c r="AA63" i="1" s="1"/>
  <c r="Z62" i="1"/>
  <c r="AA62" i="1" s="1"/>
  <c r="Z61" i="1"/>
  <c r="AA61" i="1" s="1"/>
  <c r="Z60" i="1"/>
  <c r="AA60" i="1" s="1"/>
  <c r="Z59" i="1"/>
  <c r="AA59" i="1" s="1"/>
  <c r="Z58" i="1"/>
  <c r="AA58" i="1" s="1"/>
  <c r="Z57" i="1"/>
  <c r="AA57" i="1" s="1"/>
  <c r="Z56" i="1"/>
  <c r="AA56" i="1" s="1"/>
  <c r="Z55" i="1"/>
  <c r="AA55" i="1" s="1"/>
  <c r="Z54" i="1"/>
  <c r="AA54" i="1" s="1"/>
  <c r="Z53" i="1"/>
  <c r="AA53" i="1" s="1"/>
  <c r="Z52" i="1"/>
  <c r="AA52" i="1" s="1"/>
  <c r="Z51" i="1"/>
  <c r="AA51" i="1" s="1"/>
  <c r="Z50" i="1"/>
  <c r="AA50" i="1" s="1"/>
  <c r="Z49" i="1"/>
  <c r="AA49" i="1" s="1"/>
  <c r="Z48" i="1"/>
  <c r="AA48" i="1" s="1"/>
  <c r="Z47" i="1"/>
  <c r="AA47" i="1" s="1"/>
  <c r="Z46" i="1"/>
  <c r="AA46" i="1" s="1"/>
  <c r="Z45" i="1"/>
  <c r="AA45" i="1" s="1"/>
  <c r="Z44" i="1"/>
  <c r="AA44" i="1" s="1"/>
  <c r="Z43" i="1"/>
  <c r="AA43" i="1" s="1"/>
  <c r="Z42" i="1"/>
  <c r="AA42" i="1" s="1"/>
  <c r="Z41" i="1"/>
  <c r="AA41" i="1" s="1"/>
  <c r="Z40" i="1"/>
  <c r="AA40" i="1" s="1"/>
  <c r="Z39" i="1"/>
  <c r="AA39" i="1" s="1"/>
  <c r="Z38" i="1"/>
  <c r="AA38" i="1" s="1"/>
  <c r="Z37" i="1"/>
  <c r="AA37" i="1" s="1"/>
  <c r="Z36" i="1"/>
  <c r="AA36" i="1" s="1"/>
  <c r="Z35" i="1"/>
  <c r="AA35" i="1" s="1"/>
  <c r="Z34" i="1"/>
  <c r="AA34" i="1" s="1"/>
  <c r="Z33" i="1"/>
  <c r="AA33" i="1" s="1"/>
  <c r="Z32" i="1"/>
  <c r="AA32" i="1" s="1"/>
  <c r="Z31" i="1"/>
  <c r="AA31" i="1" s="1"/>
  <c r="Z30" i="1"/>
  <c r="AA30" i="1" s="1"/>
  <c r="Z29" i="1"/>
  <c r="AA29" i="1" s="1"/>
  <c r="Z28" i="1"/>
  <c r="AA28" i="1" s="1"/>
  <c r="Z27" i="1"/>
  <c r="AA27" i="1" s="1"/>
  <c r="Z26" i="1"/>
  <c r="AA26" i="1" s="1"/>
  <c r="Z25" i="1"/>
  <c r="AA25" i="1" s="1"/>
  <c r="Z24" i="1"/>
  <c r="AA24" i="1" s="1"/>
  <c r="Z23" i="1"/>
  <c r="AA23" i="1" s="1"/>
  <c r="Z22" i="1"/>
  <c r="AA22" i="1" s="1"/>
  <c r="Z21" i="1"/>
  <c r="AA21" i="1" s="1"/>
  <c r="Z20" i="1"/>
  <c r="AA20" i="1" s="1"/>
  <c r="Z19" i="1"/>
  <c r="AA19" i="1" s="1"/>
  <c r="Z18" i="1"/>
  <c r="AA18" i="1" s="1"/>
  <c r="Z17" i="1"/>
  <c r="AA17" i="1" s="1"/>
  <c r="Z16" i="1"/>
  <c r="AA16" i="1" s="1"/>
  <c r="Z15" i="1"/>
  <c r="AA15" i="1" s="1"/>
  <c r="Z14" i="1"/>
  <c r="AA14" i="1" s="1"/>
  <c r="Z13" i="1"/>
  <c r="AA13" i="1" s="1"/>
  <c r="Z12" i="1"/>
  <c r="AA12" i="1" s="1"/>
  <c r="Z11" i="1"/>
  <c r="AA11" i="1" s="1"/>
  <c r="Z9" i="1"/>
  <c r="AA9" i="1" s="1"/>
  <c r="Z8" i="1"/>
  <c r="AA8" i="1" s="1"/>
  <c r="Z7" i="1"/>
  <c r="AA7" i="1" s="1"/>
  <c r="Z6" i="1"/>
  <c r="AA6" i="1" s="1"/>
  <c r="Z5" i="1"/>
  <c r="AA5" i="1" s="1"/>
  <c r="Z4" i="1"/>
  <c r="AA4" i="1" s="1"/>
  <c r="Z3" i="1"/>
  <c r="AA3" i="1" s="1"/>
  <c r="V82" i="1"/>
  <c r="W82" i="1" s="1"/>
  <c r="V81" i="1"/>
  <c r="W81" i="1" s="1"/>
  <c r="V80" i="1"/>
  <c r="W80" i="1" s="1"/>
  <c r="V79" i="1"/>
  <c r="W79" i="1" s="1"/>
  <c r="V78" i="1"/>
  <c r="W78" i="1" s="1"/>
  <c r="V77" i="1"/>
  <c r="W77" i="1" s="1"/>
  <c r="V76" i="1"/>
  <c r="W76" i="1" s="1"/>
  <c r="V75" i="1"/>
  <c r="W75" i="1" s="1"/>
  <c r="V74" i="1"/>
  <c r="W74" i="1" s="1"/>
  <c r="V73" i="1"/>
  <c r="W73" i="1" s="1"/>
  <c r="V72" i="1"/>
  <c r="W72" i="1" s="1"/>
  <c r="V71" i="1"/>
  <c r="W71" i="1" s="1"/>
  <c r="V70" i="1"/>
  <c r="W70" i="1" s="1"/>
  <c r="V69" i="1"/>
  <c r="W69" i="1" s="1"/>
  <c r="V68" i="1"/>
  <c r="W68" i="1" s="1"/>
  <c r="V67" i="1"/>
  <c r="W67" i="1" s="1"/>
  <c r="V66" i="1"/>
  <c r="W66" i="1" s="1"/>
  <c r="V65" i="1"/>
  <c r="W65" i="1" s="1"/>
  <c r="V64" i="1"/>
  <c r="W64" i="1" s="1"/>
  <c r="V63" i="1"/>
  <c r="W63" i="1" s="1"/>
  <c r="V62" i="1"/>
  <c r="W62" i="1" s="1"/>
  <c r="V61" i="1"/>
  <c r="W61" i="1" s="1"/>
  <c r="V60" i="1"/>
  <c r="W60" i="1" s="1"/>
  <c r="V59" i="1"/>
  <c r="W59" i="1" s="1"/>
  <c r="V58" i="1"/>
  <c r="W58" i="1" s="1"/>
  <c r="V57" i="1"/>
  <c r="W57" i="1" s="1"/>
  <c r="V56" i="1"/>
  <c r="W56" i="1" s="1"/>
  <c r="V55" i="1"/>
  <c r="W55" i="1" s="1"/>
  <c r="V54" i="1"/>
  <c r="W54" i="1" s="1"/>
  <c r="V53" i="1"/>
  <c r="W53" i="1" s="1"/>
  <c r="V52" i="1"/>
  <c r="W52" i="1" s="1"/>
  <c r="V51" i="1"/>
  <c r="W51" i="1" s="1"/>
  <c r="V50" i="1"/>
  <c r="W50" i="1" s="1"/>
  <c r="V49" i="1"/>
  <c r="W49" i="1" s="1"/>
  <c r="V48" i="1"/>
  <c r="W48" i="1" s="1"/>
  <c r="V47" i="1"/>
  <c r="W47" i="1" s="1"/>
  <c r="V46" i="1"/>
  <c r="W46" i="1" s="1"/>
  <c r="V45" i="1"/>
  <c r="W45" i="1" s="1"/>
  <c r="V44" i="1"/>
  <c r="W44" i="1" s="1"/>
  <c r="V43" i="1"/>
  <c r="W43" i="1" s="1"/>
  <c r="V42" i="1"/>
  <c r="W42" i="1" s="1"/>
  <c r="V41" i="1"/>
  <c r="W41" i="1" s="1"/>
  <c r="V40" i="1"/>
  <c r="W40" i="1" s="1"/>
  <c r="V39" i="1"/>
  <c r="W39" i="1" s="1"/>
  <c r="V38" i="1"/>
  <c r="W38" i="1" s="1"/>
  <c r="V37" i="1"/>
  <c r="W37" i="1" s="1"/>
  <c r="V36" i="1"/>
  <c r="W36" i="1" s="1"/>
  <c r="V35" i="1"/>
  <c r="W35" i="1" s="1"/>
  <c r="V34" i="1"/>
  <c r="W34" i="1" s="1"/>
  <c r="V33" i="1"/>
  <c r="W33" i="1" s="1"/>
  <c r="V32" i="1"/>
  <c r="W32" i="1" s="1"/>
  <c r="V31" i="1"/>
  <c r="W31" i="1" s="1"/>
  <c r="V30" i="1"/>
  <c r="W30" i="1" s="1"/>
  <c r="V29" i="1"/>
  <c r="W29" i="1" s="1"/>
  <c r="V28" i="1"/>
  <c r="W28" i="1" s="1"/>
  <c r="V27" i="1"/>
  <c r="W27" i="1" s="1"/>
  <c r="V26" i="1"/>
  <c r="W26" i="1" s="1"/>
  <c r="V25" i="1"/>
  <c r="W25" i="1" s="1"/>
  <c r="V24" i="1"/>
  <c r="W24" i="1" s="1"/>
  <c r="V23" i="1"/>
  <c r="W23" i="1" s="1"/>
  <c r="V22" i="1"/>
  <c r="W22" i="1" s="1"/>
  <c r="V21" i="1"/>
  <c r="W21" i="1" s="1"/>
  <c r="V20" i="1"/>
  <c r="W20" i="1" s="1"/>
  <c r="V19" i="1"/>
  <c r="W19" i="1" s="1"/>
  <c r="V18" i="1"/>
  <c r="W18" i="1" s="1"/>
  <c r="V17" i="1"/>
  <c r="W17" i="1" s="1"/>
  <c r="V16" i="1"/>
  <c r="W16" i="1" s="1"/>
  <c r="V15" i="1"/>
  <c r="W15" i="1" s="1"/>
  <c r="V14" i="1"/>
  <c r="W14" i="1" s="1"/>
  <c r="V13" i="1"/>
  <c r="W13" i="1" s="1"/>
  <c r="V12" i="1"/>
  <c r="W12" i="1" s="1"/>
  <c r="V11" i="1"/>
  <c r="W11" i="1" s="1"/>
  <c r="V9" i="1"/>
  <c r="W9" i="1" s="1"/>
  <c r="V8" i="1"/>
  <c r="W8" i="1" s="1"/>
  <c r="V7" i="1"/>
  <c r="W7" i="1" s="1"/>
  <c r="V6" i="1"/>
  <c r="W6" i="1" s="1"/>
  <c r="V5" i="1"/>
  <c r="W5" i="1" s="1"/>
  <c r="V4" i="1"/>
  <c r="W4" i="1" s="1"/>
  <c r="V3" i="1"/>
  <c r="W3" i="1" s="1"/>
  <c r="O82" i="1"/>
  <c r="P82" i="1" s="1"/>
  <c r="Q10" i="1"/>
  <c r="R10" i="1"/>
  <c r="S10" i="1" s="1"/>
  <c r="N10" i="1"/>
  <c r="V10" i="1"/>
  <c r="W10" i="1"/>
  <c r="O10" i="1" l="1"/>
  <c r="AH10" i="1"/>
  <c r="AI10" i="1" s="1"/>
  <c r="AD10" i="1"/>
  <c r="AE10" i="1" s="1"/>
  <c r="Z10" i="1"/>
  <c r="AA10" i="1" s="1"/>
  <c r="P10" i="1" l="1"/>
  <c r="B2" i="5"/>
  <c r="C2" i="5" s="1"/>
  <c r="B4" i="5"/>
  <c r="B3" i="5"/>
  <c r="C3" i="5" s="1"/>
  <c r="B6" i="5" l="1"/>
  <c r="B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<sst xmlns="http://schemas.openxmlformats.org/spreadsheetml/2006/main" count="1538" uniqueCount="1084">
  <si>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</si>
  <si>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</si>
  <si>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</si>
  <si>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</si>
  <si>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</si>
  <si>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</si>
  <si>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</si>
  <si>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</si>
  <si>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</si>
  <si>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</si>
  <si>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</si>
  <si>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Variação %</t>
  </si>
  <si>
    <t>Valor Inicial ($)</t>
  </si>
  <si>
    <t>Qntd de ações</t>
  </si>
  <si>
    <t>Variação $</t>
  </si>
  <si>
    <t>Resultado</t>
  </si>
  <si>
    <t>Nome</t>
  </si>
  <si>
    <t>Segmento</t>
  </si>
  <si>
    <t>Idade</t>
  </si>
  <si>
    <t>Var. Sem.(%)</t>
  </si>
  <si>
    <t>Valor inicial(R$)</t>
  </si>
  <si>
    <t>Variação</t>
  </si>
  <si>
    <t>Resultado semana</t>
  </si>
  <si>
    <t>Var. Mês(%)</t>
  </si>
  <si>
    <t>Valor inicial (R$)</t>
  </si>
  <si>
    <t xml:space="preserve">Variação </t>
  </si>
  <si>
    <t>Resultado mês</t>
  </si>
  <si>
    <t>Var. Ano(%)</t>
  </si>
  <si>
    <t>Valor inicial ano(R$)</t>
  </si>
  <si>
    <t>Variação ano</t>
  </si>
  <si>
    <t>Resultado ano</t>
  </si>
  <si>
    <t>Var. 12m(%)</t>
  </si>
  <si>
    <t>Valor inicial 12m($)</t>
  </si>
  <si>
    <t>Variação 12m</t>
  </si>
  <si>
    <t>Resultado 12m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</si>
  <si>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</si>
  <si>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</si>
  <si>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</si>
  <si>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</si>
  <si>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</si>
  <si>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</si>
  <si>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</si>
  <si>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</si>
  <si>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</si>
  <si>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</si>
  <si>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</si>
  <si>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</si>
  <si>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</si>
  <si>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</si>
  <si>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</si>
  <si>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</si>
  <si>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</si>
  <si>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=SOMASE('Principal'!P:P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</si>
  <si>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</si>
  <si>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</si>
  <si>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</si>
  <si>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</si>
  <si>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</si>
  <si>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</si>
  <si>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</si>
  <si>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</si>
  <si>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</si>
  <si>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</si>
  <si>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</si>
  <si>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</si>
  <si>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</si>
  <si>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</si>
  <si>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</si>
  <si>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</si>
  <si>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</si>
  <si>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</si>
  <si>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</si>
  <si>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</si>
  <si>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</si>
  <si>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</si>
  <si>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</si>
  <si>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</si>
  <si>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</si>
  <si>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</si>
  <si>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</si>
  <si>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</si>
  <si>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</si>
  <si>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</si>
  <si>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</si>
  <si>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</si>
  <si>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</si>
  <si>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</si>
  <si>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</si>
  <si>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</si>
  <si>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</si>
  <si>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</si>
  <si>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</si>
  <si>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</si>
  <si>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</si>
  <si>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</si>
  <si>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</si>
  <si>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</si>
  <si>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</si>
  <si>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</si>
  <si>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</si>
  <si>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</si>
  <si>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</si>
  <si>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</si>
  <si>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</si>
  <si>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</si>
  <si>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</si>
  <si>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</si>
  <si>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</si>
  <si>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</si>
  <si>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</si>
  <si>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</si>
  <si>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</si>
  <si>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</si>
  <si>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</si>
  <si>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</si>
  <si>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</si>
  <si>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</si>
  <si>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</si>
  <si>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</si>
  <si>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</si>
  <si>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</si>
  <si>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</si>
  <si>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</si>
  <si>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</si>
  <si>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</si>
  <si>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</si>
  <si>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</si>
  <si>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</si>
  <si>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</si>
  <si>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</si>
  <si>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</si>
  <si>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</si>
  <si>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</si>
  <si>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</si>
  <si>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</si>
  <si>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</si>
  <si>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</si>
  <si>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</si>
  <si>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</si>
  <si>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</si>
  <si>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</si>
  <si>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</si>
  <si>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</si>
  <si>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</si>
  <si>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</si>
  <si>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</si>
  <si>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</si>
  <si>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</si>
  <si>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</si>
  <si>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</si>
  <si>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</si>
  <si>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</si>
  <si>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</si>
  <si>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</si>
  <si>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</si>
  <si>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</si>
  <si>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</si>
  <si>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</si>
  <si>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</si>
  <si>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</si>
  <si>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</si>
  <si>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</si>
  <si>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</si>
  <si>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</si>
  <si>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</si>
  <si>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</si>
  <si>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</si>
  <si>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</si>
  <si>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</si>
  <si>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</si>
  <si>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</si>
  <si>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</si>
  <si>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</si>
  <si>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</si>
  <si>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</si>
  <si>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</si>
  <si>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</si>
  <si>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</si>
  <si>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</si>
  <si>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</si>
  <si>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</si>
  <si>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</si>
  <si>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</si>
  <si>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</si>
  <si>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</si>
  <si>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</si>
  <si>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</si>
  <si>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</si>
  <si>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</si>
  <si>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</si>
  <si>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</si>
  <si>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</si>
  <si>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</si>
  <si>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</si>
  <si>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</si>
  <si>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</si>
  <si>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</si>
  <si>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Empresa</t>
  </si>
  <si>
    <t>Maior</t>
  </si>
  <si>
    <t>Menor</t>
  </si>
  <si>
    <t>Média</t>
  </si>
  <si>
    <t>Média de quem subiu</t>
  </si>
  <si>
    <t>Média de quem desceu</t>
  </si>
  <si>
    <t>Variação que subiu</t>
  </si>
  <si>
    <t xml:space="preserve"> Variação $</t>
  </si>
  <si>
    <t>Subiu</t>
  </si>
  <si>
    <t>Estável</t>
  </si>
  <si>
    <t>Desceu</t>
  </si>
  <si>
    <t>Diferença</t>
  </si>
  <si>
    <t>Idade (anos)</t>
  </si>
  <si>
    <t>Usiminas</t>
  </si>
  <si>
    <t>Siderurgia e Metalurgia</t>
  </si>
  <si>
    <t>CSN Mineração</t>
  </si>
  <si>
    <t>Mineração</t>
  </si>
  <si>
    <t>Petrobras</t>
  </si>
  <si>
    <t>Petróleo, Gás e Biocombustíveis</t>
  </si>
  <si>
    <t>Suzano</t>
  </si>
  <si>
    <t>Papel e Celulose</t>
  </si>
  <si>
    <t>CPFL Energia</t>
  </si>
  <si>
    <t>Energia Elétrica</t>
  </si>
  <si>
    <t>PetroRio</t>
  </si>
  <si>
    <t>Vale</t>
  </si>
  <si>
    <t>Multiplan</t>
  </si>
  <si>
    <t>Comércio</t>
  </si>
  <si>
    <t>Itaú Unibanco</t>
  </si>
  <si>
    <t>Intermediários Financeiros</t>
  </si>
  <si>
    <t>Rede D'Or</t>
  </si>
  <si>
    <t>Saúde</t>
  </si>
  <si>
    <t>Braskem</t>
  </si>
  <si>
    <t>Químicos</t>
  </si>
  <si>
    <t>Azul</t>
  </si>
  <si>
    <t>Transporte</t>
  </si>
  <si>
    <t>3R Petroleum</t>
  </si>
  <si>
    <t>Equatorial Energia</t>
  </si>
  <si>
    <t>Siderúrgica Nacional</t>
  </si>
  <si>
    <t>YDUQS</t>
  </si>
  <si>
    <t>Educação</t>
  </si>
  <si>
    <t>Ultrapar</t>
  </si>
  <si>
    <t>MRV</t>
  </si>
  <si>
    <t>Construção Civil</t>
  </si>
  <si>
    <t>Arezzo</t>
  </si>
  <si>
    <t>Vestuário</t>
  </si>
  <si>
    <t>Banco Bradesco</t>
  </si>
  <si>
    <t>Minerva</t>
  </si>
  <si>
    <t>Alimentos Processados</t>
  </si>
  <si>
    <t>Grupo Pão de Açúcar</t>
  </si>
  <si>
    <t>BRF</t>
  </si>
  <si>
    <t>Vivo</t>
  </si>
  <si>
    <t>Telecomunicações</t>
  </si>
  <si>
    <t>Rumo</t>
  </si>
  <si>
    <t>Cielo</t>
  </si>
  <si>
    <t>Serviços Financeiros Diversos</t>
  </si>
  <si>
    <t>Dexco</t>
  </si>
  <si>
    <t>Exploração de Imóveis</t>
  </si>
  <si>
    <t>TIM</t>
  </si>
  <si>
    <t>Bradespar</t>
  </si>
  <si>
    <t>Investimentos</t>
  </si>
  <si>
    <t>Locaweb</t>
  </si>
  <si>
    <t>Tecnologia da Informação</t>
  </si>
  <si>
    <t>PetroRecôncavo</t>
  </si>
  <si>
    <t>Itaúsa</t>
  </si>
  <si>
    <t>Holding</t>
  </si>
  <si>
    <t>Banco do Brasil</t>
  </si>
  <si>
    <t>RaiaDrogasil</t>
  </si>
  <si>
    <t>Metalúrgica Gerdau</t>
  </si>
  <si>
    <t>Cosan</t>
  </si>
  <si>
    <t>Energia e Logística</t>
  </si>
  <si>
    <t>JBS</t>
  </si>
  <si>
    <t>Magazine Luiza</t>
  </si>
  <si>
    <t>Gerdau</t>
  </si>
  <si>
    <t>Raízen</t>
  </si>
  <si>
    <t>Copel</t>
  </si>
  <si>
    <t>Grupo Vamos</t>
  </si>
  <si>
    <t>Locação de Veículos</t>
  </si>
  <si>
    <t>Marfrig</t>
  </si>
  <si>
    <t>Ambev</t>
  </si>
  <si>
    <t>Bebidas</t>
  </si>
  <si>
    <t>BB Seguridade</t>
  </si>
  <si>
    <t>Seguros, Previdência e Capitalização</t>
  </si>
  <si>
    <t>Sabesp</t>
  </si>
  <si>
    <t>Água e Saneamento</t>
  </si>
  <si>
    <t>Totvs</t>
  </si>
  <si>
    <t>CEMIG</t>
  </si>
  <si>
    <t>Eletrobras</t>
  </si>
  <si>
    <t>Eneva</t>
  </si>
  <si>
    <t>WEG</t>
  </si>
  <si>
    <t>Bens de Capital</t>
  </si>
  <si>
    <t>SLC Agrícola</t>
  </si>
  <si>
    <t>Agronegócio</t>
  </si>
  <si>
    <t>Grupo CCR</t>
  </si>
  <si>
    <t>Cogna</t>
  </si>
  <si>
    <t>Serviços Educacionais</t>
  </si>
  <si>
    <t>Transmissão Paulista</t>
  </si>
  <si>
    <t>Engie</t>
  </si>
  <si>
    <t>Energia</t>
  </si>
  <si>
    <t>Vibra Energia</t>
  </si>
  <si>
    <t>IRB Brasil RE</t>
  </si>
  <si>
    <t>Petz</t>
  </si>
  <si>
    <t>EZTEC</t>
  </si>
  <si>
    <t>Fleury</t>
  </si>
  <si>
    <t>Grupo Soma</t>
  </si>
  <si>
    <t>Alpargatas</t>
  </si>
  <si>
    <t>Calçados</t>
  </si>
  <si>
    <t>Cyrela</t>
  </si>
  <si>
    <t>Embraer</t>
  </si>
  <si>
    <t>Aeronáutica</t>
  </si>
  <si>
    <t>Natura</t>
  </si>
  <si>
    <t>Cosméticos</t>
  </si>
  <si>
    <t>Assaí</t>
  </si>
  <si>
    <t>Atacado</t>
  </si>
  <si>
    <t>B3</t>
  </si>
  <si>
    <t>Hypera</t>
  </si>
  <si>
    <t>Farmacêutica</t>
  </si>
  <si>
    <t>São Martinho</t>
  </si>
  <si>
    <t>Açúcar e Álcool</t>
  </si>
  <si>
    <t>Hapvida</t>
  </si>
  <si>
    <t>Lojas Renner</t>
  </si>
  <si>
    <t>Carrefour Brasil</t>
  </si>
  <si>
    <t>Casas Bahia</t>
  </si>
  <si>
    <t>Localiza</t>
  </si>
  <si>
    <t>CVC</t>
  </si>
  <si>
    <t>Agências de Viagens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</si>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</sst>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-[$R$-416]\ * #,##0.00_-;\-[$R$-416]\ * #,##0.00_-;_-[$R$-416]\ * &quot;-&quot;??_-;_-@_-"/>
  </numFmts>
  <fonts count="12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.75"/>
      <color rgb="FFECECEC"/>
      <name val="Söhne"/>
      <charset val="1"/>
    </font>
    <font>
      <sz val="10"/>
      <color theme="4"/>
      <name val="Arial"/>
      <scheme val="minor"/>
    </font>
    <font>
      <sz val="10"/>
      <color theme="5"/>
      <name val="Arial"/>
      <scheme val="minor"/>
    </font>
    <font>
      <sz val="10"/>
      <color theme="6"/>
      <name val="Arial"/>
      <scheme val="minor"/>
    </font>
    <font>
      <sz val="10"/>
      <color theme="7"/>
      <name val="Arial"/>
      <scheme val="minor"/>
    </font>
    <font>
      <b/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2" fontId="2" fillId="3" borderId="0" xfId="0" applyNumberFormat="1" applyFont="1" applyFill="1" applyAlignment="1">
      <alignment horizontal="right"/>
    </xf>
    <xf numFmtId="2" fontId="0" fillId="0" borderId="0" xfId="0" applyNumberFormat="1"/>
    <xf numFmtId="2" fontId="2" fillId="4" borderId="0" xfId="0" applyNumberFormat="1" applyFont="1" applyFill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/>
    </xf>
    <xf numFmtId="0" fontId="6" fillId="5" borderId="1" xfId="0" applyFont="1" applyFill="1" applyBorder="1"/>
    <xf numFmtId="0" fontId="6" fillId="5" borderId="2" xfId="0" applyFont="1" applyFill="1" applyBorder="1"/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/>
    <xf numFmtId="2" fontId="7" fillId="0" borderId="0" xfId="0" applyNumberFormat="1" applyFont="1"/>
    <xf numFmtId="165" fontId="7" fillId="0" borderId="0" xfId="0" applyNumberFormat="1" applyFont="1"/>
    <xf numFmtId="0" fontId="5" fillId="0" borderId="0" xfId="0" applyFont="1" applyAlignment="1">
      <alignment horizontal="center"/>
    </xf>
    <xf numFmtId="164" fontId="7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/>
    <xf numFmtId="165" fontId="8" fillId="0" borderId="0" xfId="0" applyNumberFormat="1" applyFont="1"/>
    <xf numFmtId="2" fontId="8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/>
    <xf numFmtId="2" fontId="10" fillId="0" borderId="0" xfId="0" applyNumberFormat="1" applyFont="1"/>
    <xf numFmtId="165" fontId="10" fillId="0" borderId="0" xfId="0" applyNumberFormat="1" applyFont="1"/>
    <xf numFmtId="0" fontId="11" fillId="0" borderId="0" xfId="0" applyFont="1"/>
    <xf numFmtId="0" fontId="6" fillId="5" borderId="3" xfId="0" applyFont="1" applyFill="1" applyBorder="1"/>
    <xf numFmtId="0" fontId="6" fillId="5" borderId="4" xfId="0" applyFont="1" applyFill="1" applyBorder="1"/>
  </cellXfs>
  <cellStyles count="1">
    <cellStyle name="Normal" xfId="0" builtinId="0"/>
  </cellStyles>
  <dxfs count="32">
    <dxf>
      <font>
        <color theme="7"/>
      </font>
      <numFmt numFmtId="0" formatCode="General"/>
    </dxf>
    <dxf>
      <font>
        <color theme="7"/>
      </font>
      <numFmt numFmtId="0" formatCode="General"/>
    </dxf>
    <dxf>
      <font>
        <color theme="7"/>
      </font>
      <numFmt numFmtId="0" formatCode="General"/>
    </dxf>
    <dxf>
      <font>
        <color theme="7"/>
      </font>
      <numFmt numFmtId="0" formatCode="General"/>
    </dxf>
    <dxf>
      <font>
        <color theme="6"/>
      </font>
      <numFmt numFmtId="0" formatCode="General"/>
    </dxf>
    <dxf>
      <font>
        <color theme="6"/>
      </font>
      <numFmt numFmtId="0" formatCode="General"/>
    </dxf>
    <dxf>
      <font>
        <color theme="6"/>
      </font>
      <numFmt numFmtId="0" formatCode="General"/>
    </dxf>
    <dxf>
      <font>
        <color theme="6"/>
      </font>
      <numFmt numFmtId="0" formatCode="General"/>
    </dxf>
    <dxf>
      <font>
        <color theme="5"/>
      </font>
      <numFmt numFmtId="0" formatCode="General"/>
    </dxf>
    <dxf>
      <font>
        <color theme="5"/>
      </font>
      <numFmt numFmtId="0" formatCode="General"/>
    </dxf>
    <dxf>
      <font>
        <color theme="5"/>
      </font>
      <numFmt numFmtId="0" formatCode="General"/>
    </dxf>
    <dxf>
      <font>
        <color theme="5"/>
      </font>
      <numFmt numFmtId="0" formatCode="General"/>
    </dxf>
    <dxf>
      <font>
        <color theme="4"/>
      </font>
      <numFmt numFmtId="0" formatCode="General"/>
    </dxf>
    <dxf>
      <font>
        <color theme="4"/>
      </font>
      <numFmt numFmtId="0" formatCode="General"/>
    </dxf>
    <dxf>
      <font>
        <color theme="4"/>
      </font>
      <numFmt numFmtId="2" formatCode="0.00"/>
    </dxf>
    <dxf>
      <font>
        <color theme="4"/>
      </font>
      <numFmt numFmtId="0" formatCode="General"/>
    </dxf>
    <dxf>
      <font>
        <color theme="1"/>
      </font>
    </dxf>
    <dxf>
      <alignment horizontal="right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Análise!$C$9</c:f>
              <c:strCache>
                <c:ptCount val="1"/>
                <c:pt idx="0">
                  <c:v>Variação que subiu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Análise!$A$10:$A$31</c:f>
              <c:strCache>
                <c:ptCount val="22"/>
                <c:pt idx="0">
                  <c:v>Siderurgia e Metalurgia</c:v>
                </c:pt>
                <c:pt idx="1">
                  <c:v>Mineração</c:v>
                </c:pt>
                <c:pt idx="2">
                  <c:v>Petróleo, Gás e Biocombustíveis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Comércio</c:v>
                </c:pt>
                <c:pt idx="6">
                  <c:v>Intermediários Financeiros</c:v>
                </c:pt>
                <c:pt idx="7">
                  <c:v>Saúde</c:v>
                </c:pt>
                <c:pt idx="8">
                  <c:v>Químicos</c:v>
                </c:pt>
                <c:pt idx="9">
                  <c:v>Transporte</c:v>
                </c:pt>
                <c:pt idx="10">
                  <c:v>Educação</c:v>
                </c:pt>
                <c:pt idx="11">
                  <c:v>Construção Civil</c:v>
                </c:pt>
                <c:pt idx="12">
                  <c:v>Vestuário</c:v>
                </c:pt>
                <c:pt idx="13">
                  <c:v>Alimentos Processados</c:v>
                </c:pt>
                <c:pt idx="14">
                  <c:v>Telecomunicações</c:v>
                </c:pt>
                <c:pt idx="15">
                  <c:v>Serviços Financeiros Diversos</c:v>
                </c:pt>
                <c:pt idx="16">
                  <c:v>Exploração de Imóveis</c:v>
                </c:pt>
                <c:pt idx="17">
                  <c:v>Investimentos</c:v>
                </c:pt>
                <c:pt idx="18">
                  <c:v>Tecnologia da Informação</c:v>
                </c:pt>
                <c:pt idx="19">
                  <c:v>Holding</c:v>
                </c:pt>
                <c:pt idx="20">
                  <c:v>Energia e Logística</c:v>
                </c:pt>
                <c:pt idx="21">
                  <c:v>Locação de Veículos</c:v>
                </c:pt>
              </c:strCache>
            </c:strRef>
          </c:cat>
          <c:val>
            <c:numRef>
              <c:f>Análise!$C$10:$C$31</c:f>
              <c:numCache>
                <c:formatCode>_-[$R$-416]\ * #,##0.00_-;\-[$R$-416]\ * #,##0.00_-;_-[$R$-416]\ * "-"??_-;_-@_-</c:formatCode>
                <c:ptCount val="22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682315640.01204407</c:v>
                </c:pt>
                <c:pt idx="5">
                  <c:v>541272439.53198099</c:v>
                </c:pt>
                <c:pt idx="6">
                  <c:v>3740512018.7834516</c:v>
                </c:pt>
                <c:pt idx="7">
                  <c:v>656270380.75306857</c:v>
                </c:pt>
                <c:pt idx="8">
                  <c:v>69054317.636038527</c:v>
                </c:pt>
                <c:pt idx="9">
                  <c:v>295223539.18748379</c:v>
                </c:pt>
                <c:pt idx="10">
                  <c:v>72295838.986160949</c:v>
                </c:pt>
                <c:pt idx="11">
                  <c:v>37525872.377283879</c:v>
                </c:pt>
                <c:pt idx="12">
                  <c:v>41021792.090771534</c:v>
                </c:pt>
                <c:pt idx="13">
                  <c:v>407833683.0924499</c:v>
                </c:pt>
                <c:pt idx="14">
                  <c:v>292938114.42357796</c:v>
                </c:pt>
                <c:pt idx="15">
                  <c:v>43657683.375540853</c:v>
                </c:pt>
                <c:pt idx="16">
                  <c:v>18068446.609983239</c:v>
                </c:pt>
                <c:pt idx="17">
                  <c:v>42238249.539986439</c:v>
                </c:pt>
                <c:pt idx="18">
                  <c:v>15598886.650556229</c:v>
                </c:pt>
                <c:pt idx="19">
                  <c:v>373853994.88377655</c:v>
                </c:pt>
                <c:pt idx="20">
                  <c:v>138800759.59923446</c:v>
                </c:pt>
                <c:pt idx="21">
                  <c:v>4131341.1578905098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D9A-4AB0-BCA4-F61364C2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Análise!$B$54</c:f>
              <c:strCache>
                <c:ptCount val="1"/>
                <c:pt idx="0">
                  <c:v> Variação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Análise!$A$55:$A$58,Análise!$B$55:$B$58</c:f>
              <c:multiLvlStrCache>
                <c:ptCount val="4"/>
                <c:lvl>
                  <c:pt idx="0">
                    <c:v> R$ 19.719.227.010,14 </c:v>
                  </c:pt>
                  <c:pt idx="1">
                    <c:v> R$ -   </c:v>
                  </c:pt>
                  <c:pt idx="2">
                    <c:v>-R$ 6.338.819.961,32 </c:v>
                  </c:pt>
                  <c:pt idx="3">
                    <c:v> R$ 13.380.407.048,83 </c:v>
                  </c:pt>
                </c:lvl>
                <c:lvl>
                  <c:pt idx="0">
                    <c:v>Subiu</c:v>
                  </c:pt>
                  <c:pt idx="1">
                    <c:v>Estável</c:v>
                  </c:pt>
                  <c:pt idx="2">
                    <c:v>Desceu</c:v>
                  </c:pt>
                  <c:pt idx="3">
                    <c:v>Diferença</c:v>
                  </c:pt>
                </c:lvl>
              </c:multiLvlStrCache>
            </c:multiLvlStrRef>
          </c:cat>
          <c:val>
            <c:numRef>
              <c:f>Análise!$B$55:$B$58</c:f>
              <c:numCache>
                <c:formatCode>_-[$R$-416]\ * #,##0.00_-;\-[$R$-416]\ * #,##0.00_-;_-[$R$-416]\ * "-"??_-;_-@_-</c:formatCode>
                <c:ptCount val="4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  <c:pt idx="3">
                  <c:v>13380407048.826561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C7-4501-B9F4-7350B292E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0360583"/>
        <c:axId val="608502279"/>
      </c:barChart>
      <c:catAx>
        <c:axId val="310360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02279"/>
        <c:crosses val="autoZero"/>
        <c:auto val="1"/>
        <c:lblAlgn val="ctr"/>
        <c:lblOffset val="100"/>
        <c:noMultiLvlLbl val="0"/>
      </c:catAx>
      <c:valAx>
        <c:axId val="60850227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310360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14</xdr:col>
      <xdr:colOff>314325</xdr:colOff>
      <xdr:row>31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0867CF-2A52-A6DC-2913-D1AFEE4ED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66675</xdr:colOff>
      <xdr:row>47</xdr:row>
      <xdr:rowOff>47625</xdr:rowOff>
    </xdr:from>
    <xdr:to>
      <xdr:col>10</xdr:col>
      <xdr:colOff>28575</xdr:colOff>
      <xdr:row>71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8AC303-6AA0-28F2-F5ED-8776CC416695}"/>
            </a:ext>
            <a:ext uri="{147F2762-F138-4A5C-976F-8EAC2B608ADB}">
              <a16:predDERef xmlns:a16="http://schemas.microsoft.com/office/drawing/2014/main" pred="{A10867CF-2A52-A6DC-2913-D1AFEE4ED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C0B0D9-C92D-4FA6-8B94-BEDC8596F373}" name="Tabela4" displayName="Tabela4" ref="A1:AI82" totalsRowShown="0" headerRowDxfId="31">
  <autoFilter ref="A1:AI82" xr:uid="{37C0B0D9-C92D-4FA6-8B94-BEDC8596F37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xr3:uid="{EE3C6FAD-589E-474A-BCBA-EB7B1A395D88}" name="Ativo" dataDxfId="30"/>
    <tableColumn id="2" xr3:uid="{B42DD877-A390-4450-A608-74A69E5E0D01}" name="Data" dataDxfId="29"/>
    <tableColumn id="3" xr3:uid="{F4F75FEC-589B-4040-8A19-6A278692980D}" name="Último (R$)" dataDxfId="28"/>
    <tableColumn id="4" xr3:uid="{502DA3F0-19FD-4D68-871A-FA57A875E0BF}" name="Var. Dia (%)" dataDxfId="27"/>
    <tableColumn id="5" xr3:uid="{C7942DA7-37E0-4DB5-A407-CFC21079EF0A}" name="Var. Sem. (%)" dataDxfId="26"/>
    <tableColumn id="6" xr3:uid="{91FB3AE7-B503-4041-9FD5-C1C0BDA22E69}" name="Var. Mês (%)" dataDxfId="25"/>
    <tableColumn id="7" xr3:uid="{F4E7F1B5-5AB7-4E6A-AFD7-B5DD4FE79938}" name="Var. Ano (%)" dataDxfId="24"/>
    <tableColumn id="8" xr3:uid="{C96C7026-3EAC-4FE1-BACE-E5B956A0DF68}" name="Var. 12M (%)" dataDxfId="23"/>
    <tableColumn id="9" xr3:uid="{7B6244B3-96CD-4B02-BC1A-541C654C7D06}" name="Val. Mín" dataDxfId="22"/>
    <tableColumn id="10" xr3:uid="{C3A7922F-8C8B-43AF-82AD-52D6C4851378}" name="Val. Máx" dataDxfId="21"/>
    <tableColumn id="11" xr3:uid="{320F0E66-85BE-469A-A5B5-E6A866F198ED}" name="Volume" dataDxfId="20"/>
    <tableColumn id="12" xr3:uid="{68810248-46D1-44C1-9ABB-4762DEA3ED86}" name="Variação %">
      <calculatedColumnFormula>D2/100</calculatedColumnFormula>
    </tableColumn>
    <tableColumn id="13" xr3:uid="{02880888-C623-4F73-9F92-02EBF6B39575}" name="Valor Inicial ($)" dataDxfId="19">
      <calculatedColumnFormula xml:space="preserve"> C2/(1+L2)</calculatedColumnFormula>
    </tableColumn>
    <tableColumn id="14" xr3:uid="{E0A2537A-19F1-4E10-9CFF-4AD4A4C46E3C}" name="Qntd de ações">
      <calculatedColumnFormula>VLOOKUP(A2,Total_de_acoes!A:B,2,0)</calculatedColumnFormula>
    </tableColumn>
    <tableColumn id="15" xr3:uid="{BAFF1A48-7E5E-49F1-96C3-1670FAB3511C}" name="Variação $" dataDxfId="18">
      <calculatedColumnFormula>(C2-M2)*N2</calculatedColumnFormula>
    </tableColumn>
    <tableColumn id="16" xr3:uid="{9A796984-8424-4AE2-BBA8-6CC42B95B755}" name="Resultado">
      <calculatedColumnFormula>IF(O2&gt;0,"Subiu",IF(O2&lt;0,"Desceu", "Estável"))</calculatedColumnFormula>
    </tableColumn>
    <tableColumn id="17" xr3:uid="{DFC94190-FA6D-45D2-8506-B95A9272B652}" name="Nome">
      <calculatedColumnFormula>VLOOKUP(A2,Ticker!A:B,2,0)</calculatedColumnFormula>
    </tableColumn>
    <tableColumn id="18" xr3:uid="{76B07052-89B7-49B5-8F88-F75885AEBC72}" name="Segmento" dataDxfId="17">
      <calculatedColumnFormula>VLOOKUP(Q2,chatgpt!A:B,2,0)</calculatedColumnFormula>
    </tableColumn>
    <tableColumn id="19" xr3:uid="{0B57E240-FC66-4A7A-8599-AB828C3EE407}" name="Idade" dataDxfId="16">
      <calculatedColumnFormula>VLOOKUP(R2,chatgpt!B:C,2,0)</calculatedColumnFormula>
    </tableColumn>
    <tableColumn id="20" xr3:uid="{441C7951-E417-417C-9794-692EE2C66F95}" name="Var. Sem.(%)" dataDxfId="15">
      <calculatedColumnFormula>E2/100</calculatedColumnFormula>
    </tableColumn>
    <tableColumn id="21" xr3:uid="{C194D6C4-858B-431C-BD4B-12D6A8CEF880}" name="Valor inicial(R$)" dataDxfId="14">
      <calculatedColumnFormula>C2/(1+T2)</calculatedColumnFormula>
    </tableColumn>
    <tableColumn id="22" xr3:uid="{C3508253-6389-4E49-B2A8-8D09B9FDB0FA}" name="Variação" dataDxfId="13">
      <calculatedColumnFormula>(C2-U2)*N2</calculatedColumnFormula>
    </tableColumn>
    <tableColumn id="23" xr3:uid="{1ADF72A3-4875-4FBE-AB6F-7BE90EF34592}" name="Resultado semana" dataDxfId="12">
      <calculatedColumnFormula>IF(V2&gt;0,"Subiu",IF(V2&lt;0,"Desceu", "Estável"))</calculatedColumnFormula>
    </tableColumn>
    <tableColumn id="24" xr3:uid="{1CCDB99C-BAC5-420A-89C7-6EC0692DD2BD}" name="Var. Mês(%)" dataDxfId="11">
      <calculatedColumnFormula>F2/100</calculatedColumnFormula>
    </tableColumn>
    <tableColumn id="25" xr3:uid="{19264800-D1EE-46A4-98C9-38747F51FD86}" name="Valor inicial (R$)" dataDxfId="10">
      <calculatedColumnFormula>C2/(1+X2)</calculatedColumnFormula>
    </tableColumn>
    <tableColumn id="26" xr3:uid="{432189FD-800E-424B-AB1F-D92D99FA9979}" name="Variação " dataDxfId="9">
      <calculatedColumnFormula>(C2-Y2)*N2</calculatedColumnFormula>
    </tableColumn>
    <tableColumn id="27" xr3:uid="{47F4B199-6E2B-4343-8CA3-3C60FF124292}" name="Resultado mês" dataDxfId="8">
      <calculatedColumnFormula>IF(Z2&gt;0,"Subiu",IF(Z2&lt;0,"Desceu", "Estável"))</calculatedColumnFormula>
    </tableColumn>
    <tableColumn id="28" xr3:uid="{F5283A97-0421-4609-9081-ADB4FAE13564}" name="Var. Ano(%)" dataDxfId="7">
      <calculatedColumnFormula>G2/100</calculatedColumnFormula>
    </tableColumn>
    <tableColumn id="29" xr3:uid="{597B1416-3ABB-451A-BFC0-3F132BC3EA6C}" name="Valor inicial ano(R$)" dataDxfId="6">
      <calculatedColumnFormula>C2/(1+AB2)</calculatedColumnFormula>
    </tableColumn>
    <tableColumn id="30" xr3:uid="{7FBE194C-F886-45AA-8AB1-248AC8DFEE8B}" name="Variação ano" dataDxfId="5">
      <calculatedColumnFormula>(C2-AC2)*N2</calculatedColumnFormula>
    </tableColumn>
    <tableColumn id="31" xr3:uid="{425DA1C3-C56E-4C35-83B1-CE34FFCAFC36}" name="Resultado ano" dataDxfId="4">
      <calculatedColumnFormula>IF(AD2&gt;0,"Subiu",IF(AD2&lt;0,"Desceu", "Estável"))</calculatedColumnFormula>
    </tableColumn>
    <tableColumn id="32" xr3:uid="{A60A8ADD-5BFF-4F65-8FD4-517EB1B557AC}" name="Var. 12m(%)" dataDxfId="3">
      <calculatedColumnFormula>H2/100</calculatedColumnFormula>
    </tableColumn>
    <tableColumn id="33" xr3:uid="{F592F46E-12B6-460C-9F08-E479B8B7627F}" name="Valor inicial 12m($)" dataDxfId="2">
      <calculatedColumnFormula>C2/(1+AF2)</calculatedColumnFormula>
    </tableColumn>
    <tableColumn id="34" xr3:uid="{80A866D0-5434-43B3-A8CC-C8F380967F69}" name="Variação 12m" dataDxfId="1">
      <calculatedColumnFormula>(C2-AG2)*N2</calculatedColumnFormula>
    </tableColumn>
    <tableColumn id="35" xr3:uid="{66BC9051-2DE9-4B65-95C2-CA7B079546D9}" name="Resultado 12m" dataDxfId="0">
      <calculatedColumnFormula>IF(AH2&gt;0,"Subiu",IF(AH2&lt;0,"Desceu", "Estável"))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workbookViewId="0">
      <selection activeCell="O1" sqref="O1"/>
    </sheetView>
  </sheetViews>
  <sheetFormatPr defaultColWidth="12.5703125" defaultRowHeight="15.75" customHeight="1"/>
  <cols>
    <col min="1" max="1" width="8.85546875" bestFit="1" customWidth="1"/>
    <col min="2" max="2" width="10.42578125" bestFit="1" customWidth="1"/>
    <col min="3" max="3" width="14.85546875" bestFit="1" customWidth="1"/>
    <col min="4" max="4" width="15.28515625" customWidth="1"/>
    <col min="5" max="5" width="17.28515625" customWidth="1"/>
    <col min="6" max="6" width="16" customWidth="1"/>
    <col min="7" max="8" width="16.140625" customWidth="1"/>
    <col min="9" max="9" width="11.42578125" customWidth="1"/>
    <col min="10" max="10" width="11.85546875" customWidth="1"/>
    <col min="11" max="11" width="11.140625" customWidth="1"/>
    <col min="12" max="12" width="13.28515625" customWidth="1"/>
    <col min="13" max="13" width="16.7109375" customWidth="1"/>
    <col min="14" max="14" width="16.42578125" customWidth="1"/>
    <col min="15" max="15" width="19.85546875" customWidth="1"/>
    <col min="16" max="16" width="12.5703125" customWidth="1"/>
    <col min="17" max="17" width="19.140625" customWidth="1"/>
    <col min="18" max="18" width="32.7109375" style="25" customWidth="1"/>
    <col min="19" max="19" width="12.5703125" style="11" customWidth="1"/>
    <col min="20" max="20" width="14.7109375" style="27" hidden="1" customWidth="1"/>
    <col min="21" max="21" width="17.5703125" style="27" hidden="1" customWidth="1"/>
    <col min="22" max="22" width="20.85546875" style="27" hidden="1" customWidth="1"/>
    <col min="23" max="23" width="20.140625" style="27" hidden="1" customWidth="1"/>
    <col min="24" max="24" width="13.7109375" style="33" hidden="1" customWidth="1"/>
    <col min="25" max="25" width="18.140625" style="33" hidden="1" customWidth="1"/>
    <col min="26" max="26" width="21" style="33" hidden="1" customWidth="1"/>
    <col min="27" max="27" width="16.7109375" style="33" hidden="1" customWidth="1"/>
    <col min="28" max="28" width="12.5703125" style="37" hidden="1" customWidth="1"/>
    <col min="29" max="29" width="18" style="37" hidden="1" customWidth="1"/>
    <col min="30" max="30" width="21" style="37" hidden="1" customWidth="1"/>
    <col min="31" max="31" width="12.5703125" style="37" hidden="1" customWidth="1"/>
    <col min="32" max="32" width="14" style="41" hidden="1" customWidth="1"/>
    <col min="33" max="33" width="20.5703125" style="41" hidden="1" customWidth="1"/>
    <col min="34" max="34" width="21" style="41" hidden="1" customWidth="1"/>
    <col min="35" max="35" width="12.5703125" style="41" hidden="1" customWidth="1"/>
  </cols>
  <sheetData>
    <row r="1" spans="1:3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30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6" t="s">
        <v>27</v>
      </c>
      <c r="AC1" s="36" t="s">
        <v>28</v>
      </c>
      <c r="AD1" s="36" t="s">
        <v>29</v>
      </c>
      <c r="AE1" s="36" t="s">
        <v>30</v>
      </c>
      <c r="AF1" s="40" t="s">
        <v>31</v>
      </c>
      <c r="AG1" s="40" t="s">
        <v>32</v>
      </c>
      <c r="AH1" s="40" t="s">
        <v>33</v>
      </c>
      <c r="AI1" s="40" t="s">
        <v>34</v>
      </c>
    </row>
    <row r="2" spans="1:35" ht="12.75">
      <c r="A2" s="2" t="s">
        <v>35</v>
      </c>
      <c r="B2" s="3">
        <v>45317</v>
      </c>
      <c r="C2" s="18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36</v>
      </c>
      <c r="L2">
        <f>D2/100</f>
        <v>5.2000000000000005E-2</v>
      </c>
      <c r="M2" s="19">
        <f xml:space="preserve"> C2/(1+L2)</f>
        <v>9.0304182509505697</v>
      </c>
      <c r="N2">
        <f>VLOOKUP(A2,Total_de_acoes!A:B,2,0)</f>
        <v>515117391</v>
      </c>
      <c r="O2" s="21">
        <f>(C2-M2)*N2</f>
        <v>241889725.43155926</v>
      </c>
      <c r="P2" t="str">
        <f>IF(O2&gt;0,"Subiu",IF(O2&lt;0,"Desceu", "Estável"))</f>
        <v>Subiu</v>
      </c>
      <c r="Q2" t="str">
        <f>VLOOKUP(A2,Ticker!A:B,2,0)</f>
        <v>Usiminas</v>
      </c>
      <c r="R2" s="25" t="str">
        <f>VLOOKUP(Q2,chatgpt!A:B,2,0)</f>
        <v>Siderurgia e Metalurgia</v>
      </c>
      <c r="S2" s="11">
        <f>VLOOKUP(R2,chatgpt!B:C,2,0)</f>
        <v>54</v>
      </c>
      <c r="T2" s="31">
        <f>E2/100</f>
        <v>0.1176</v>
      </c>
      <c r="U2" s="28">
        <f>C2/(1+T2)</f>
        <v>8.5003579098067288</v>
      </c>
      <c r="V2" s="29">
        <f>(C2-U2)*N2</f>
        <v>514933025.43414456</v>
      </c>
      <c r="W2" s="27" t="str">
        <f>IF(V2&gt;0,"Subiu",IF(V2&lt;0,"Desceu", "Estável"))</f>
        <v>Subiu</v>
      </c>
      <c r="X2" s="33">
        <f>F2/100</f>
        <v>2.2599999999999999E-2</v>
      </c>
      <c r="Y2" s="35">
        <f>C2/(1+X2)</f>
        <v>9.2900449833757097</v>
      </c>
      <c r="Z2" s="34">
        <f>(C2-Y2)*N2</f>
        <v>108151480.39086604</v>
      </c>
      <c r="AA2" s="33" t="str">
        <f>IF(Z2&gt;0,"Subiu",IF(Z2&lt;0,"Desceu", "Estável"))</f>
        <v>Subiu</v>
      </c>
      <c r="AB2" s="37">
        <f>G2/100</f>
        <v>2.2599999999999999E-2</v>
      </c>
      <c r="AC2" s="38">
        <f>C2/(1+AB2)</f>
        <v>9.2900449833757097</v>
      </c>
      <c r="AD2" s="39">
        <f>(C2-AC2)*N2</f>
        <v>108151480.39086604</v>
      </c>
      <c r="AE2" s="37" t="str">
        <f>IF(AD2&gt;0,"Subiu",IF(AD2&lt;0,"Desceu", "Estável"))</f>
        <v>Subiu</v>
      </c>
      <c r="AF2" s="41">
        <f t="shared" ref="AF2:AF33" si="0">H2/100</f>
        <v>0.15970000000000001</v>
      </c>
      <c r="AG2" s="42">
        <f t="shared" ref="AG2:AG65" si="1">C2/(1+AF2)</f>
        <v>8.1917737345865316</v>
      </c>
      <c r="AH2" s="43">
        <f t="shared" ref="AH2:AH65" si="2">(C2-AG2)*N2</f>
        <v>673890100.67745936</v>
      </c>
      <c r="AI2" s="41" t="str">
        <f t="shared" ref="AI2:AI33" si="3">IF(AH2&gt;0,"Subiu",IF(AH2&lt;0,"Desceu", "Estável"))</f>
        <v>Subiu</v>
      </c>
    </row>
    <row r="3" spans="1:35" ht="12.75">
      <c r="A3" s="5" t="s">
        <v>37</v>
      </c>
      <c r="B3" s="6">
        <v>45317</v>
      </c>
      <c r="C3" s="20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38</v>
      </c>
      <c r="L3">
        <f t="shared" ref="L3:L66" si="4">D3/100</f>
        <v>2.4E-2</v>
      </c>
      <c r="M3" s="19">
        <f t="shared" ref="M3:M66" si="5" xml:space="preserve"> C3/(1+L3)</f>
        <v>6.66015625</v>
      </c>
      <c r="N3">
        <f>VLOOKUP(A3,Total_de_acoes!A:B,2,0)</f>
        <v>1110559345</v>
      </c>
      <c r="O3" s="21">
        <f t="shared" ref="O3:O66" si="6">(C3-M3)*N3</f>
        <v>177515970.30234405</v>
      </c>
      <c r="P3" t="str">
        <f t="shared" ref="P3:P66" si="7">IF(O3&gt;0,"Subiu",IF(O3&lt;0,"Desceu", "Estável"))</f>
        <v>Subiu</v>
      </c>
      <c r="Q3" t="str">
        <f>VLOOKUP(A3,Ticker!A:B,2,0)</f>
        <v>CSN Mineração</v>
      </c>
      <c r="R3" s="25" t="str">
        <f>VLOOKUP(Q3,chatgpt!A:B,2,0)</f>
        <v>Mineração</v>
      </c>
      <c r="S3" s="11">
        <f>VLOOKUP(R3,chatgpt!B:C,2,0)</f>
        <v>39</v>
      </c>
      <c r="T3" s="27">
        <f t="shared" ref="T3:T33" si="8">E3/100</f>
        <v>2.4E-2</v>
      </c>
      <c r="U3" s="28">
        <f t="shared" ref="U2:U33" si="9">C3/(1+T3)</f>
        <v>6.66015625</v>
      </c>
      <c r="V3" s="29">
        <f t="shared" ref="V2:V65" si="10">(C3-U3)*N3</f>
        <v>177515970.30234405</v>
      </c>
      <c r="W3" s="27" t="str">
        <f t="shared" ref="W2:W33" si="11">IF(V3&gt;0,"Subiu",IF(V3&lt;0,"Desceu", "Estável"))</f>
        <v>Subiu</v>
      </c>
      <c r="X3" s="33">
        <f t="shared" ref="X2:X33" si="12">F3/100</f>
        <v>-0.1211</v>
      </c>
      <c r="Y3" s="35">
        <f t="shared" ref="Y3:Y66" si="13">C3/(1+X3)</f>
        <v>7.7596996245306631</v>
      </c>
      <c r="Z3" s="34">
        <f t="shared" ref="Z2:Z65" si="14">(C3-Y3)*N3</f>
        <v>-1043592199.5155188</v>
      </c>
      <c r="AA3" s="33" t="str">
        <f t="shared" ref="AA2:AA33" si="15">IF(Z3&gt;0,"Subiu",IF(Z3&lt;0,"Desceu", "Estável"))</f>
        <v>Desceu</v>
      </c>
      <c r="AB3" s="37">
        <f t="shared" ref="AB2:AB33" si="16">G3/100</f>
        <v>-0.1211</v>
      </c>
      <c r="AC3" s="38">
        <f t="shared" ref="AC3:AC66" si="17">C3/(1+AB3)</f>
        <v>7.7596996245306631</v>
      </c>
      <c r="AD3" s="39">
        <f t="shared" ref="AD3:AD66" si="18">(C3-AC3)*N3</f>
        <v>-1043592199.5155188</v>
      </c>
      <c r="AE3" s="37" t="str">
        <f t="shared" ref="AE2:AE33" si="19">IF(AD3&gt;0,"Subiu",IF(AD3&lt;0,"Desceu", "Estável"))</f>
        <v>Desceu</v>
      </c>
      <c r="AF3" s="41">
        <f t="shared" si="0"/>
        <v>0.50560000000000005</v>
      </c>
      <c r="AG3" s="42">
        <f t="shared" si="1"/>
        <v>4.5297555791710948</v>
      </c>
      <c r="AH3" s="43">
        <f t="shared" si="2"/>
        <v>2543452343.8856535</v>
      </c>
      <c r="AI3" s="41" t="str">
        <f t="shared" si="3"/>
        <v>Subiu</v>
      </c>
    </row>
    <row r="4" spans="1:35" ht="12.75">
      <c r="A4" s="2" t="s">
        <v>39</v>
      </c>
      <c r="B4" s="3">
        <v>45317</v>
      </c>
      <c r="C4" s="18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40</v>
      </c>
      <c r="L4">
        <f t="shared" si="4"/>
        <v>2.1899999999999999E-2</v>
      </c>
      <c r="M4" s="19">
        <f t="shared" si="5"/>
        <v>41.060769155494668</v>
      </c>
      <c r="N4">
        <f>VLOOKUP(A4,Total_de_acoes!A:B,2,0)</f>
        <v>2379877655</v>
      </c>
      <c r="O4" s="21">
        <f t="shared" si="6"/>
        <v>2140059393.5250204</v>
      </c>
      <c r="P4" t="str">
        <f t="shared" si="7"/>
        <v>Subiu</v>
      </c>
      <c r="Q4" t="str">
        <f>VLOOKUP(A4,Ticker!A:B,2,0)</f>
        <v>Petrobras</v>
      </c>
      <c r="R4" s="25" t="str">
        <f>VLOOKUP(Q4,chatgpt!A:B,2,0)</f>
        <v>Petróleo, Gás e Biocombustíveis</v>
      </c>
      <c r="S4" s="11">
        <f>VLOOKUP(R4,chatgpt!B:C,2,0)</f>
        <v>68</v>
      </c>
      <c r="T4" s="27">
        <f t="shared" si="8"/>
        <v>7.7300000000000008E-2</v>
      </c>
      <c r="U4" s="28">
        <f t="shared" si="9"/>
        <v>38.949224914137197</v>
      </c>
      <c r="V4" s="29">
        <f t="shared" si="10"/>
        <v>7165276351.075593</v>
      </c>
      <c r="W4" s="27" t="str">
        <f t="shared" si="11"/>
        <v>Subiu</v>
      </c>
      <c r="X4" s="33">
        <f t="shared" si="12"/>
        <v>7.6399999999999996E-2</v>
      </c>
      <c r="Y4" s="35">
        <f t="shared" si="13"/>
        <v>38.981791155704201</v>
      </c>
      <c r="Z4" s="34">
        <f t="shared" si="14"/>
        <v>7087772680.4629488</v>
      </c>
      <c r="AA4" s="33" t="str">
        <f t="shared" si="15"/>
        <v>Subiu</v>
      </c>
      <c r="AB4" s="37">
        <f t="shared" si="16"/>
        <v>7.6399999999999996E-2</v>
      </c>
      <c r="AC4" s="38">
        <f t="shared" si="17"/>
        <v>38.981791155704201</v>
      </c>
      <c r="AD4" s="39">
        <f t="shared" si="18"/>
        <v>7087772680.4629488</v>
      </c>
      <c r="AE4" s="37" t="str">
        <f t="shared" si="19"/>
        <v>Subiu</v>
      </c>
      <c r="AF4" s="41">
        <f t="shared" si="0"/>
        <v>0.77549999999999997</v>
      </c>
      <c r="AG4" s="42">
        <f t="shared" si="1"/>
        <v>23.632779498732752</v>
      </c>
      <c r="AH4" s="43">
        <f t="shared" si="2"/>
        <v>43616542549.223824</v>
      </c>
      <c r="AI4" s="41" t="str">
        <f t="shared" si="3"/>
        <v>Subiu</v>
      </c>
    </row>
    <row r="5" spans="1:35" ht="12.75">
      <c r="A5" s="5" t="s">
        <v>41</v>
      </c>
      <c r="B5" s="6">
        <v>45317</v>
      </c>
      <c r="C5" s="20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42</v>
      </c>
      <c r="L5">
        <f t="shared" si="4"/>
        <v>2.0400000000000001E-2</v>
      </c>
      <c r="M5" s="19">
        <f t="shared" si="5"/>
        <v>51.85221481771854</v>
      </c>
      <c r="N5">
        <f>VLOOKUP(A5,Total_de_acoes!A:B,2,0)</f>
        <v>683452836</v>
      </c>
      <c r="O5" s="21">
        <f t="shared" si="6"/>
        <v>722946282.7090385</v>
      </c>
      <c r="P5" t="str">
        <f t="shared" si="7"/>
        <v>Subiu</v>
      </c>
      <c r="Q5" t="str">
        <f>VLOOKUP(A5,Ticker!A:B,2,0)</f>
        <v>Suzano</v>
      </c>
      <c r="R5" s="25" t="str">
        <f>VLOOKUP(Q5,chatgpt!A:B,2,0)</f>
        <v>Papel e Celulose</v>
      </c>
      <c r="S5" s="11">
        <f>VLOOKUP(R5,chatgpt!B:C,2,0)</f>
        <v>97</v>
      </c>
      <c r="T5" s="27">
        <f t="shared" si="8"/>
        <v>2.1400000000000002E-2</v>
      </c>
      <c r="U5" s="28">
        <f t="shared" si="9"/>
        <v>51.801448991580173</v>
      </c>
      <c r="V5" s="29">
        <f t="shared" si="10"/>
        <v>757642330.55518818</v>
      </c>
      <c r="W5" s="27" t="str">
        <f t="shared" si="11"/>
        <v>Subiu</v>
      </c>
      <c r="X5" s="33">
        <f t="shared" si="12"/>
        <v>-4.8899999999999999E-2</v>
      </c>
      <c r="Y5" s="35">
        <f t="shared" si="13"/>
        <v>55.630322784144667</v>
      </c>
      <c r="Z5" s="34">
        <f t="shared" si="14"/>
        <v>-1859212321.6590908</v>
      </c>
      <c r="AA5" s="33" t="str">
        <f t="shared" si="15"/>
        <v>Desceu</v>
      </c>
      <c r="AB5" s="37">
        <f t="shared" si="16"/>
        <v>-4.8899999999999999E-2</v>
      </c>
      <c r="AC5" s="38">
        <f t="shared" si="17"/>
        <v>55.630322784144667</v>
      </c>
      <c r="AD5" s="39">
        <f t="shared" si="18"/>
        <v>-1859212321.6590908</v>
      </c>
      <c r="AE5" s="37" t="str">
        <f t="shared" si="19"/>
        <v>Desceu</v>
      </c>
      <c r="AF5" s="41">
        <f t="shared" si="0"/>
        <v>0.1885</v>
      </c>
      <c r="AG5" s="42">
        <f t="shared" si="1"/>
        <v>44.518300378628524</v>
      </c>
      <c r="AH5" s="43">
        <f t="shared" si="2"/>
        <v>5735330905.0864592</v>
      </c>
      <c r="AI5" s="41" t="str">
        <f t="shared" si="3"/>
        <v>Subiu</v>
      </c>
    </row>
    <row r="6" spans="1:35" ht="12.75">
      <c r="A6" s="2" t="s">
        <v>43</v>
      </c>
      <c r="B6" s="3">
        <v>45317</v>
      </c>
      <c r="C6" s="18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44</v>
      </c>
      <c r="L6">
        <f t="shared" si="4"/>
        <v>2.0299999999999999E-2</v>
      </c>
      <c r="M6" s="19">
        <f t="shared" si="5"/>
        <v>36.3618543565618</v>
      </c>
      <c r="N6">
        <f>VLOOKUP(A6,Total_de_acoes!A:B,2,0)</f>
        <v>187732538</v>
      </c>
      <c r="O6" s="21">
        <f t="shared" si="6"/>
        <v>138573955.05629665</v>
      </c>
      <c r="P6" t="str">
        <f t="shared" si="7"/>
        <v>Subiu</v>
      </c>
      <c r="Q6" t="str">
        <f>VLOOKUP(A6,Ticker!A:B,2,0)</f>
        <v>CPFL Energia</v>
      </c>
      <c r="R6" s="25" t="str">
        <f>VLOOKUP(Q6,chatgpt!A:B,2,0)</f>
        <v>Energia Elétrica</v>
      </c>
      <c r="S6" s="11">
        <f>VLOOKUP(R6,chatgpt!B:C,2,0)</f>
        <v>25</v>
      </c>
      <c r="T6" s="27">
        <f t="shared" si="8"/>
        <v>2.4900000000000002E-2</v>
      </c>
      <c r="U6" s="28">
        <f t="shared" si="9"/>
        <v>36.198653527173384</v>
      </c>
      <c r="V6" s="29">
        <f t="shared" si="10"/>
        <v>169212060.96108887</v>
      </c>
      <c r="W6" s="27" t="str">
        <f t="shared" si="11"/>
        <v>Subiu</v>
      </c>
      <c r="X6" s="33">
        <f t="shared" si="12"/>
        <v>-3.6600000000000001E-2</v>
      </c>
      <c r="Y6" s="35">
        <f t="shared" si="13"/>
        <v>38.509445713099439</v>
      </c>
      <c r="Z6" s="34">
        <f t="shared" si="14"/>
        <v>-264598820.89337718</v>
      </c>
      <c r="AA6" s="33" t="str">
        <f t="shared" si="15"/>
        <v>Desceu</v>
      </c>
      <c r="AB6" s="37">
        <f t="shared" si="16"/>
        <v>-3.6600000000000001E-2</v>
      </c>
      <c r="AC6" s="38">
        <f t="shared" si="17"/>
        <v>38.509445713099439</v>
      </c>
      <c r="AD6" s="39">
        <f t="shared" si="18"/>
        <v>-264598820.89337718</v>
      </c>
      <c r="AE6" s="37" t="str">
        <f t="shared" si="19"/>
        <v>Desceu</v>
      </c>
      <c r="AF6" s="41">
        <f t="shared" si="0"/>
        <v>0.20699999999999999</v>
      </c>
      <c r="AG6" s="42">
        <f t="shared" si="1"/>
        <v>30.737365368682685</v>
      </c>
      <c r="AH6" s="43">
        <f t="shared" si="2"/>
        <v>1194473547.7038941</v>
      </c>
      <c r="AI6" s="41" t="str">
        <f t="shared" si="3"/>
        <v>Subiu</v>
      </c>
    </row>
    <row r="7" spans="1:35" ht="12.75">
      <c r="A7" s="5" t="s">
        <v>45</v>
      </c>
      <c r="B7" s="6">
        <v>45317</v>
      </c>
      <c r="C7" s="20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46</v>
      </c>
      <c r="L7">
        <f t="shared" si="4"/>
        <v>1.9799999999999998E-2</v>
      </c>
      <c r="M7" s="19">
        <f t="shared" si="5"/>
        <v>44.802902529907819</v>
      </c>
      <c r="N7">
        <f>VLOOKUP(A7,Total_de_acoes!A:B,2,0)</f>
        <v>800010734</v>
      </c>
      <c r="O7" s="21">
        <f t="shared" si="6"/>
        <v>709687498.17798734</v>
      </c>
      <c r="P7" t="str">
        <f t="shared" si="7"/>
        <v>Subiu</v>
      </c>
      <c r="Q7" t="str">
        <f>VLOOKUP(A7,Ticker!A:B,2,0)</f>
        <v>PetroRio</v>
      </c>
      <c r="R7" s="25" t="str">
        <f>VLOOKUP(Q7,chatgpt!A:B,2,0)</f>
        <v>Petróleo, Gás e Biocombustíveis</v>
      </c>
      <c r="S7" s="11">
        <f>VLOOKUP(R7,chatgpt!B:C,2,0)</f>
        <v>68</v>
      </c>
      <c r="T7" s="27">
        <f t="shared" si="8"/>
        <v>2.4199999999999999E-2</v>
      </c>
      <c r="U7" s="28">
        <f t="shared" si="9"/>
        <v>44.610427650849438</v>
      </c>
      <c r="V7" s="29">
        <f t="shared" si="10"/>
        <v>863669467.45004356</v>
      </c>
      <c r="W7" s="27" t="str">
        <f t="shared" si="11"/>
        <v>Subiu</v>
      </c>
      <c r="X7" s="33">
        <f t="shared" si="12"/>
        <v>-7.8000000000000005E-3</v>
      </c>
      <c r="Y7" s="35">
        <f t="shared" si="13"/>
        <v>46.049183632332188</v>
      </c>
      <c r="Z7" s="34">
        <f t="shared" si="14"/>
        <v>-287350761.34286141</v>
      </c>
      <c r="AA7" s="33" t="str">
        <f t="shared" si="15"/>
        <v>Desceu</v>
      </c>
      <c r="AB7" s="37">
        <f t="shared" si="16"/>
        <v>-7.8000000000000005E-3</v>
      </c>
      <c r="AC7" s="38">
        <f t="shared" si="17"/>
        <v>46.049183632332188</v>
      </c>
      <c r="AD7" s="39">
        <f t="shared" si="18"/>
        <v>-287350761.34286141</v>
      </c>
      <c r="AE7" s="37" t="str">
        <f t="shared" si="19"/>
        <v>Desceu</v>
      </c>
      <c r="AF7" s="41">
        <f t="shared" si="0"/>
        <v>8.0799999999999997E-2</v>
      </c>
      <c r="AG7" s="42">
        <f t="shared" si="1"/>
        <v>42.274241302738709</v>
      </c>
      <c r="AH7" s="43">
        <f t="shared" si="2"/>
        <v>2732643622.5628877</v>
      </c>
      <c r="AI7" s="41" t="str">
        <f t="shared" si="3"/>
        <v>Subiu</v>
      </c>
    </row>
    <row r="8" spans="1:35" ht="12.75">
      <c r="A8" s="2" t="s">
        <v>47</v>
      </c>
      <c r="B8" s="3">
        <v>45317</v>
      </c>
      <c r="C8" s="18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48</v>
      </c>
      <c r="L8">
        <f t="shared" si="4"/>
        <v>1.7299999999999999E-2</v>
      </c>
      <c r="M8" s="19">
        <f t="shared" si="5"/>
        <v>39.280448245355352</v>
      </c>
      <c r="N8">
        <f>VLOOKUP(A8,Total_de_acoes!A:B,2,0)</f>
        <v>4566445852</v>
      </c>
      <c r="O8" s="21">
        <f t="shared" si="6"/>
        <v>3103136291.2163792</v>
      </c>
      <c r="P8" t="str">
        <f t="shared" si="7"/>
        <v>Subiu</v>
      </c>
      <c r="Q8" t="str">
        <f>VLOOKUP(A8,Ticker!A:B,2,0)</f>
        <v>Petrobras</v>
      </c>
      <c r="R8" s="25" t="str">
        <f>VLOOKUP(Q8,chatgpt!A:B,2,0)</f>
        <v>Petróleo, Gás e Biocombustíveis</v>
      </c>
      <c r="S8" s="11">
        <f>VLOOKUP(R8,chatgpt!B:C,2,0)</f>
        <v>68</v>
      </c>
      <c r="T8" s="27">
        <f t="shared" si="8"/>
        <v>6.4699999999999994E-2</v>
      </c>
      <c r="U8" s="28">
        <f t="shared" si="9"/>
        <v>37.531699070160613</v>
      </c>
      <c r="V8" s="29">
        <f t="shared" si="10"/>
        <v>11088704708.472816</v>
      </c>
      <c r="W8" s="27" t="str">
        <f t="shared" si="11"/>
        <v>Subiu</v>
      </c>
      <c r="X8" s="33">
        <f t="shared" si="12"/>
        <v>7.2999999999999995E-2</v>
      </c>
      <c r="Y8" s="35">
        <f t="shared" si="13"/>
        <v>37.241379310344833</v>
      </c>
      <c r="Z8" s="34">
        <f t="shared" si="14"/>
        <v>12414434171.437222</v>
      </c>
      <c r="AA8" s="33" t="str">
        <f t="shared" si="15"/>
        <v>Subiu</v>
      </c>
      <c r="AB8" s="37">
        <f t="shared" si="16"/>
        <v>7.2999999999999995E-2</v>
      </c>
      <c r="AC8" s="38">
        <f t="shared" si="17"/>
        <v>37.241379310344833</v>
      </c>
      <c r="AD8" s="39">
        <f t="shared" si="18"/>
        <v>12414434171.437222</v>
      </c>
      <c r="AE8" s="37" t="str">
        <f t="shared" si="19"/>
        <v>Subiu</v>
      </c>
      <c r="AF8" s="41">
        <f t="shared" si="0"/>
        <v>0.95010000000000006</v>
      </c>
      <c r="AG8" s="42">
        <f t="shared" si="1"/>
        <v>20.491256858622634</v>
      </c>
      <c r="AH8" s="43">
        <f t="shared" si="2"/>
        <v>88902961361.59613</v>
      </c>
      <c r="AI8" s="41" t="str">
        <f t="shared" si="3"/>
        <v>Subiu</v>
      </c>
    </row>
    <row r="9" spans="1:35" ht="12.75">
      <c r="A9" s="5" t="s">
        <v>49</v>
      </c>
      <c r="B9" s="6">
        <v>45317</v>
      </c>
      <c r="C9" s="20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50</v>
      </c>
      <c r="L9">
        <f t="shared" si="4"/>
        <v>1.66E-2</v>
      </c>
      <c r="M9" s="19">
        <f t="shared" si="5"/>
        <v>68.365138697619514</v>
      </c>
      <c r="N9">
        <f>VLOOKUP(A9,Total_de_acoes!A:B,2,0)</f>
        <v>4196924316</v>
      </c>
      <c r="O9" s="21">
        <f t="shared" si="6"/>
        <v>4762926995.2480898</v>
      </c>
      <c r="P9" t="str">
        <f t="shared" si="7"/>
        <v>Subiu</v>
      </c>
      <c r="Q9" t="str">
        <f>VLOOKUP(A9,Ticker!A:B,2,0)</f>
        <v>Vale</v>
      </c>
      <c r="R9" s="25" t="str">
        <f>VLOOKUP(Q9,chatgpt!A:B,2,0)</f>
        <v>Mineração</v>
      </c>
      <c r="S9" s="11">
        <f>VLOOKUP(R9,chatgpt!B:C,2,0)</f>
        <v>39</v>
      </c>
      <c r="T9" s="27">
        <f t="shared" si="8"/>
        <v>2.06E-2</v>
      </c>
      <c r="U9" s="28">
        <f t="shared" si="9"/>
        <v>68.09719772682736</v>
      </c>
      <c r="V9" s="29">
        <f t="shared" si="10"/>
        <v>5887454970.818325</v>
      </c>
      <c r="W9" s="27" t="str">
        <f t="shared" si="11"/>
        <v>Subiu</v>
      </c>
      <c r="X9" s="33">
        <f t="shared" si="12"/>
        <v>-9.9700000000000011E-2</v>
      </c>
      <c r="Y9" s="35">
        <f t="shared" si="13"/>
        <v>77.196490058869273</v>
      </c>
      <c r="Z9" s="34">
        <f t="shared" si="14"/>
        <v>-32301586275.920723</v>
      </c>
      <c r="AA9" s="33" t="str">
        <f t="shared" si="15"/>
        <v>Desceu</v>
      </c>
      <c r="AB9" s="37">
        <f t="shared" si="16"/>
        <v>-9.9700000000000011E-2</v>
      </c>
      <c r="AC9" s="38">
        <f t="shared" si="17"/>
        <v>77.196490058869273</v>
      </c>
      <c r="AD9" s="39">
        <f t="shared" si="18"/>
        <v>-32301586275.920723</v>
      </c>
      <c r="AE9" s="37" t="str">
        <f t="shared" si="19"/>
        <v>Desceu</v>
      </c>
      <c r="AF9" s="41">
        <f t="shared" si="0"/>
        <v>-0.2349</v>
      </c>
      <c r="AG9" s="42">
        <f t="shared" si="1"/>
        <v>90.83779898052542</v>
      </c>
      <c r="AH9" s="43">
        <f t="shared" si="2"/>
        <v>-89553127391.28714</v>
      </c>
      <c r="AI9" s="41" t="str">
        <f t="shared" si="3"/>
        <v>Desceu</v>
      </c>
    </row>
    <row r="10" spans="1:35" ht="12.75">
      <c r="A10" s="2" t="s">
        <v>51</v>
      </c>
      <c r="B10" s="3" t="s">
        <v>52</v>
      </c>
      <c r="C10" s="18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53</v>
      </c>
      <c r="L10">
        <f t="shared" si="4"/>
        <v>1.5800000000000002E-2</v>
      </c>
      <c r="M10" s="19">
        <f t="shared" si="5"/>
        <v>27.751525890923411</v>
      </c>
      <c r="N10">
        <f>VLOOKUP(A10,Total_de_acoes!A:B,2,0)</f>
        <v>268505432</v>
      </c>
      <c r="O10" s="21">
        <f t="shared" si="6"/>
        <v>117732680.07842509</v>
      </c>
      <c r="P10" t="str">
        <f t="shared" si="7"/>
        <v>Subiu</v>
      </c>
      <c r="Q10" t="str">
        <f>VLOOKUP(A10,Ticker!A:B,2,0)</f>
        <v>Multiplan</v>
      </c>
      <c r="R10" s="25" t="str">
        <f>VLOOKUP(Q10,chatgpt!A:B,2,0)</f>
        <v>Comércio</v>
      </c>
      <c r="S10" s="11">
        <f>VLOOKUP(R10,chatgpt!B:C,2,0)</f>
        <v>18</v>
      </c>
      <c r="T10" s="27">
        <f t="shared" si="8"/>
        <v>2.0299999999999999E-2</v>
      </c>
      <c r="U10" s="28">
        <f t="shared" si="9"/>
        <v>27.629128687640893</v>
      </c>
      <c r="V10" s="29">
        <f t="shared" si="10"/>
        <v>150596994.02138925</v>
      </c>
      <c r="W10" s="27" t="str">
        <f t="shared" si="11"/>
        <v>Subiu</v>
      </c>
      <c r="X10" s="33">
        <f t="shared" si="12"/>
        <v>-8.1000000000000013E-3</v>
      </c>
      <c r="Y10" s="35">
        <f t="shared" si="13"/>
        <v>28.420203649561447</v>
      </c>
      <c r="Z10" s="34">
        <f t="shared" si="14"/>
        <v>-61810930.373472638</v>
      </c>
      <c r="AA10" s="33" t="str">
        <f t="shared" si="15"/>
        <v>Desceu</v>
      </c>
      <c r="AB10" s="37">
        <f t="shared" si="16"/>
        <v>-8.1000000000000013E-3</v>
      </c>
      <c r="AC10" s="38">
        <f t="shared" si="17"/>
        <v>28.420203649561447</v>
      </c>
      <c r="AD10" s="39">
        <f t="shared" si="18"/>
        <v>-61810930.373472638</v>
      </c>
      <c r="AE10" s="37" t="str">
        <f t="shared" si="19"/>
        <v>Desceu</v>
      </c>
      <c r="AF10" s="41">
        <f t="shared" si="0"/>
        <v>0.2402</v>
      </c>
      <c r="AG10" s="42">
        <f t="shared" si="1"/>
        <v>22.730204805676504</v>
      </c>
      <c r="AH10" s="43">
        <f t="shared" si="2"/>
        <v>1465984667.2833545</v>
      </c>
      <c r="AI10" s="41" t="str">
        <f t="shared" si="3"/>
        <v>Subiu</v>
      </c>
    </row>
    <row r="11" spans="1:35" ht="12.75">
      <c r="A11" s="5" t="s">
        <v>54</v>
      </c>
      <c r="B11" s="6">
        <v>45317</v>
      </c>
      <c r="C11" s="20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55</v>
      </c>
      <c r="L11">
        <f t="shared" si="4"/>
        <v>1.4800000000000001E-2</v>
      </c>
      <c r="M11" s="19">
        <f t="shared" si="5"/>
        <v>32.331493890421761</v>
      </c>
      <c r="N11">
        <f>VLOOKUP(A11,Total_de_acoes!A:B,2,0)</f>
        <v>4801593832</v>
      </c>
      <c r="O11" s="21">
        <f t="shared" si="6"/>
        <v>2297591984.3251982</v>
      </c>
      <c r="P11" t="str">
        <f t="shared" si="7"/>
        <v>Subiu</v>
      </c>
      <c r="Q11" t="str">
        <f>VLOOKUP(A11,Ticker!A:B,2,0)</f>
        <v>Itaú Unibanco</v>
      </c>
      <c r="R11" s="25" t="str">
        <f>VLOOKUP(Q11,chatgpt!A:B,2,0)</f>
        <v>Intermediários Financeiros</v>
      </c>
      <c r="S11" s="11">
        <f>VLOOKUP(R11,chatgpt!B:C,2,0)</f>
        <v>75</v>
      </c>
      <c r="T11" s="27">
        <f t="shared" si="8"/>
        <v>-3.9000000000000003E-3</v>
      </c>
      <c r="U11" s="28">
        <f t="shared" si="9"/>
        <v>32.938459993976508</v>
      </c>
      <c r="V11" s="29">
        <f t="shared" si="10"/>
        <v>-616812714.73634779</v>
      </c>
      <c r="W11" s="27" t="str">
        <f t="shared" si="11"/>
        <v>Desceu</v>
      </c>
      <c r="X11" s="33">
        <f t="shared" si="12"/>
        <v>-3.3599999999999998E-2</v>
      </c>
      <c r="Y11" s="35">
        <f t="shared" si="13"/>
        <v>33.950745033112582</v>
      </c>
      <c r="Z11" s="34">
        <f t="shared" si="14"/>
        <v>-5477394314.8780003</v>
      </c>
      <c r="AA11" s="33" t="str">
        <f t="shared" si="15"/>
        <v>Desceu</v>
      </c>
      <c r="AB11" s="37">
        <f t="shared" si="16"/>
        <v>-3.3599999999999998E-2</v>
      </c>
      <c r="AC11" s="38">
        <f t="shared" si="17"/>
        <v>33.950745033112582</v>
      </c>
      <c r="AD11" s="39">
        <f t="shared" si="18"/>
        <v>-5477394314.8780003</v>
      </c>
      <c r="AE11" s="37" t="str">
        <f t="shared" si="19"/>
        <v>Desceu</v>
      </c>
      <c r="AF11" s="41">
        <f t="shared" si="0"/>
        <v>0.34250000000000003</v>
      </c>
      <c r="AG11" s="42">
        <f t="shared" si="1"/>
        <v>24.439478584729983</v>
      </c>
      <c r="AH11" s="43">
        <f t="shared" si="2"/>
        <v>40191843998.184433</v>
      </c>
      <c r="AI11" s="41" t="str">
        <f t="shared" si="3"/>
        <v>Subiu</v>
      </c>
    </row>
    <row r="12" spans="1:35" ht="12.75">
      <c r="A12" s="2" t="s">
        <v>56</v>
      </c>
      <c r="B12" s="3">
        <v>45317</v>
      </c>
      <c r="C12" s="18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57</v>
      </c>
      <c r="L12">
        <f t="shared" si="4"/>
        <v>1.43E-2</v>
      </c>
      <c r="M12" s="19">
        <f t="shared" si="5"/>
        <v>27.171448289460709</v>
      </c>
      <c r="N12">
        <f>VLOOKUP(A12,Total_de_acoes!A:B,2,0)</f>
        <v>1168230366</v>
      </c>
      <c r="O12" s="21">
        <f t="shared" si="6"/>
        <v>453917907.01323998</v>
      </c>
      <c r="P12" t="str">
        <f t="shared" si="7"/>
        <v>Subiu</v>
      </c>
      <c r="Q12" t="str">
        <f>VLOOKUP(A12,Ticker!A:B,2,0)</f>
        <v>Rede D'Or</v>
      </c>
      <c r="R12" s="25" t="str">
        <f>VLOOKUP(Q12,chatgpt!A:B,2,0)</f>
        <v>Saúde</v>
      </c>
      <c r="S12" s="11">
        <f>VLOOKUP(R12,chatgpt!B:C,2,0)</f>
        <v>37</v>
      </c>
      <c r="T12" s="27">
        <f t="shared" si="8"/>
        <v>3.4099999999999998E-2</v>
      </c>
      <c r="U12" s="28">
        <f t="shared" si="9"/>
        <v>26.651194275215161</v>
      </c>
      <c r="V12" s="29">
        <f t="shared" si="10"/>
        <v>1061694444.488286</v>
      </c>
      <c r="W12" s="27" t="str">
        <f t="shared" si="11"/>
        <v>Subiu</v>
      </c>
      <c r="X12" s="33">
        <f t="shared" si="12"/>
        <v>-4.1700000000000001E-2</v>
      </c>
      <c r="Y12" s="35">
        <f t="shared" si="13"/>
        <v>28.759261191693621</v>
      </c>
      <c r="Z12" s="34">
        <f t="shared" si="14"/>
        <v>-1401013340.9018369</v>
      </c>
      <c r="AA12" s="33" t="str">
        <f t="shared" si="15"/>
        <v>Desceu</v>
      </c>
      <c r="AB12" s="37">
        <f t="shared" si="16"/>
        <v>-4.1700000000000001E-2</v>
      </c>
      <c r="AC12" s="38">
        <f t="shared" si="17"/>
        <v>28.759261191693621</v>
      </c>
      <c r="AD12" s="39">
        <f t="shared" si="18"/>
        <v>-1401013340.9018369</v>
      </c>
      <c r="AE12" s="37" t="str">
        <f t="shared" si="19"/>
        <v>Desceu</v>
      </c>
      <c r="AF12" s="41">
        <f t="shared" si="0"/>
        <v>-6.0100000000000001E-2</v>
      </c>
      <c r="AG12" s="42">
        <f t="shared" si="1"/>
        <v>29.322268326417703</v>
      </c>
      <c r="AH12" s="43">
        <f t="shared" si="2"/>
        <v>-2058735371.9611621</v>
      </c>
      <c r="AI12" s="41" t="str">
        <f t="shared" si="3"/>
        <v>Desceu</v>
      </c>
    </row>
    <row r="13" spans="1:35" ht="12.75">
      <c r="A13" s="5" t="s">
        <v>58</v>
      </c>
      <c r="B13" s="6">
        <v>45317</v>
      </c>
      <c r="C13" s="20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59</v>
      </c>
      <c r="L13">
        <f t="shared" si="4"/>
        <v>1.4199999999999999E-2</v>
      </c>
      <c r="M13" s="19">
        <f t="shared" si="5"/>
        <v>18.290278051666338</v>
      </c>
      <c r="N13">
        <f>VLOOKUP(A13,Total_de_acoes!A:B,2,0)</f>
        <v>265877867</v>
      </c>
      <c r="O13" s="21">
        <f t="shared" si="6"/>
        <v>69054317.636038527</v>
      </c>
      <c r="P13" t="str">
        <f t="shared" si="7"/>
        <v>Subiu</v>
      </c>
      <c r="Q13" t="str">
        <f>VLOOKUP(A13,Ticker!A:B,2,0)</f>
        <v>Braskem</v>
      </c>
      <c r="R13" s="25" t="str">
        <f>VLOOKUP(Q13,chatgpt!A:B,2,0)</f>
        <v>Químicos</v>
      </c>
      <c r="S13" s="11">
        <f>VLOOKUP(R13,chatgpt!B:C,2,0)</f>
        <v>45</v>
      </c>
      <c r="T13" s="27">
        <f t="shared" si="8"/>
        <v>5.0999999999999997E-2</v>
      </c>
      <c r="U13" s="28">
        <f t="shared" si="9"/>
        <v>17.649857278782115</v>
      </c>
      <c r="V13" s="29">
        <f t="shared" si="10"/>
        <v>239328026.71298718</v>
      </c>
      <c r="W13" s="27" t="str">
        <f t="shared" si="11"/>
        <v>Subiu</v>
      </c>
      <c r="X13" s="33">
        <f t="shared" si="12"/>
        <v>-0.15140000000000001</v>
      </c>
      <c r="Y13" s="35">
        <f t="shared" si="13"/>
        <v>21.859533349045488</v>
      </c>
      <c r="Z13" s="34">
        <f t="shared" si="14"/>
        <v>-879931667.60958076</v>
      </c>
      <c r="AA13" s="33" t="str">
        <f t="shared" si="15"/>
        <v>Desceu</v>
      </c>
      <c r="AB13" s="37">
        <f t="shared" si="16"/>
        <v>-0.15140000000000001</v>
      </c>
      <c r="AC13" s="38">
        <f t="shared" si="17"/>
        <v>21.859533349045488</v>
      </c>
      <c r="AD13" s="39">
        <f t="shared" si="18"/>
        <v>-879931667.60958076</v>
      </c>
      <c r="AE13" s="37" t="str">
        <f t="shared" si="19"/>
        <v>Desceu</v>
      </c>
      <c r="AF13" s="41">
        <f t="shared" si="0"/>
        <v>-0.18390000000000001</v>
      </c>
      <c r="AG13" s="42">
        <f t="shared" si="1"/>
        <v>22.730057590981495</v>
      </c>
      <c r="AH13" s="43">
        <f t="shared" si="2"/>
        <v>-1111384796.2273183</v>
      </c>
      <c r="AI13" s="41" t="str">
        <f t="shared" si="3"/>
        <v>Desceu</v>
      </c>
    </row>
    <row r="14" spans="1:35" ht="12.75">
      <c r="A14" s="2" t="s">
        <v>60</v>
      </c>
      <c r="B14" s="3">
        <v>45317</v>
      </c>
      <c r="C14" s="18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61</v>
      </c>
      <c r="L14">
        <f t="shared" si="4"/>
        <v>1.4199999999999999E-2</v>
      </c>
      <c r="M14" s="19">
        <f t="shared" si="5"/>
        <v>14.070203115756261</v>
      </c>
      <c r="N14">
        <f>VLOOKUP(A14,Total_de_acoes!A:B,2,0)</f>
        <v>327593725</v>
      </c>
      <c r="O14" s="21">
        <f t="shared" si="6"/>
        <v>65452205.552800186</v>
      </c>
      <c r="P14" t="str">
        <f t="shared" si="7"/>
        <v>Subiu</v>
      </c>
      <c r="Q14" t="str">
        <f>VLOOKUP(A14,Ticker!A:B,2,0)</f>
        <v>Azul</v>
      </c>
      <c r="R14" s="25" t="str">
        <f>VLOOKUP(Q14,chatgpt!A:B,2,0)</f>
        <v>Transporte</v>
      </c>
      <c r="S14" s="11">
        <f>VLOOKUP(R14,chatgpt!B:C,2,0)</f>
        <v>13</v>
      </c>
      <c r="T14" s="27">
        <f t="shared" si="8"/>
        <v>8.8499999999999995E-2</v>
      </c>
      <c r="U14" s="28">
        <f t="shared" si="9"/>
        <v>13.109784106568672</v>
      </c>
      <c r="V14" s="29">
        <f t="shared" si="10"/>
        <v>380079446.33337176</v>
      </c>
      <c r="W14" s="27" t="str">
        <f t="shared" si="11"/>
        <v>Subiu</v>
      </c>
      <c r="X14" s="33">
        <f t="shared" si="12"/>
        <v>-0.10869999999999999</v>
      </c>
      <c r="Y14" s="35">
        <f t="shared" si="13"/>
        <v>16.010322001570739</v>
      </c>
      <c r="Z14" s="34">
        <f t="shared" si="14"/>
        <v>-570118567.19401419</v>
      </c>
      <c r="AA14" s="33" t="str">
        <f t="shared" si="15"/>
        <v>Desceu</v>
      </c>
      <c r="AB14" s="37">
        <f t="shared" si="16"/>
        <v>-0.10869999999999999</v>
      </c>
      <c r="AC14" s="38">
        <f t="shared" si="17"/>
        <v>16.010322001570739</v>
      </c>
      <c r="AD14" s="39">
        <f t="shared" si="18"/>
        <v>-570118567.19401419</v>
      </c>
      <c r="AE14" s="37" t="str">
        <f t="shared" si="19"/>
        <v>Desceu</v>
      </c>
      <c r="AF14" s="41">
        <f t="shared" si="0"/>
        <v>0.1852</v>
      </c>
      <c r="AG14" s="42">
        <f t="shared" si="1"/>
        <v>12.040161997975025</v>
      </c>
      <c r="AH14" s="43">
        <f t="shared" si="2"/>
        <v>730480937.22991908</v>
      </c>
      <c r="AI14" s="41" t="str">
        <f t="shared" si="3"/>
        <v>Subiu</v>
      </c>
    </row>
    <row r="15" spans="1:35" ht="12.75">
      <c r="A15" s="5" t="s">
        <v>62</v>
      </c>
      <c r="B15" s="6">
        <v>45317</v>
      </c>
      <c r="C15" s="20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63</v>
      </c>
      <c r="L15">
        <f t="shared" si="4"/>
        <v>1.41E-2</v>
      </c>
      <c r="M15" s="19">
        <f t="shared" si="5"/>
        <v>28.350261315452126</v>
      </c>
      <c r="N15">
        <f>VLOOKUP(A15,Total_de_acoes!A:B,2,0)</f>
        <v>235665566</v>
      </c>
      <c r="O15" s="21">
        <f t="shared" si="6"/>
        <v>94204643.346070096</v>
      </c>
      <c r="P15" t="str">
        <f t="shared" si="7"/>
        <v>Subiu</v>
      </c>
      <c r="Q15" t="str">
        <f>VLOOKUP(A15,Ticker!A:B,2,0)</f>
        <v>3R Petroleum</v>
      </c>
      <c r="R15" s="25" t="str">
        <f>VLOOKUP(Q15,chatgpt!A:B,2,0)</f>
        <v>Petróleo, Gás e Biocombustíveis</v>
      </c>
      <c r="S15" s="11">
        <f>VLOOKUP(R15,chatgpt!B:C,2,0)</f>
        <v>68</v>
      </c>
      <c r="T15" s="27">
        <f t="shared" si="8"/>
        <v>-2.7099999999999999E-2</v>
      </c>
      <c r="U15" s="28">
        <f t="shared" si="9"/>
        <v>29.550827423167849</v>
      </c>
      <c r="V15" s="29">
        <f t="shared" si="10"/>
        <v>-188727447.94917268</v>
      </c>
      <c r="W15" s="27" t="str">
        <f t="shared" si="11"/>
        <v>Desceu</v>
      </c>
      <c r="X15" s="33">
        <f t="shared" si="12"/>
        <v>9.4E-2</v>
      </c>
      <c r="Y15" s="35">
        <f t="shared" si="13"/>
        <v>26.279707495429616</v>
      </c>
      <c r="Z15" s="34">
        <f t="shared" si="14"/>
        <v>582162881.27513719</v>
      </c>
      <c r="AA15" s="33" t="str">
        <f t="shared" si="15"/>
        <v>Subiu</v>
      </c>
      <c r="AB15" s="37">
        <f t="shared" si="16"/>
        <v>9.4E-2</v>
      </c>
      <c r="AC15" s="38">
        <f t="shared" si="17"/>
        <v>26.279707495429616</v>
      </c>
      <c r="AD15" s="39">
        <f t="shared" si="18"/>
        <v>582162881.27513719</v>
      </c>
      <c r="AE15" s="37" t="str">
        <f t="shared" si="19"/>
        <v>Subiu</v>
      </c>
      <c r="AF15" s="41">
        <f t="shared" si="0"/>
        <v>-0.377</v>
      </c>
      <c r="AG15" s="42">
        <f t="shared" si="1"/>
        <v>46.147672552166931</v>
      </c>
      <c r="AH15" s="43">
        <f t="shared" si="2"/>
        <v>-4100032349.0890841</v>
      </c>
      <c r="AI15" s="41" t="str">
        <f t="shared" si="3"/>
        <v>Desceu</v>
      </c>
    </row>
    <row r="16" spans="1:35" ht="12.75">
      <c r="A16" s="2" t="s">
        <v>64</v>
      </c>
      <c r="B16" s="3">
        <v>45317</v>
      </c>
      <c r="C16" s="18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65</v>
      </c>
      <c r="L16">
        <f t="shared" si="4"/>
        <v>1.34E-2</v>
      </c>
      <c r="M16" s="19">
        <f t="shared" si="5"/>
        <v>34.852970199328986</v>
      </c>
      <c r="N16">
        <f>VLOOKUP(A16,Total_de_acoes!A:B,2,0)</f>
        <v>1095587251</v>
      </c>
      <c r="O16" s="21">
        <f t="shared" si="6"/>
        <v>511671895.45223427</v>
      </c>
      <c r="P16" t="str">
        <f t="shared" si="7"/>
        <v>Subiu</v>
      </c>
      <c r="Q16" t="str">
        <f>VLOOKUP(A16,Ticker!A:B,2,0)</f>
        <v>Equatorial Energia</v>
      </c>
      <c r="R16" s="25" t="str">
        <f>VLOOKUP(Q16,chatgpt!A:B,2,0)</f>
        <v>Energia Elétrica</v>
      </c>
      <c r="S16" s="11">
        <f>VLOOKUP(R16,chatgpt!B:C,2,0)</f>
        <v>25</v>
      </c>
      <c r="T16" s="27">
        <f t="shared" si="8"/>
        <v>2.76E-2</v>
      </c>
      <c r="U16" s="28">
        <f t="shared" si="9"/>
        <v>34.37135072012456</v>
      </c>
      <c r="V16" s="29">
        <f t="shared" si="10"/>
        <v>1039328056.7018627</v>
      </c>
      <c r="W16" s="27" t="str">
        <f t="shared" si="11"/>
        <v>Subiu</v>
      </c>
      <c r="X16" s="33">
        <f t="shared" si="12"/>
        <v>-1.1200000000000002E-2</v>
      </c>
      <c r="Y16" s="35">
        <f t="shared" si="13"/>
        <v>35.720064724919091</v>
      </c>
      <c r="Z16" s="34">
        <f t="shared" si="14"/>
        <v>-438305812.19617754</v>
      </c>
      <c r="AA16" s="33" t="str">
        <f t="shared" si="15"/>
        <v>Desceu</v>
      </c>
      <c r="AB16" s="37">
        <f t="shared" si="16"/>
        <v>-1.1200000000000002E-2</v>
      </c>
      <c r="AC16" s="38">
        <f t="shared" si="17"/>
        <v>35.720064724919091</v>
      </c>
      <c r="AD16" s="39">
        <f t="shared" si="18"/>
        <v>-438305812.19617754</v>
      </c>
      <c r="AE16" s="37" t="str">
        <f t="shared" si="19"/>
        <v>Desceu</v>
      </c>
      <c r="AF16" s="41">
        <f t="shared" si="0"/>
        <v>0.28010000000000002</v>
      </c>
      <c r="AG16" s="42">
        <f t="shared" si="1"/>
        <v>27.591594406686976</v>
      </c>
      <c r="AH16" s="43">
        <f t="shared" si="2"/>
        <v>8467142638.5908403</v>
      </c>
      <c r="AI16" s="41" t="str">
        <f t="shared" si="3"/>
        <v>Subiu</v>
      </c>
    </row>
    <row r="17" spans="1:35" ht="12.75">
      <c r="A17" s="5" t="s">
        <v>66</v>
      </c>
      <c r="B17" s="6">
        <v>45317</v>
      </c>
      <c r="C17" s="20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67</v>
      </c>
      <c r="L17">
        <f t="shared" si="4"/>
        <v>1.3300000000000001E-2</v>
      </c>
      <c r="M17" s="19">
        <f t="shared" si="5"/>
        <v>17.921642159281554</v>
      </c>
      <c r="N17">
        <f>VLOOKUP(A17,Total_de_acoes!A:B,2,0)</f>
        <v>600865451</v>
      </c>
      <c r="O17" s="21">
        <f t="shared" si="6"/>
        <v>143220991.46267557</v>
      </c>
      <c r="P17" t="str">
        <f t="shared" si="7"/>
        <v>Subiu</v>
      </c>
      <c r="Q17" t="str">
        <f>VLOOKUP(A17,Ticker!A:B,2,0)</f>
        <v>Siderúrgica Nacional</v>
      </c>
      <c r="R17" s="25" t="str">
        <f>VLOOKUP(Q17,chatgpt!A:B,2,0)</f>
        <v>Siderurgia e Metalurgia</v>
      </c>
      <c r="S17" s="11">
        <f>VLOOKUP(R17,chatgpt!B:C,2,0)</f>
        <v>54</v>
      </c>
      <c r="T17" s="27">
        <f t="shared" si="8"/>
        <v>4.7899999999999998E-2</v>
      </c>
      <c r="U17" s="28">
        <f t="shared" si="9"/>
        <v>17.329897891020135</v>
      </c>
      <c r="V17" s="29">
        <f t="shared" si="10"/>
        <v>498779678.08823788</v>
      </c>
      <c r="W17" s="27" t="str">
        <f t="shared" si="11"/>
        <v>Subiu</v>
      </c>
      <c r="X17" s="33">
        <f t="shared" si="12"/>
        <v>-7.6299999999999993E-2</v>
      </c>
      <c r="Y17" s="35">
        <f t="shared" si="13"/>
        <v>19.660062790949443</v>
      </c>
      <c r="Z17" s="34">
        <f t="shared" si="14"/>
        <v>-901335905.41215551</v>
      </c>
      <c r="AA17" s="33" t="str">
        <f t="shared" si="15"/>
        <v>Desceu</v>
      </c>
      <c r="AB17" s="37">
        <f t="shared" si="16"/>
        <v>-7.6299999999999993E-2</v>
      </c>
      <c r="AC17" s="38">
        <f t="shared" si="17"/>
        <v>19.660062790949443</v>
      </c>
      <c r="AD17" s="39">
        <f t="shared" si="18"/>
        <v>-901335905.41215551</v>
      </c>
      <c r="AE17" s="37" t="str">
        <f t="shared" si="19"/>
        <v>Desceu</v>
      </c>
      <c r="AF17" s="41">
        <f t="shared" si="0"/>
        <v>0.1245</v>
      </c>
      <c r="AG17" s="42">
        <f t="shared" si="1"/>
        <v>16.149399733214761</v>
      </c>
      <c r="AH17" s="43">
        <f t="shared" si="2"/>
        <v>1208100236.0826333</v>
      </c>
      <c r="AI17" s="41" t="str">
        <f t="shared" si="3"/>
        <v>Subiu</v>
      </c>
    </row>
    <row r="18" spans="1:35" ht="12.75">
      <c r="A18" s="2" t="s">
        <v>68</v>
      </c>
      <c r="B18" s="3">
        <v>45317</v>
      </c>
      <c r="C18" s="18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69</v>
      </c>
      <c r="L18">
        <f t="shared" si="4"/>
        <v>1.2800000000000001E-2</v>
      </c>
      <c r="M18" s="19">
        <f t="shared" si="5"/>
        <v>19.520142180094787</v>
      </c>
      <c r="N18">
        <f>VLOOKUP(A18,Total_de_acoes!A:B,2,0)</f>
        <v>289347914</v>
      </c>
      <c r="O18" s="21">
        <f t="shared" si="6"/>
        <v>72295838.986160949</v>
      </c>
      <c r="P18" t="str">
        <f t="shared" si="7"/>
        <v>Subiu</v>
      </c>
      <c r="Q18" t="str">
        <f>VLOOKUP(A18,Ticker!A:B,2,0)</f>
        <v>YDUQS</v>
      </c>
      <c r="R18" s="25" t="str">
        <f>VLOOKUP(Q18,chatgpt!A:B,2,0)</f>
        <v>Educação</v>
      </c>
      <c r="S18" s="11">
        <f>VLOOKUP(R18,chatgpt!B:C,2,0)</f>
        <v>53</v>
      </c>
      <c r="T18" s="27">
        <f t="shared" si="8"/>
        <v>-5.9000000000000004E-2</v>
      </c>
      <c r="U18" s="28">
        <f t="shared" si="9"/>
        <v>21.009564293304994</v>
      </c>
      <c r="V18" s="29">
        <f t="shared" si="10"/>
        <v>-358665342.53668422</v>
      </c>
      <c r="W18" s="27" t="str">
        <f t="shared" si="11"/>
        <v>Desceu</v>
      </c>
      <c r="X18" s="33">
        <f t="shared" si="12"/>
        <v>-0.1182</v>
      </c>
      <c r="Y18" s="35">
        <f t="shared" si="13"/>
        <v>22.420049897936039</v>
      </c>
      <c r="Z18" s="34">
        <f t="shared" si="14"/>
        <v>-766786409.9637059</v>
      </c>
      <c r="AA18" s="33" t="str">
        <f t="shared" si="15"/>
        <v>Desceu</v>
      </c>
      <c r="AB18" s="37">
        <f t="shared" si="16"/>
        <v>-0.1182</v>
      </c>
      <c r="AC18" s="38">
        <f t="shared" si="17"/>
        <v>22.420049897936039</v>
      </c>
      <c r="AD18" s="39">
        <f t="shared" si="18"/>
        <v>-766786409.9637059</v>
      </c>
      <c r="AE18" s="37" t="str">
        <f t="shared" si="19"/>
        <v>Desceu</v>
      </c>
      <c r="AF18" s="41">
        <f t="shared" si="0"/>
        <v>1.0845</v>
      </c>
      <c r="AG18" s="42">
        <f t="shared" si="1"/>
        <v>9.4842887982729653</v>
      </c>
      <c r="AH18" s="43">
        <f t="shared" si="2"/>
        <v>2976149080.2261505</v>
      </c>
      <c r="AI18" s="41" t="str">
        <f t="shared" si="3"/>
        <v>Subiu</v>
      </c>
    </row>
    <row r="19" spans="1:35" ht="12.75">
      <c r="A19" s="5" t="s">
        <v>70</v>
      </c>
      <c r="B19" s="6">
        <v>45317</v>
      </c>
      <c r="C19" s="20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71</v>
      </c>
      <c r="L19">
        <f t="shared" si="4"/>
        <v>1.2800000000000001E-2</v>
      </c>
      <c r="M19" s="19">
        <f t="shared" si="5"/>
        <v>27.952211690363349</v>
      </c>
      <c r="N19">
        <f>VLOOKUP(A19,Total_de_acoes!A:B,2,0)</f>
        <v>1086411192</v>
      </c>
      <c r="O19" s="21">
        <f t="shared" si="6"/>
        <v>388705223.95601785</v>
      </c>
      <c r="P19" t="str">
        <f t="shared" si="7"/>
        <v>Subiu</v>
      </c>
      <c r="Q19" t="str">
        <f>VLOOKUP(A19,Ticker!A:B,2,0)</f>
        <v>Ultrapar</v>
      </c>
      <c r="R19" s="25" t="str">
        <f>VLOOKUP(Q19,chatgpt!A:B,2,0)</f>
        <v>Comércio</v>
      </c>
      <c r="S19" s="11">
        <f>VLOOKUP(R19,chatgpt!B:C,2,0)</f>
        <v>18</v>
      </c>
      <c r="T19" s="27">
        <f t="shared" si="8"/>
        <v>2.35E-2</v>
      </c>
      <c r="U19" s="28">
        <f t="shared" si="9"/>
        <v>27.659990229604297</v>
      </c>
      <c r="V19" s="29">
        <f t="shared" si="10"/>
        <v>706177889.46724069</v>
      </c>
      <c r="W19" s="27" t="str">
        <f t="shared" si="11"/>
        <v>Subiu</v>
      </c>
      <c r="X19" s="33">
        <f t="shared" si="12"/>
        <v>6.7900000000000002E-2</v>
      </c>
      <c r="Y19" s="35">
        <f t="shared" si="13"/>
        <v>26.509972843899238</v>
      </c>
      <c r="Z19" s="34">
        <f t="shared" si="14"/>
        <v>1955569648.2917976</v>
      </c>
      <c r="AA19" s="33" t="str">
        <f t="shared" si="15"/>
        <v>Subiu</v>
      </c>
      <c r="AB19" s="37">
        <f t="shared" si="16"/>
        <v>6.7900000000000002E-2</v>
      </c>
      <c r="AC19" s="38">
        <f t="shared" si="17"/>
        <v>26.509972843899238</v>
      </c>
      <c r="AD19" s="39">
        <f t="shared" si="18"/>
        <v>1955569648.2917976</v>
      </c>
      <c r="AE19" s="37" t="str">
        <f t="shared" si="19"/>
        <v>Subiu</v>
      </c>
      <c r="AF19" s="41">
        <f t="shared" si="0"/>
        <v>1.1981999999999999</v>
      </c>
      <c r="AG19" s="42">
        <f t="shared" si="1"/>
        <v>12.878718951869711</v>
      </c>
      <c r="AH19" s="43">
        <f t="shared" si="2"/>
        <v>16764716437.586235</v>
      </c>
      <c r="AI19" s="41" t="str">
        <f t="shared" si="3"/>
        <v>Subiu</v>
      </c>
    </row>
    <row r="20" spans="1:35" ht="12.75">
      <c r="A20" s="2" t="s">
        <v>72</v>
      </c>
      <c r="B20" s="3">
        <v>45317</v>
      </c>
      <c r="C20" s="18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73</v>
      </c>
      <c r="L20">
        <f t="shared" si="4"/>
        <v>1.2500000000000001E-2</v>
      </c>
      <c r="M20" s="19">
        <f t="shared" si="5"/>
        <v>7.9802469135802472</v>
      </c>
      <c r="N20">
        <f>VLOOKUP(A20,Total_de_acoes!A:B,2,0)</f>
        <v>376187582</v>
      </c>
      <c r="O20" s="21">
        <f t="shared" si="6"/>
        <v>37525872.377283879</v>
      </c>
      <c r="P20" t="str">
        <f t="shared" si="7"/>
        <v>Subiu</v>
      </c>
      <c r="Q20" t="str">
        <f>VLOOKUP(A20,Ticker!A:B,2,0)</f>
        <v>MRV</v>
      </c>
      <c r="R20" s="25" t="str">
        <f>VLOOKUP(Q20,chatgpt!A:B,2,0)</f>
        <v>Construção Civil</v>
      </c>
      <c r="S20" s="11">
        <f>VLOOKUP(R20,chatgpt!B:C,2,0)</f>
        <v>41</v>
      </c>
      <c r="T20" s="27">
        <f t="shared" si="8"/>
        <v>1.38E-2</v>
      </c>
      <c r="U20" s="28">
        <f t="shared" si="9"/>
        <v>7.9700138094298678</v>
      </c>
      <c r="V20" s="29">
        <f t="shared" si="10"/>
        <v>41375439.083969258</v>
      </c>
      <c r="W20" s="27" t="str">
        <f t="shared" si="11"/>
        <v>Subiu</v>
      </c>
      <c r="X20" s="33">
        <f t="shared" si="12"/>
        <v>-0.28050000000000003</v>
      </c>
      <c r="Y20" s="35">
        <f t="shared" si="13"/>
        <v>11.23002084781098</v>
      </c>
      <c r="Z20" s="34">
        <f t="shared" si="14"/>
        <v>-1184998725.9876027</v>
      </c>
      <c r="AA20" s="33" t="str">
        <f t="shared" si="15"/>
        <v>Desceu</v>
      </c>
      <c r="AB20" s="37">
        <f t="shared" si="16"/>
        <v>-0.28050000000000003</v>
      </c>
      <c r="AC20" s="38">
        <f t="shared" si="17"/>
        <v>11.23002084781098</v>
      </c>
      <c r="AD20" s="39">
        <f t="shared" si="18"/>
        <v>-1184998725.9876027</v>
      </c>
      <c r="AE20" s="37" t="str">
        <f t="shared" si="19"/>
        <v>Desceu</v>
      </c>
      <c r="AF20" s="41">
        <f t="shared" si="0"/>
        <v>0.14119999999999999</v>
      </c>
      <c r="AG20" s="42">
        <f t="shared" si="1"/>
        <v>7.0802663862600772</v>
      </c>
      <c r="AH20" s="43">
        <f t="shared" si="2"/>
        <v>376087370.79694355</v>
      </c>
      <c r="AI20" s="41" t="str">
        <f t="shared" si="3"/>
        <v>Subiu</v>
      </c>
    </row>
    <row r="21" spans="1:35" ht="12.75">
      <c r="A21" s="5" t="s">
        <v>74</v>
      </c>
      <c r="B21" s="6">
        <v>45317</v>
      </c>
      <c r="C21" s="20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75</v>
      </c>
      <c r="L21">
        <f t="shared" si="4"/>
        <v>1.15E-2</v>
      </c>
      <c r="M21" s="19">
        <f t="shared" si="5"/>
        <v>57.251606524962916</v>
      </c>
      <c r="N21">
        <f>VLOOKUP(A21,Total_de_acoes!A:B,2,0)</f>
        <v>62305891</v>
      </c>
      <c r="O21" s="21">
        <f t="shared" si="6"/>
        <v>41021792.090771534</v>
      </c>
      <c r="P21" t="str">
        <f t="shared" si="7"/>
        <v>Subiu</v>
      </c>
      <c r="Q21" t="str">
        <f>VLOOKUP(A21,Ticker!A:B,2,0)</f>
        <v>Arezzo</v>
      </c>
      <c r="R21" s="25" t="str">
        <f>VLOOKUP(Q21,chatgpt!A:B,2,0)</f>
        <v>Vestuário</v>
      </c>
      <c r="S21" s="11">
        <f>VLOOKUP(R21,chatgpt!B:C,2,0)</f>
        <v>83</v>
      </c>
      <c r="T21" s="27">
        <f t="shared" si="8"/>
        <v>-1.03E-2</v>
      </c>
      <c r="U21" s="28">
        <f t="shared" si="9"/>
        <v>58.51268061028594</v>
      </c>
      <c r="V21" s="29">
        <f t="shared" si="10"/>
        <v>-37550552.4122895</v>
      </c>
      <c r="W21" s="27" t="str">
        <f t="shared" si="11"/>
        <v>Desceu</v>
      </c>
      <c r="X21" s="33">
        <f t="shared" si="12"/>
        <v>-0.1026</v>
      </c>
      <c r="Y21" s="35">
        <f t="shared" si="13"/>
        <v>64.530866948963677</v>
      </c>
      <c r="Z21" s="34">
        <f t="shared" si="14"/>
        <v>-412519014.44763362</v>
      </c>
      <c r="AA21" s="33" t="str">
        <f t="shared" si="15"/>
        <v>Desceu</v>
      </c>
      <c r="AB21" s="37">
        <f t="shared" si="16"/>
        <v>-0.1026</v>
      </c>
      <c r="AC21" s="38">
        <f t="shared" si="17"/>
        <v>64.530866948963677</v>
      </c>
      <c r="AD21" s="39">
        <f t="shared" si="18"/>
        <v>-412519014.44763362</v>
      </c>
      <c r="AE21" s="37" t="str">
        <f t="shared" si="19"/>
        <v>Desceu</v>
      </c>
      <c r="AF21" s="41">
        <f t="shared" si="0"/>
        <v>-0.28970000000000001</v>
      </c>
      <c r="AG21" s="42">
        <f t="shared" si="1"/>
        <v>81.528931437420809</v>
      </c>
      <c r="AH21" s="43">
        <f t="shared" si="2"/>
        <v>-1471598567.6764145</v>
      </c>
      <c r="AI21" s="41" t="str">
        <f t="shared" si="3"/>
        <v>Desceu</v>
      </c>
    </row>
    <row r="22" spans="1:35" ht="12.75">
      <c r="A22" s="2" t="s">
        <v>76</v>
      </c>
      <c r="B22" s="3">
        <v>45317</v>
      </c>
      <c r="C22" s="18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77</v>
      </c>
      <c r="L22">
        <f t="shared" si="4"/>
        <v>1.04E-2</v>
      </c>
      <c r="M22" s="19">
        <f t="shared" si="5"/>
        <v>15.36025336500396</v>
      </c>
      <c r="N22">
        <f>VLOOKUP(A22,Total_de_acoes!A:B,2,0)</f>
        <v>5146576868</v>
      </c>
      <c r="O22" s="21">
        <f t="shared" si="6"/>
        <v>822148336.41145825</v>
      </c>
      <c r="P22" t="str">
        <f t="shared" si="7"/>
        <v>Subiu</v>
      </c>
      <c r="Q22" t="str">
        <f>VLOOKUP(A22,Ticker!A:B,2,0)</f>
        <v>Banco Bradesco</v>
      </c>
      <c r="R22" s="25" t="str">
        <f>VLOOKUP(Q22,chatgpt!A:B,2,0)</f>
        <v>Intermediários Financeiros</v>
      </c>
      <c r="S22" s="11">
        <f>VLOOKUP(R22,chatgpt!B:C,2,0)</f>
        <v>75</v>
      </c>
      <c r="T22" s="27">
        <f t="shared" si="8"/>
        <v>-7.7000000000000002E-3</v>
      </c>
      <c r="U22" s="28">
        <f t="shared" si="9"/>
        <v>15.640431321173033</v>
      </c>
      <c r="V22" s="29">
        <f t="shared" si="10"/>
        <v>-619809051.73181033</v>
      </c>
      <c r="W22" s="27" t="str">
        <f t="shared" si="11"/>
        <v>Desceu</v>
      </c>
      <c r="X22" s="33">
        <f t="shared" si="12"/>
        <v>-9.0800000000000006E-2</v>
      </c>
      <c r="Y22" s="35">
        <f t="shared" si="13"/>
        <v>17.069951605807301</v>
      </c>
      <c r="Z22" s="34">
        <f t="shared" si="14"/>
        <v>-7976945080.9673109</v>
      </c>
      <c r="AA22" s="33" t="str">
        <f t="shared" si="15"/>
        <v>Desceu</v>
      </c>
      <c r="AB22" s="37">
        <f t="shared" si="16"/>
        <v>-9.0800000000000006E-2</v>
      </c>
      <c r="AC22" s="38">
        <f t="shared" si="17"/>
        <v>17.069951605807301</v>
      </c>
      <c r="AD22" s="39">
        <f t="shared" si="18"/>
        <v>-7976945080.9673109</v>
      </c>
      <c r="AE22" s="37" t="str">
        <f t="shared" si="19"/>
        <v>Desceu</v>
      </c>
      <c r="AF22" s="41">
        <f t="shared" si="0"/>
        <v>0.16109999999999999</v>
      </c>
      <c r="AG22" s="42">
        <f t="shared" si="1"/>
        <v>13.366635087417103</v>
      </c>
      <c r="AH22" s="43">
        <f t="shared" si="2"/>
        <v>11082458047.461975</v>
      </c>
      <c r="AI22" s="41" t="str">
        <f t="shared" si="3"/>
        <v>Subiu</v>
      </c>
    </row>
    <row r="23" spans="1:35" ht="12.75">
      <c r="A23" s="5" t="s">
        <v>78</v>
      </c>
      <c r="B23" s="6">
        <v>45317</v>
      </c>
      <c r="C23" s="20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79</v>
      </c>
      <c r="L23">
        <f t="shared" si="4"/>
        <v>9.7999999999999997E-3</v>
      </c>
      <c r="M23" s="19">
        <f t="shared" si="5"/>
        <v>7.1202218261041796</v>
      </c>
      <c r="N23">
        <f>VLOOKUP(A23,Total_de_acoes!A:B,2,0)</f>
        <v>261036182</v>
      </c>
      <c r="O23" s="21">
        <f t="shared" si="6"/>
        <v>18214628.100697115</v>
      </c>
      <c r="P23" t="str">
        <f t="shared" si="7"/>
        <v>Subiu</v>
      </c>
      <c r="Q23" t="str">
        <f>VLOOKUP(A23,Ticker!A:B,2,0)</f>
        <v>Minerva</v>
      </c>
      <c r="R23" s="25" t="str">
        <f>VLOOKUP(Q23,chatgpt!A:B,2,0)</f>
        <v>Alimentos Processados</v>
      </c>
      <c r="S23" s="11">
        <f>VLOOKUP(R23,chatgpt!B:C,2,0)</f>
        <v>13</v>
      </c>
      <c r="T23" s="27">
        <f t="shared" si="8"/>
        <v>6.0499999999999998E-2</v>
      </c>
      <c r="U23" s="28">
        <f t="shared" si="9"/>
        <v>6.7798208392267805</v>
      </c>
      <c r="V23" s="29">
        <f t="shared" si="10"/>
        <v>107071602.0642055</v>
      </c>
      <c r="W23" s="27" t="str">
        <f t="shared" si="11"/>
        <v>Subiu</v>
      </c>
      <c r="X23" s="33">
        <f t="shared" si="12"/>
        <v>-3.7499999999999999E-2</v>
      </c>
      <c r="Y23" s="35">
        <f t="shared" si="13"/>
        <v>7.4701298701298704</v>
      </c>
      <c r="Z23" s="34">
        <f t="shared" si="14"/>
        <v>-73124031.762857109</v>
      </c>
      <c r="AA23" s="33" t="str">
        <f t="shared" si="15"/>
        <v>Desceu</v>
      </c>
      <c r="AB23" s="37">
        <f t="shared" si="16"/>
        <v>-3.7499999999999999E-2</v>
      </c>
      <c r="AC23" s="38">
        <f t="shared" si="17"/>
        <v>7.4701298701298704</v>
      </c>
      <c r="AD23" s="39">
        <f t="shared" si="18"/>
        <v>-73124031.762857109</v>
      </c>
      <c r="AE23" s="37" t="str">
        <f t="shared" si="19"/>
        <v>Desceu</v>
      </c>
      <c r="AF23" s="41">
        <f t="shared" si="0"/>
        <v>-0.48310000000000003</v>
      </c>
      <c r="AG23" s="42">
        <f t="shared" si="1"/>
        <v>13.909847165796094</v>
      </c>
      <c r="AH23" s="43">
        <f t="shared" si="2"/>
        <v>-1754123247.7829332</v>
      </c>
      <c r="AI23" s="41" t="str">
        <f t="shared" si="3"/>
        <v>Desceu</v>
      </c>
    </row>
    <row r="24" spans="1:35" ht="12.75">
      <c r="A24" s="2" t="s">
        <v>80</v>
      </c>
      <c r="B24" s="3">
        <v>45317</v>
      </c>
      <c r="C24" s="18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81</v>
      </c>
      <c r="L24">
        <f t="shared" si="4"/>
        <v>9.7000000000000003E-3</v>
      </c>
      <c r="M24" s="19">
        <f t="shared" si="5"/>
        <v>4.1002277904328013</v>
      </c>
      <c r="N24">
        <f>VLOOKUP(A24,Total_de_acoes!A:B,2,0)</f>
        <v>159430826</v>
      </c>
      <c r="O24" s="21">
        <f t="shared" si="6"/>
        <v>6340916.223143544</v>
      </c>
      <c r="P24" t="str">
        <f t="shared" si="7"/>
        <v>Subiu</v>
      </c>
      <c r="Q24" t="str">
        <f>VLOOKUP(A24,Ticker!A:B,2,0)</f>
        <v>Grupo Pão de Açúcar</v>
      </c>
      <c r="R24" s="25" t="str">
        <f>VLOOKUP(Q24,chatgpt!A:B,2,0)</f>
        <v>Comércio</v>
      </c>
      <c r="S24" s="11">
        <f>VLOOKUP(R24,chatgpt!B:C,2,0)</f>
        <v>18</v>
      </c>
      <c r="T24" s="27">
        <f t="shared" si="8"/>
        <v>-6.3299999999999995E-2</v>
      </c>
      <c r="U24" s="28">
        <f t="shared" si="9"/>
        <v>4.4197715383794165</v>
      </c>
      <c r="V24" s="29">
        <f t="shared" si="10"/>
        <v>-44604207.455121122</v>
      </c>
      <c r="W24" s="27" t="str">
        <f t="shared" si="11"/>
        <v>Desceu</v>
      </c>
      <c r="X24" s="33">
        <f t="shared" si="12"/>
        <v>1.9699999999999999E-2</v>
      </c>
      <c r="Y24" s="35">
        <f t="shared" si="13"/>
        <v>4.0600176522506617</v>
      </c>
      <c r="Z24" s="34">
        <f t="shared" si="14"/>
        <v>12751651.767096197</v>
      </c>
      <c r="AA24" s="33" t="str">
        <f t="shared" si="15"/>
        <v>Subiu</v>
      </c>
      <c r="AB24" s="37">
        <f t="shared" si="16"/>
        <v>1.9699999999999999E-2</v>
      </c>
      <c r="AC24" s="38">
        <f t="shared" si="17"/>
        <v>4.0600176522506617</v>
      </c>
      <c r="AD24" s="39">
        <f t="shared" si="18"/>
        <v>12751651.767096197</v>
      </c>
      <c r="AE24" s="37" t="str">
        <f t="shared" si="19"/>
        <v>Subiu</v>
      </c>
      <c r="AF24" s="41">
        <f t="shared" si="0"/>
        <v>-0.51180000000000003</v>
      </c>
      <c r="AG24" s="42">
        <f t="shared" si="1"/>
        <v>8.4801310938140109</v>
      </c>
      <c r="AH24" s="43">
        <f t="shared" si="2"/>
        <v>-691950685.23505127</v>
      </c>
      <c r="AI24" s="41" t="str">
        <f t="shared" si="3"/>
        <v>Desceu</v>
      </c>
    </row>
    <row r="25" spans="1:35" ht="12.75">
      <c r="A25" s="5" t="s">
        <v>82</v>
      </c>
      <c r="B25" s="6">
        <v>45317</v>
      </c>
      <c r="C25" s="20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83</v>
      </c>
      <c r="L25">
        <f t="shared" si="4"/>
        <v>9.5999999999999992E-3</v>
      </c>
      <c r="M25" s="19">
        <f t="shared" si="5"/>
        <v>14.471077654516639</v>
      </c>
      <c r="N25">
        <f>VLOOKUP(A25,Total_de_acoes!A:B,2,0)</f>
        <v>1677525446</v>
      </c>
      <c r="O25" s="21">
        <f t="shared" si="6"/>
        <v>233045769.56633979</v>
      </c>
      <c r="P25" t="str">
        <f t="shared" si="7"/>
        <v>Subiu</v>
      </c>
      <c r="Q25" t="str">
        <f>VLOOKUP(A25,Ticker!A:B,2,0)</f>
        <v>BRF</v>
      </c>
      <c r="R25" s="25" t="str">
        <f>VLOOKUP(Q25,chatgpt!A:B,2,0)</f>
        <v>Alimentos Processados</v>
      </c>
      <c r="S25" s="11">
        <f>VLOOKUP(R25,chatgpt!B:C,2,0)</f>
        <v>13</v>
      </c>
      <c r="T25" s="27">
        <f t="shared" si="8"/>
        <v>0.12380000000000001</v>
      </c>
      <c r="U25" s="28">
        <f t="shared" si="9"/>
        <v>13.000533902829686</v>
      </c>
      <c r="V25" s="29">
        <f t="shared" si="10"/>
        <v>2699920332.47751</v>
      </c>
      <c r="W25" s="27" t="str">
        <f t="shared" si="11"/>
        <v>Subiu</v>
      </c>
      <c r="X25" s="33">
        <f t="shared" si="12"/>
        <v>5.79E-2</v>
      </c>
      <c r="Y25" s="35">
        <f t="shared" si="13"/>
        <v>13.810379052840531</v>
      </c>
      <c r="Z25" s="34">
        <f t="shared" si="14"/>
        <v>1341384486.0146294</v>
      </c>
      <c r="AA25" s="33" t="str">
        <f t="shared" si="15"/>
        <v>Subiu</v>
      </c>
      <c r="AB25" s="37">
        <f t="shared" si="16"/>
        <v>5.79E-2</v>
      </c>
      <c r="AC25" s="38">
        <f t="shared" si="17"/>
        <v>13.810379052840531</v>
      </c>
      <c r="AD25" s="39">
        <f t="shared" si="18"/>
        <v>1341384486.0146294</v>
      </c>
      <c r="AE25" s="37" t="str">
        <f t="shared" si="19"/>
        <v>Subiu</v>
      </c>
      <c r="AF25" s="41">
        <f t="shared" si="0"/>
        <v>0.78170000000000006</v>
      </c>
      <c r="AG25" s="42">
        <f t="shared" si="1"/>
        <v>8.2000336757029793</v>
      </c>
      <c r="AH25" s="43">
        <f t="shared" si="2"/>
        <v>10752881617.011339</v>
      </c>
      <c r="AI25" s="41" t="str">
        <f t="shared" si="3"/>
        <v>Subiu</v>
      </c>
    </row>
    <row r="26" spans="1:35" ht="12.75">
      <c r="A26" s="2" t="s">
        <v>84</v>
      </c>
      <c r="B26" s="3">
        <v>45317</v>
      </c>
      <c r="C26" s="18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85</v>
      </c>
      <c r="L26">
        <f t="shared" si="4"/>
        <v>8.8000000000000005E-3</v>
      </c>
      <c r="M26" s="19">
        <f t="shared" si="5"/>
        <v>50.753370340999211</v>
      </c>
      <c r="N26">
        <f>VLOOKUP(A26,Total_de_acoes!A:B,2,0)</f>
        <v>423091712</v>
      </c>
      <c r="O26" s="21">
        <f t="shared" si="6"/>
        <v>188965307.05662104</v>
      </c>
      <c r="P26" t="str">
        <f t="shared" si="7"/>
        <v>Subiu</v>
      </c>
      <c r="Q26" t="str">
        <f>VLOOKUP(A26,Ticker!A:B,2,0)</f>
        <v>Vivo</v>
      </c>
      <c r="R26" s="25" t="str">
        <f>VLOOKUP(Q26,chatgpt!A:B,2,0)</f>
        <v>Telecomunicações</v>
      </c>
      <c r="S26" s="11">
        <f>VLOOKUP(R26,chatgpt!B:C,2,0)</f>
        <v>73</v>
      </c>
      <c r="T26" s="27">
        <f t="shared" si="8"/>
        <v>1.09E-2</v>
      </c>
      <c r="U26" s="28">
        <f t="shared" si="9"/>
        <v>50.647937481452182</v>
      </c>
      <c r="V26" s="29">
        <f t="shared" si="10"/>
        <v>233573076.10342932</v>
      </c>
      <c r="W26" s="27" t="str">
        <f t="shared" si="11"/>
        <v>Subiu</v>
      </c>
      <c r="X26" s="33">
        <f t="shared" si="12"/>
        <v>-4.1900000000000007E-2</v>
      </c>
      <c r="Y26" s="35">
        <f t="shared" si="13"/>
        <v>53.439098215217626</v>
      </c>
      <c r="Z26" s="34">
        <f t="shared" si="14"/>
        <v>-947343897.21256876</v>
      </c>
      <c r="AA26" s="33" t="str">
        <f t="shared" si="15"/>
        <v>Desceu</v>
      </c>
      <c r="AB26" s="37">
        <f t="shared" si="16"/>
        <v>-4.1900000000000007E-2</v>
      </c>
      <c r="AC26" s="38">
        <f t="shared" si="17"/>
        <v>53.439098215217626</v>
      </c>
      <c r="AD26" s="39">
        <f t="shared" si="18"/>
        <v>-947343897.21256876</v>
      </c>
      <c r="AE26" s="37" t="str">
        <f t="shared" si="19"/>
        <v>Desceu</v>
      </c>
      <c r="AF26" s="41">
        <f t="shared" si="0"/>
        <v>0.32780000000000004</v>
      </c>
      <c r="AG26" s="42">
        <f t="shared" si="1"/>
        <v>38.560024100015063</v>
      </c>
      <c r="AH26" s="43">
        <f t="shared" si="2"/>
        <v>5347869043.1633692</v>
      </c>
      <c r="AI26" s="41" t="str">
        <f t="shared" si="3"/>
        <v>Subiu</v>
      </c>
    </row>
    <row r="27" spans="1:35" ht="12.75">
      <c r="A27" s="5" t="s">
        <v>86</v>
      </c>
      <c r="B27" s="6">
        <v>45317</v>
      </c>
      <c r="C27" s="20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87</v>
      </c>
      <c r="L27">
        <f t="shared" si="4"/>
        <v>8.3999999999999995E-3</v>
      </c>
      <c r="M27" s="19">
        <f t="shared" si="5"/>
        <v>22.451408171360573</v>
      </c>
      <c r="N27">
        <f>VLOOKUP(A27,Total_de_acoes!A:B,2,0)</f>
        <v>1218352541</v>
      </c>
      <c r="O27" s="21">
        <f t="shared" si="6"/>
        <v>229771333.63468358</v>
      </c>
      <c r="P27" t="str">
        <f t="shared" si="7"/>
        <v>Subiu</v>
      </c>
      <c r="Q27" t="str">
        <f>VLOOKUP(A27,Ticker!A:B,2,0)</f>
        <v>Rumo</v>
      </c>
      <c r="R27" s="25" t="str">
        <f>VLOOKUP(Q27,chatgpt!A:B,2,0)</f>
        <v>Transporte</v>
      </c>
      <c r="S27" s="11">
        <f>VLOOKUP(R27,chatgpt!B:C,2,0)</f>
        <v>13</v>
      </c>
      <c r="T27" s="27">
        <f t="shared" si="8"/>
        <v>1.0700000000000001E-2</v>
      </c>
      <c r="U27" s="28">
        <f t="shared" si="9"/>
        <v>22.40031661224894</v>
      </c>
      <c r="V27" s="29">
        <f t="shared" si="10"/>
        <v>292018864.50199336</v>
      </c>
      <c r="W27" s="27" t="str">
        <f t="shared" si="11"/>
        <v>Subiu</v>
      </c>
      <c r="X27" s="33">
        <f t="shared" si="12"/>
        <v>-1.3500000000000002E-2</v>
      </c>
      <c r="Y27" s="35">
        <f t="shared" si="13"/>
        <v>22.949822605169793</v>
      </c>
      <c r="Z27" s="34">
        <f t="shared" si="14"/>
        <v>-377473158.26785594</v>
      </c>
      <c r="AA27" s="33" t="str">
        <f t="shared" si="15"/>
        <v>Desceu</v>
      </c>
      <c r="AB27" s="37">
        <f t="shared" si="16"/>
        <v>-1.3500000000000002E-2</v>
      </c>
      <c r="AC27" s="38">
        <f t="shared" si="17"/>
        <v>22.949822605169793</v>
      </c>
      <c r="AD27" s="39">
        <f t="shared" si="18"/>
        <v>-377473158.26785594</v>
      </c>
      <c r="AE27" s="37" t="str">
        <f t="shared" si="19"/>
        <v>Desceu</v>
      </c>
      <c r="AF27" s="41">
        <f t="shared" si="0"/>
        <v>0.20929999999999999</v>
      </c>
      <c r="AG27" s="42">
        <f t="shared" si="1"/>
        <v>18.721574464566277</v>
      </c>
      <c r="AH27" s="43">
        <f t="shared" si="2"/>
        <v>4774023707.8149624</v>
      </c>
      <c r="AI27" s="41" t="str">
        <f t="shared" si="3"/>
        <v>Subiu</v>
      </c>
    </row>
    <row r="28" spans="1:35" ht="12.75">
      <c r="A28" s="2" t="s">
        <v>88</v>
      </c>
      <c r="B28" s="3">
        <v>45317</v>
      </c>
      <c r="C28" s="18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89</v>
      </c>
      <c r="L28">
        <f t="shared" si="4"/>
        <v>8.199999999999999E-3</v>
      </c>
      <c r="M28" s="19">
        <f t="shared" si="5"/>
        <v>4.8601467962705813</v>
      </c>
      <c r="N28">
        <f>VLOOKUP(A28,Total_de_acoes!A:B,2,0)</f>
        <v>1095462329</v>
      </c>
      <c r="O28" s="21">
        <f t="shared" si="6"/>
        <v>43657683.375540853</v>
      </c>
      <c r="P28" t="str">
        <f t="shared" si="7"/>
        <v>Subiu</v>
      </c>
      <c r="Q28" t="str">
        <f>VLOOKUP(A28,Ticker!A:B,2,0)</f>
        <v>Cielo</v>
      </c>
      <c r="R28" s="25" t="str">
        <f>VLOOKUP(Q28,chatgpt!A:B,2,0)</f>
        <v>Serviços Financeiros Diversos</v>
      </c>
      <c r="S28" s="11">
        <f>VLOOKUP(R28,chatgpt!B:C,2,0)</f>
        <v>51</v>
      </c>
      <c r="T28" s="27">
        <f t="shared" si="8"/>
        <v>9.3800000000000008E-2</v>
      </c>
      <c r="U28" s="28">
        <f t="shared" si="9"/>
        <v>4.4797952093618578</v>
      </c>
      <c r="V28" s="29">
        <f t="shared" si="10"/>
        <v>460318518.60941702</v>
      </c>
      <c r="W28" s="27" t="str">
        <f t="shared" si="11"/>
        <v>Subiu</v>
      </c>
      <c r="X28" s="33">
        <f t="shared" si="12"/>
        <v>5.8299999999999998E-2</v>
      </c>
      <c r="Y28" s="35">
        <f t="shared" si="13"/>
        <v>4.6300670887272046</v>
      </c>
      <c r="Z28" s="34">
        <f t="shared" si="14"/>
        <v>295701335.65664715</v>
      </c>
      <c r="AA28" s="33" t="str">
        <f t="shared" si="15"/>
        <v>Subiu</v>
      </c>
      <c r="AB28" s="37">
        <f t="shared" si="16"/>
        <v>5.8299999999999998E-2</v>
      </c>
      <c r="AC28" s="38">
        <f t="shared" si="17"/>
        <v>4.6300670887272046</v>
      </c>
      <c r="AD28" s="39">
        <f t="shared" si="18"/>
        <v>295701335.65664715</v>
      </c>
      <c r="AE28" s="37" t="str">
        <f t="shared" si="19"/>
        <v>Subiu</v>
      </c>
      <c r="AF28" s="41">
        <f t="shared" si="0"/>
        <v>-2.1899999999999999E-2</v>
      </c>
      <c r="AG28" s="42">
        <f t="shared" si="1"/>
        <v>5.0097127083120343</v>
      </c>
      <c r="AH28" s="43">
        <f t="shared" si="2"/>
        <v>-120186138.96839836</v>
      </c>
      <c r="AI28" s="41" t="str">
        <f t="shared" si="3"/>
        <v>Desceu</v>
      </c>
    </row>
    <row r="29" spans="1:35" ht="12.75">
      <c r="A29" s="5" t="s">
        <v>90</v>
      </c>
      <c r="B29" s="6">
        <v>45317</v>
      </c>
      <c r="C29" s="20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91</v>
      </c>
      <c r="L29">
        <f t="shared" si="4"/>
        <v>7.7000000000000002E-3</v>
      </c>
      <c r="M29" s="19">
        <f t="shared" si="5"/>
        <v>7.7503225166220098</v>
      </c>
      <c r="N29">
        <f>VLOOKUP(A29,Total_de_acoes!A:B,2,0)</f>
        <v>302768240</v>
      </c>
      <c r="O29" s="21">
        <f t="shared" si="6"/>
        <v>18068446.609983239</v>
      </c>
      <c r="P29" t="str">
        <f t="shared" si="7"/>
        <v>Subiu</v>
      </c>
      <c r="Q29" t="str">
        <f>VLOOKUP(A29,Ticker!A:B,2,0)</f>
        <v>Dexco</v>
      </c>
      <c r="R29" s="25" t="str">
        <f>VLOOKUP(Q29,chatgpt!A:B,2,0)</f>
        <v>Exploração de Imóveis</v>
      </c>
      <c r="S29" s="11">
        <f>VLOOKUP(R29,chatgpt!B:C,2,0)</f>
        <v>13</v>
      </c>
      <c r="T29" s="27">
        <f t="shared" si="8"/>
        <v>3.1699999999999999E-2</v>
      </c>
      <c r="U29" s="28">
        <f t="shared" si="9"/>
        <v>7.5700300474944262</v>
      </c>
      <c r="V29" s="29">
        <f t="shared" si="10"/>
        <v>72655280.172996044</v>
      </c>
      <c r="W29" s="27" t="str">
        <f t="shared" si="11"/>
        <v>Subiu</v>
      </c>
      <c r="X29" s="33">
        <f t="shared" si="12"/>
        <v>-3.2199999999999999E-2</v>
      </c>
      <c r="Y29" s="35">
        <f t="shared" si="13"/>
        <v>8.0698491423847898</v>
      </c>
      <c r="Z29" s="34">
        <f t="shared" si="14"/>
        <v>-78674067.505352318</v>
      </c>
      <c r="AA29" s="33" t="str">
        <f t="shared" si="15"/>
        <v>Desceu</v>
      </c>
      <c r="AB29" s="37">
        <f t="shared" si="16"/>
        <v>-3.2199999999999999E-2</v>
      </c>
      <c r="AC29" s="38">
        <f t="shared" si="17"/>
        <v>8.0698491423847898</v>
      </c>
      <c r="AD29" s="39">
        <f t="shared" si="18"/>
        <v>-78674067.505352318</v>
      </c>
      <c r="AE29" s="37" t="str">
        <f t="shared" si="19"/>
        <v>Desceu</v>
      </c>
      <c r="AF29" s="41">
        <f t="shared" si="0"/>
        <v>9.9399999999999988E-2</v>
      </c>
      <c r="AG29" s="42">
        <f t="shared" si="1"/>
        <v>7.1038748408222672</v>
      </c>
      <c r="AH29" s="43">
        <f t="shared" si="2"/>
        <v>213792271.66396189</v>
      </c>
      <c r="AI29" s="41" t="str">
        <f t="shared" si="3"/>
        <v>Subiu</v>
      </c>
    </row>
    <row r="30" spans="1:35" ht="12.75">
      <c r="A30" s="2" t="s">
        <v>92</v>
      </c>
      <c r="B30" s="3">
        <v>45317</v>
      </c>
      <c r="C30" s="18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93</v>
      </c>
      <c r="L30">
        <f t="shared" si="4"/>
        <v>7.4000000000000003E-3</v>
      </c>
      <c r="M30" s="19">
        <f t="shared" si="5"/>
        <v>17.391304347826086</v>
      </c>
      <c r="N30">
        <f>VLOOKUP(A30,Total_de_acoes!A:B,2,0)</f>
        <v>807896814</v>
      </c>
      <c r="O30" s="21">
        <f t="shared" si="6"/>
        <v>103972807.36695692</v>
      </c>
      <c r="P30" t="str">
        <f t="shared" si="7"/>
        <v>Subiu</v>
      </c>
      <c r="Q30" t="str">
        <f>VLOOKUP(A30,Ticker!A:B,2,0)</f>
        <v>TIM</v>
      </c>
      <c r="R30" s="25" t="str">
        <f>VLOOKUP(Q30,chatgpt!A:B,2,0)</f>
        <v>Telecomunicações</v>
      </c>
      <c r="S30" s="11">
        <f>VLOOKUP(R30,chatgpt!B:C,2,0)</f>
        <v>73</v>
      </c>
      <c r="T30" s="27">
        <f t="shared" si="8"/>
        <v>-5.6999999999999993E-3</v>
      </c>
      <c r="U30" s="28">
        <f t="shared" si="9"/>
        <v>17.620436487981493</v>
      </c>
      <c r="V30" s="29">
        <f t="shared" si="10"/>
        <v>-81142318.649597988</v>
      </c>
      <c r="W30" s="27" t="str">
        <f t="shared" si="11"/>
        <v>Desceu</v>
      </c>
      <c r="X30" s="33">
        <f t="shared" si="12"/>
        <v>-2.29E-2</v>
      </c>
      <c r="Y30" s="35">
        <f t="shared" si="13"/>
        <v>17.930610991710164</v>
      </c>
      <c r="Z30" s="34">
        <f t="shared" si="14"/>
        <v>-331731311.99602252</v>
      </c>
      <c r="AA30" s="33" t="str">
        <f t="shared" si="15"/>
        <v>Desceu</v>
      </c>
      <c r="AB30" s="37">
        <f t="shared" si="16"/>
        <v>-2.29E-2</v>
      </c>
      <c r="AC30" s="38">
        <f t="shared" si="17"/>
        <v>17.930610991710164</v>
      </c>
      <c r="AD30" s="39">
        <f t="shared" si="18"/>
        <v>-331731311.99602252</v>
      </c>
      <c r="AE30" s="37" t="str">
        <f t="shared" si="19"/>
        <v>Desceu</v>
      </c>
      <c r="AF30" s="41">
        <f t="shared" si="0"/>
        <v>0.56869999999999998</v>
      </c>
      <c r="AG30" s="42">
        <f t="shared" si="1"/>
        <v>11.168483457640084</v>
      </c>
      <c r="AH30" s="43">
        <f t="shared" si="2"/>
        <v>5131369978.640872</v>
      </c>
      <c r="AI30" s="41" t="str">
        <f t="shared" si="3"/>
        <v>Subiu</v>
      </c>
    </row>
    <row r="31" spans="1:35" ht="12.75">
      <c r="A31" s="5" t="s">
        <v>94</v>
      </c>
      <c r="B31" s="6">
        <v>45317</v>
      </c>
      <c r="C31" s="20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95</v>
      </c>
      <c r="L31">
        <f t="shared" si="4"/>
        <v>7.3000000000000001E-3</v>
      </c>
      <c r="M31" s="19">
        <f t="shared" si="5"/>
        <v>23.051722426288094</v>
      </c>
      <c r="N31">
        <f>VLOOKUP(A31,Total_de_acoes!A:B,2,0)</f>
        <v>251003438</v>
      </c>
      <c r="O31" s="21">
        <f t="shared" si="6"/>
        <v>42238249.539986439</v>
      </c>
      <c r="P31" t="str">
        <f t="shared" si="7"/>
        <v>Subiu</v>
      </c>
      <c r="Q31" t="str">
        <f>VLOOKUP(A31,Ticker!A:B,2,0)</f>
        <v>Bradespar</v>
      </c>
      <c r="R31" s="25" t="str">
        <f>VLOOKUP(Q31,chatgpt!A:B,2,0)</f>
        <v>Investimentos</v>
      </c>
      <c r="S31" s="11">
        <f>VLOOKUP(R31,chatgpt!B:C,2,0)</f>
        <v>21</v>
      </c>
      <c r="T31" s="27">
        <f t="shared" si="8"/>
        <v>1.9299999999999998E-2</v>
      </c>
      <c r="U31" s="28">
        <f t="shared" si="9"/>
        <v>22.780339448641222</v>
      </c>
      <c r="V31" s="29">
        <f t="shared" si="10"/>
        <v>110356309.94402866</v>
      </c>
      <c r="W31" s="27" t="str">
        <f t="shared" si="11"/>
        <v>Subiu</v>
      </c>
      <c r="X31" s="33">
        <f t="shared" si="12"/>
        <v>-9.5100000000000004E-2</v>
      </c>
      <c r="Y31" s="35">
        <f t="shared" si="13"/>
        <v>25.660293955133163</v>
      </c>
      <c r="Z31" s="34">
        <f t="shared" si="14"/>
        <v>-612522172.46904194</v>
      </c>
      <c r="AA31" s="33" t="str">
        <f t="shared" si="15"/>
        <v>Desceu</v>
      </c>
      <c r="AB31" s="37">
        <f t="shared" si="16"/>
        <v>-9.5100000000000004E-2</v>
      </c>
      <c r="AC31" s="38">
        <f t="shared" si="17"/>
        <v>25.660293955133163</v>
      </c>
      <c r="AD31" s="39">
        <f t="shared" si="18"/>
        <v>-612522172.46904194</v>
      </c>
      <c r="AE31" s="37" t="str">
        <f t="shared" si="19"/>
        <v>Desceu</v>
      </c>
      <c r="AF31" s="41">
        <f t="shared" si="0"/>
        <v>-0.20399999999999999</v>
      </c>
      <c r="AG31" s="42">
        <f t="shared" si="1"/>
        <v>29.170854271356781</v>
      </c>
      <c r="AH31" s="43">
        <f t="shared" si="2"/>
        <v>-1493684881.1475372</v>
      </c>
      <c r="AI31" s="41" t="str">
        <f t="shared" si="3"/>
        <v>Desceu</v>
      </c>
    </row>
    <row r="32" spans="1:35" ht="12.75">
      <c r="A32" s="2" t="s">
        <v>96</v>
      </c>
      <c r="B32" s="3">
        <v>45317</v>
      </c>
      <c r="C32" s="18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97</v>
      </c>
      <c r="L32">
        <f t="shared" si="4"/>
        <v>7.1999999999999998E-3</v>
      </c>
      <c r="M32" s="19">
        <f t="shared" si="5"/>
        <v>5.510325655281969</v>
      </c>
      <c r="N32">
        <f>VLOOKUP(A32,Total_de_acoes!A:B,2,0)</f>
        <v>393173139</v>
      </c>
      <c r="O32" s="21">
        <f t="shared" si="6"/>
        <v>15598886.650556229</v>
      </c>
      <c r="P32" t="str">
        <f t="shared" si="7"/>
        <v>Subiu</v>
      </c>
      <c r="Q32" t="str">
        <f>VLOOKUP(A32,Ticker!A:B,2,0)</f>
        <v>Locaweb</v>
      </c>
      <c r="R32" s="25" t="str">
        <f>VLOOKUP(Q32,chatgpt!A:B,2,0)</f>
        <v>Tecnologia da Informação</v>
      </c>
      <c r="S32" s="11">
        <f>VLOOKUP(R32,chatgpt!B:C,2,0)</f>
        <v>22</v>
      </c>
      <c r="T32" s="27">
        <f t="shared" si="8"/>
        <v>-3.6499999999999998E-2</v>
      </c>
      <c r="U32" s="28">
        <f t="shared" si="9"/>
        <v>5.7602490918526206</v>
      </c>
      <c r="V32" s="29">
        <f t="shared" si="10"/>
        <v>-82664295.41559422</v>
      </c>
      <c r="W32" s="27" t="str">
        <f t="shared" si="11"/>
        <v>Desceu</v>
      </c>
      <c r="X32" s="33">
        <f t="shared" si="12"/>
        <v>-7.6499999999999999E-2</v>
      </c>
      <c r="Y32" s="35">
        <f t="shared" si="13"/>
        <v>6.0097455332972389</v>
      </c>
      <c r="Z32" s="34">
        <f t="shared" si="14"/>
        <v>-180759594.4677045</v>
      </c>
      <c r="AA32" s="33" t="str">
        <f t="shared" si="15"/>
        <v>Desceu</v>
      </c>
      <c r="AB32" s="37">
        <f t="shared" si="16"/>
        <v>-7.6499999999999999E-2</v>
      </c>
      <c r="AC32" s="38">
        <f t="shared" si="17"/>
        <v>6.0097455332972389</v>
      </c>
      <c r="AD32" s="39">
        <f t="shared" si="18"/>
        <v>-180759594.4677045</v>
      </c>
      <c r="AE32" s="37" t="str">
        <f t="shared" si="19"/>
        <v>Desceu</v>
      </c>
      <c r="AF32" s="41">
        <f t="shared" si="0"/>
        <v>-0.14029999999999998</v>
      </c>
      <c r="AG32" s="42">
        <f t="shared" si="1"/>
        <v>6.4557403745492614</v>
      </c>
      <c r="AH32" s="43">
        <f t="shared" si="2"/>
        <v>-356112786.18056887</v>
      </c>
      <c r="AI32" s="41" t="str">
        <f t="shared" si="3"/>
        <v>Desceu</v>
      </c>
    </row>
    <row r="33" spans="1:35" ht="12.75">
      <c r="A33" s="5" t="s">
        <v>98</v>
      </c>
      <c r="B33" s="6">
        <v>45317</v>
      </c>
      <c r="C33" s="20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99</v>
      </c>
      <c r="L33">
        <f t="shared" si="4"/>
        <v>7.0999999999999995E-3</v>
      </c>
      <c r="M33" s="19">
        <f t="shared" si="5"/>
        <v>23.661999801409983</v>
      </c>
      <c r="N33">
        <f>VLOOKUP(A33,Total_de_acoes!A:B,2,0)</f>
        <v>275005663</v>
      </c>
      <c r="O33" s="21">
        <f t="shared" si="6"/>
        <v>46201005.997378685</v>
      </c>
      <c r="P33" t="str">
        <f t="shared" si="7"/>
        <v>Subiu</v>
      </c>
      <c r="Q33" t="str">
        <f>VLOOKUP(A33,Ticker!A:B,2,0)</f>
        <v>PetroRecôncavo</v>
      </c>
      <c r="R33" s="25" t="str">
        <f>VLOOKUP(Q33,chatgpt!A:B,2,0)</f>
        <v>Petróleo, Gás e Biocombustíveis</v>
      </c>
      <c r="S33" s="11">
        <f>VLOOKUP(R33,chatgpt!B:C,2,0)</f>
        <v>68</v>
      </c>
      <c r="T33" s="27">
        <f t="shared" si="8"/>
        <v>1.49E-2</v>
      </c>
      <c r="U33" s="28">
        <f t="shared" si="9"/>
        <v>23.480145827175093</v>
      </c>
      <c r="V33" s="29">
        <f t="shared" si="10"/>
        <v>96211878.751029626</v>
      </c>
      <c r="W33" s="27" t="str">
        <f t="shared" si="11"/>
        <v>Subiu</v>
      </c>
      <c r="X33" s="33">
        <f t="shared" si="12"/>
        <v>9.7100000000000006E-2</v>
      </c>
      <c r="Y33" s="35">
        <f t="shared" si="13"/>
        <v>21.720900556011301</v>
      </c>
      <c r="Z33" s="34">
        <f t="shared" si="14"/>
        <v>580014290.92704296</v>
      </c>
      <c r="AA33" s="33" t="str">
        <f t="shared" si="15"/>
        <v>Subiu</v>
      </c>
      <c r="AB33" s="37">
        <f t="shared" si="16"/>
        <v>9.7100000000000006E-2</v>
      </c>
      <c r="AC33" s="38">
        <f t="shared" si="17"/>
        <v>21.720900556011301</v>
      </c>
      <c r="AD33" s="39">
        <f t="shared" si="18"/>
        <v>580014290.92704296</v>
      </c>
      <c r="AE33" s="37" t="str">
        <f t="shared" si="19"/>
        <v>Subiu</v>
      </c>
      <c r="AF33" s="41">
        <f t="shared" si="0"/>
        <v>-0.2661</v>
      </c>
      <c r="AG33" s="42">
        <f t="shared" si="1"/>
        <v>32.47036380978335</v>
      </c>
      <c r="AH33" s="43">
        <f t="shared" si="2"/>
        <v>-2376148978.0706768</v>
      </c>
      <c r="AI33" s="41" t="str">
        <f t="shared" si="3"/>
        <v>Desceu</v>
      </c>
    </row>
    <row r="34" spans="1:35" ht="12.75">
      <c r="A34" s="2" t="s">
        <v>100</v>
      </c>
      <c r="B34" s="3">
        <v>45317</v>
      </c>
      <c r="C34" s="18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101</v>
      </c>
      <c r="L34">
        <f t="shared" si="4"/>
        <v>6.9999999999999993E-3</v>
      </c>
      <c r="M34" s="19">
        <f t="shared" si="5"/>
        <v>9.9404170804369425</v>
      </c>
      <c r="N34">
        <f>VLOOKUP(A34,Total_de_acoes!A:B,2,0)</f>
        <v>5372783971</v>
      </c>
      <c r="O34" s="21">
        <f t="shared" si="6"/>
        <v>373853994.88377655</v>
      </c>
      <c r="P34" t="str">
        <f t="shared" si="7"/>
        <v>Subiu</v>
      </c>
      <c r="Q34" t="str">
        <f>VLOOKUP(A34,Ticker!A:B,2,0)</f>
        <v>Itaúsa</v>
      </c>
      <c r="R34" s="25" t="str">
        <f>VLOOKUP(Q34,chatgpt!A:B,2,0)</f>
        <v>Holding</v>
      </c>
      <c r="S34" s="11">
        <f>VLOOKUP(R34,chatgpt!B:C,2,0)</f>
        <v>54</v>
      </c>
      <c r="T34" s="27">
        <f t="shared" ref="T34:T65" si="20">E34/100</f>
        <v>-3.0000000000000001E-3</v>
      </c>
      <c r="U34" s="28">
        <f t="shared" ref="U34:U65" si="21">C34/(1+T34)</f>
        <v>10.04012036108325</v>
      </c>
      <c r="V34" s="29">
        <f t="shared" si="10"/>
        <v>-161830193.2288208</v>
      </c>
      <c r="W34" s="27" t="str">
        <f t="shared" ref="W34:W65" si="22">IF(V34&gt;0,"Subiu",IF(V34&lt;0,"Desceu", "Estável"))</f>
        <v>Desceu</v>
      </c>
      <c r="X34" s="33">
        <f t="shared" ref="X34:X65" si="23">F34/100</f>
        <v>-3.4700000000000002E-2</v>
      </c>
      <c r="Y34" s="35">
        <f t="shared" si="13"/>
        <v>10.369833212472805</v>
      </c>
      <c r="Z34" s="34">
        <f t="shared" si="14"/>
        <v>-1933306116.2073274</v>
      </c>
      <c r="AA34" s="33" t="str">
        <f t="shared" ref="AA34:AA65" si="24">IF(Z34&gt;0,"Subiu",IF(Z34&lt;0,"Desceu", "Estável"))</f>
        <v>Desceu</v>
      </c>
      <c r="AB34" s="37">
        <f t="shared" ref="AB34:AB65" si="25">G34/100</f>
        <v>-3.4700000000000002E-2</v>
      </c>
      <c r="AC34" s="38">
        <f t="shared" si="17"/>
        <v>10.369833212472805</v>
      </c>
      <c r="AD34" s="39">
        <f t="shared" si="18"/>
        <v>-1933306116.2073274</v>
      </c>
      <c r="AE34" s="37" t="str">
        <f t="shared" ref="AE34:AE65" si="26">IF(AD34&gt;0,"Subiu",IF(AD34&lt;0,"Desceu", "Estável"))</f>
        <v>Desceu</v>
      </c>
      <c r="AF34" s="41">
        <f t="shared" ref="AF34:AF65" si="27">H34/100</f>
        <v>0.28999999999999998</v>
      </c>
      <c r="AG34" s="42">
        <f t="shared" si="1"/>
        <v>7.7596899224806197</v>
      </c>
      <c r="AH34" s="43">
        <f t="shared" si="2"/>
        <v>12090429914.275892</v>
      </c>
      <c r="AI34" s="41" t="str">
        <f t="shared" ref="AI34:AI65" si="28">IF(AH34&gt;0,"Subiu",IF(AH34&lt;0,"Desceu", "Estável"))</f>
        <v>Subiu</v>
      </c>
    </row>
    <row r="35" spans="1:35" ht="12.75">
      <c r="A35" s="5" t="s">
        <v>102</v>
      </c>
      <c r="B35" s="6">
        <v>45317</v>
      </c>
      <c r="C35" s="20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103</v>
      </c>
      <c r="L35">
        <f t="shared" si="4"/>
        <v>6.8000000000000005E-3</v>
      </c>
      <c r="M35" s="19">
        <f t="shared" si="5"/>
        <v>56.585220500595952</v>
      </c>
      <c r="N35">
        <f>VLOOKUP(A35,Total_de_acoes!A:B,2,0)</f>
        <v>1420949112</v>
      </c>
      <c r="O35" s="21">
        <f t="shared" si="6"/>
        <v>546752087.99398506</v>
      </c>
      <c r="P35" t="str">
        <f t="shared" si="7"/>
        <v>Subiu</v>
      </c>
      <c r="Q35" t="str">
        <f>VLOOKUP(A35,Ticker!A:B,2,0)</f>
        <v>Banco do Brasil</v>
      </c>
      <c r="R35" s="25" t="str">
        <f>VLOOKUP(Q35,chatgpt!A:B,2,0)</f>
        <v>Intermediários Financeiros</v>
      </c>
      <c r="S35" s="11">
        <f>VLOOKUP(R35,chatgpt!B:C,2,0)</f>
        <v>75</v>
      </c>
      <c r="T35" s="27">
        <f t="shared" si="20"/>
        <v>1.8799999999999997E-2</v>
      </c>
      <c r="U35" s="28">
        <f t="shared" si="21"/>
        <v>55.918727915194346</v>
      </c>
      <c r="V35" s="29">
        <f t="shared" si="10"/>
        <v>1493804135.3749816</v>
      </c>
      <c r="W35" s="27" t="str">
        <f t="shared" si="22"/>
        <v>Subiu</v>
      </c>
      <c r="X35" s="33">
        <f t="shared" si="23"/>
        <v>2.8500000000000001E-2</v>
      </c>
      <c r="Y35" s="35">
        <f t="shared" si="13"/>
        <v>55.391346621293145</v>
      </c>
      <c r="Z35" s="34">
        <f t="shared" si="14"/>
        <v>2243186116.629303</v>
      </c>
      <c r="AA35" s="33" t="str">
        <f t="shared" si="24"/>
        <v>Subiu</v>
      </c>
      <c r="AB35" s="37">
        <f t="shared" si="25"/>
        <v>2.8500000000000001E-2</v>
      </c>
      <c r="AC35" s="38">
        <f t="shared" si="17"/>
        <v>55.391346621293145</v>
      </c>
      <c r="AD35" s="39">
        <f t="shared" si="18"/>
        <v>2243186116.629303</v>
      </c>
      <c r="AE35" s="37" t="str">
        <f t="shared" si="26"/>
        <v>Subiu</v>
      </c>
      <c r="AF35" s="41">
        <f t="shared" si="27"/>
        <v>0.52869999999999995</v>
      </c>
      <c r="AG35" s="42">
        <f t="shared" si="1"/>
        <v>37.266958853928173</v>
      </c>
      <c r="AH35" s="43">
        <f t="shared" si="2"/>
        <v>27997018820.210224</v>
      </c>
      <c r="AI35" s="41" t="str">
        <f t="shared" si="28"/>
        <v>Subiu</v>
      </c>
    </row>
    <row r="36" spans="1:35" ht="12.75">
      <c r="A36" s="2" t="s">
        <v>104</v>
      </c>
      <c r="B36" s="3">
        <v>45317</v>
      </c>
      <c r="C36" s="18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105</v>
      </c>
      <c r="L36">
        <f t="shared" si="4"/>
        <v>6.0999999999999995E-3</v>
      </c>
      <c r="M36" s="19">
        <f t="shared" si="5"/>
        <v>26.001391511778152</v>
      </c>
      <c r="N36">
        <f>VLOOKUP(A36,Total_de_acoes!A:B,2,0)</f>
        <v>1275798515</v>
      </c>
      <c r="O36" s="21">
        <f t="shared" si="6"/>
        <v>202352473.73982856</v>
      </c>
      <c r="P36" t="str">
        <f t="shared" si="7"/>
        <v>Subiu</v>
      </c>
      <c r="Q36" t="str">
        <f>VLOOKUP(A36,Ticker!A:B,2,0)</f>
        <v>RaiaDrogasil</v>
      </c>
      <c r="R36" s="25" t="str">
        <f>VLOOKUP(Q36,chatgpt!A:B,2,0)</f>
        <v>Saúde</v>
      </c>
      <c r="S36" s="11">
        <f>VLOOKUP(R36,chatgpt!B:C,2,0)</f>
        <v>37</v>
      </c>
      <c r="T36" s="27">
        <f t="shared" si="20"/>
        <v>-2.75E-2</v>
      </c>
      <c r="U36" s="28">
        <f t="shared" si="21"/>
        <v>26.899742930591259</v>
      </c>
      <c r="V36" s="29">
        <f t="shared" si="10"/>
        <v>-943762932.3300761</v>
      </c>
      <c r="W36" s="27" t="str">
        <f t="shared" si="22"/>
        <v>Desceu</v>
      </c>
      <c r="X36" s="33">
        <f t="shared" si="23"/>
        <v>-0.11019999999999999</v>
      </c>
      <c r="Y36" s="35">
        <f t="shared" si="13"/>
        <v>29.399865138233309</v>
      </c>
      <c r="Z36" s="34">
        <f t="shared" si="14"/>
        <v>-4133415132.1583257</v>
      </c>
      <c r="AA36" s="33" t="str">
        <f t="shared" si="24"/>
        <v>Desceu</v>
      </c>
      <c r="AB36" s="37">
        <f t="shared" si="25"/>
        <v>-0.11019999999999999</v>
      </c>
      <c r="AC36" s="38">
        <f t="shared" si="17"/>
        <v>29.399865138233309</v>
      </c>
      <c r="AD36" s="39">
        <f t="shared" si="18"/>
        <v>-4133415132.1583257</v>
      </c>
      <c r="AE36" s="37" t="str">
        <f t="shared" si="26"/>
        <v>Desceu</v>
      </c>
      <c r="AF36" s="41">
        <f t="shared" si="27"/>
        <v>0.1007</v>
      </c>
      <c r="AG36" s="42">
        <f t="shared" si="1"/>
        <v>23.766693922049605</v>
      </c>
      <c r="AH36" s="43">
        <f t="shared" si="2"/>
        <v>3053376340.1895885</v>
      </c>
      <c r="AI36" s="41" t="str">
        <f t="shared" si="28"/>
        <v>Subiu</v>
      </c>
    </row>
    <row r="37" spans="1:35" ht="12.75">
      <c r="A37" s="5" t="s">
        <v>106</v>
      </c>
      <c r="B37" s="6">
        <v>45317</v>
      </c>
      <c r="C37" s="20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107</v>
      </c>
      <c r="L37">
        <f t="shared" si="4"/>
        <v>5.8999999999999999E-3</v>
      </c>
      <c r="M37" s="19">
        <f t="shared" si="5"/>
        <v>10.020876826722338</v>
      </c>
      <c r="N37">
        <f>VLOOKUP(A37,Total_de_acoes!A:B,2,0)</f>
        <v>660411219</v>
      </c>
      <c r="O37" s="21">
        <f t="shared" si="6"/>
        <v>39045606.935449012</v>
      </c>
      <c r="P37" t="str">
        <f t="shared" si="7"/>
        <v>Subiu</v>
      </c>
      <c r="Q37" t="str">
        <f>VLOOKUP(A37,Ticker!A:B,2,0)</f>
        <v>Metalúrgica Gerdau</v>
      </c>
      <c r="R37" s="25" t="str">
        <f>VLOOKUP(Q37,chatgpt!A:B,2,0)</f>
        <v>Siderurgia e Metalurgia</v>
      </c>
      <c r="S37" s="11">
        <f>VLOOKUP(R37,chatgpt!B:C,2,0)</f>
        <v>54</v>
      </c>
      <c r="T37" s="27">
        <f t="shared" si="20"/>
        <v>3.2799999999999996E-2</v>
      </c>
      <c r="U37" s="28">
        <f t="shared" si="21"/>
        <v>9.7598760650658409</v>
      </c>
      <c r="V37" s="29">
        <f t="shared" si="10"/>
        <v>211413438.10094473</v>
      </c>
      <c r="W37" s="27" t="str">
        <f t="shared" si="22"/>
        <v>Subiu</v>
      </c>
      <c r="X37" s="33">
        <f t="shared" si="23"/>
        <v>-7.1800000000000003E-2</v>
      </c>
      <c r="Y37" s="35">
        <f t="shared" si="13"/>
        <v>10.859728506787331</v>
      </c>
      <c r="Z37" s="34">
        <f t="shared" si="14"/>
        <v>-514941453.65647089</v>
      </c>
      <c r="AA37" s="33" t="str">
        <f t="shared" si="24"/>
        <v>Desceu</v>
      </c>
      <c r="AB37" s="37">
        <f t="shared" si="25"/>
        <v>-7.1800000000000003E-2</v>
      </c>
      <c r="AC37" s="38">
        <f t="shared" si="17"/>
        <v>10.859728506787331</v>
      </c>
      <c r="AD37" s="39">
        <f t="shared" si="18"/>
        <v>-514941453.65647089</v>
      </c>
      <c r="AE37" s="37" t="str">
        <f t="shared" si="26"/>
        <v>Desceu</v>
      </c>
      <c r="AF37" s="41">
        <f t="shared" si="27"/>
        <v>-0.2114</v>
      </c>
      <c r="AG37" s="42">
        <f t="shared" si="1"/>
        <v>12.78214557443571</v>
      </c>
      <c r="AH37" s="43">
        <f t="shared" si="2"/>
        <v>-1784527252.7285421</v>
      </c>
      <c r="AI37" s="41" t="str">
        <f t="shared" si="28"/>
        <v>Desceu</v>
      </c>
    </row>
    <row r="38" spans="1:35" ht="12.75">
      <c r="A38" s="2" t="s">
        <v>108</v>
      </c>
      <c r="B38" s="3">
        <v>45317</v>
      </c>
      <c r="C38" s="18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109</v>
      </c>
      <c r="L38">
        <f t="shared" si="4"/>
        <v>5.8999999999999999E-3</v>
      </c>
      <c r="M38" s="19">
        <f t="shared" si="5"/>
        <v>18.461079630181928</v>
      </c>
      <c r="N38">
        <f>VLOOKUP(A38,Total_de_acoes!A:B,2,0)</f>
        <v>1168097881</v>
      </c>
      <c r="O38" s="21">
        <f t="shared" si="6"/>
        <v>127229653.18222687</v>
      </c>
      <c r="P38" t="str">
        <f t="shared" si="7"/>
        <v>Subiu</v>
      </c>
      <c r="Q38" t="str">
        <f>VLOOKUP(A38,Ticker!A:B,2,0)</f>
        <v>Cosan</v>
      </c>
      <c r="R38" s="25" t="str">
        <f>VLOOKUP(Q38,chatgpt!A:B,2,0)</f>
        <v>Energia e Logística</v>
      </c>
      <c r="S38" s="11">
        <f>VLOOKUP(R38,chatgpt!B:C,2,0)</f>
        <v>13</v>
      </c>
      <c r="T38" s="27">
        <f t="shared" si="20"/>
        <v>2.6499999999999999E-2</v>
      </c>
      <c r="U38" s="28">
        <f t="shared" si="21"/>
        <v>18.090599123234291</v>
      </c>
      <c r="V38" s="29">
        <f t="shared" si="10"/>
        <v>559987148.29956675</v>
      </c>
      <c r="W38" s="27" t="str">
        <f t="shared" si="22"/>
        <v>Subiu</v>
      </c>
      <c r="X38" s="33">
        <f t="shared" si="23"/>
        <v>-4.0800000000000003E-2</v>
      </c>
      <c r="Y38" s="35">
        <f t="shared" si="13"/>
        <v>19.359883236030026</v>
      </c>
      <c r="Z38" s="34">
        <f t="shared" si="14"/>
        <v>-922660934.24409556</v>
      </c>
      <c r="AA38" s="33" t="str">
        <f t="shared" si="24"/>
        <v>Desceu</v>
      </c>
      <c r="AB38" s="37">
        <f t="shared" si="25"/>
        <v>-4.0800000000000003E-2</v>
      </c>
      <c r="AC38" s="38">
        <f t="shared" si="17"/>
        <v>19.359883236030026</v>
      </c>
      <c r="AD38" s="39">
        <f t="shared" si="18"/>
        <v>-922660934.24409556</v>
      </c>
      <c r="AE38" s="37" t="str">
        <f t="shared" si="26"/>
        <v>Desceu</v>
      </c>
      <c r="AF38" s="41">
        <f t="shared" si="27"/>
        <v>0.13350000000000001</v>
      </c>
      <c r="AG38" s="42">
        <f t="shared" si="1"/>
        <v>16.382884869872079</v>
      </c>
      <c r="AH38" s="43">
        <f t="shared" si="2"/>
        <v>2554764549.0054641</v>
      </c>
      <c r="AI38" s="41" t="str">
        <f t="shared" si="28"/>
        <v>Subiu</v>
      </c>
    </row>
    <row r="39" spans="1:35" ht="12.75">
      <c r="A39" s="5" t="s">
        <v>110</v>
      </c>
      <c r="B39" s="6">
        <v>45317</v>
      </c>
      <c r="C39" s="20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111</v>
      </c>
      <c r="L39">
        <f t="shared" si="4"/>
        <v>5.6999999999999993E-3</v>
      </c>
      <c r="M39" s="19">
        <f t="shared" si="5"/>
        <v>24.202048324550063</v>
      </c>
      <c r="N39">
        <f>VLOOKUP(A39,Total_de_acoes!A:B,2,0)</f>
        <v>1134986472</v>
      </c>
      <c r="O39" s="21">
        <f t="shared" si="6"/>
        <v>156573285.42541304</v>
      </c>
      <c r="P39" t="str">
        <f t="shared" si="7"/>
        <v>Subiu</v>
      </c>
      <c r="Q39" t="str">
        <f>VLOOKUP(A39,Ticker!A:B,2,0)</f>
        <v>JBS</v>
      </c>
      <c r="R39" s="25" t="str">
        <f>VLOOKUP(Q39,chatgpt!A:B,2,0)</f>
        <v>Alimentos Processados</v>
      </c>
      <c r="S39" s="11">
        <f>VLOOKUP(R39,chatgpt!B:C,2,0)</f>
        <v>13</v>
      </c>
      <c r="T39" s="27">
        <f t="shared" si="20"/>
        <v>2.4799999999999999E-2</v>
      </c>
      <c r="U39" s="28">
        <f t="shared" si="21"/>
        <v>23.75097580015613</v>
      </c>
      <c r="V39" s="29">
        <f t="shared" si="10"/>
        <v>668534498.50341654</v>
      </c>
      <c r="W39" s="27" t="str">
        <f t="shared" si="22"/>
        <v>Subiu</v>
      </c>
      <c r="X39" s="33">
        <f t="shared" si="23"/>
        <v>-2.29E-2</v>
      </c>
      <c r="Y39" s="35">
        <f t="shared" si="13"/>
        <v>24.910449288711494</v>
      </c>
      <c r="Z39" s="34">
        <f t="shared" si="14"/>
        <v>-647452225.64956772</v>
      </c>
      <c r="AA39" s="33" t="str">
        <f t="shared" si="24"/>
        <v>Desceu</v>
      </c>
      <c r="AB39" s="37">
        <f t="shared" si="25"/>
        <v>-2.29E-2</v>
      </c>
      <c r="AC39" s="38">
        <f t="shared" si="17"/>
        <v>24.910449288711494</v>
      </c>
      <c r="AD39" s="39">
        <f t="shared" si="18"/>
        <v>-647452225.64956772</v>
      </c>
      <c r="AE39" s="37" t="str">
        <f t="shared" si="26"/>
        <v>Desceu</v>
      </c>
      <c r="AF39" s="41">
        <f t="shared" si="27"/>
        <v>0.1729</v>
      </c>
      <c r="AG39" s="42">
        <f t="shared" si="1"/>
        <v>20.751982266177848</v>
      </c>
      <c r="AH39" s="43">
        <f t="shared" si="2"/>
        <v>4072351589.1842394</v>
      </c>
      <c r="AI39" s="41" t="str">
        <f t="shared" si="28"/>
        <v>Subiu</v>
      </c>
    </row>
    <row r="40" spans="1:35" ht="12.75">
      <c r="A40" s="2" t="s">
        <v>112</v>
      </c>
      <c r="B40" s="3">
        <v>45317</v>
      </c>
      <c r="C40" s="18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113</v>
      </c>
      <c r="L40">
        <f t="shared" si="4"/>
        <v>4.7999999999999996E-3</v>
      </c>
      <c r="M40" s="19">
        <f t="shared" si="5"/>
        <v>2.0700636942675161</v>
      </c>
      <c r="N40">
        <f>VLOOKUP(A40,Total_de_acoes!A:B,2,0)</f>
        <v>2867627068</v>
      </c>
      <c r="O40" s="21">
        <f t="shared" si="6"/>
        <v>28493619.274394516</v>
      </c>
      <c r="P40" t="str">
        <f t="shared" si="7"/>
        <v>Subiu</v>
      </c>
      <c r="Q40" t="str">
        <f>VLOOKUP(A40,Ticker!A:B,2,0)</f>
        <v>Magazine Luiza</v>
      </c>
      <c r="R40" s="25" t="str">
        <f>VLOOKUP(Q40,chatgpt!A:B,2,0)</f>
        <v>Comércio</v>
      </c>
      <c r="S40" s="11">
        <f>VLOOKUP(R40,chatgpt!B:C,2,0)</f>
        <v>18</v>
      </c>
      <c r="T40" s="27">
        <f t="shared" si="20"/>
        <v>2.46E-2</v>
      </c>
      <c r="U40" s="28">
        <f t="shared" si="21"/>
        <v>2.0300605114190904</v>
      </c>
      <c r="V40" s="29">
        <f t="shared" si="10"/>
        <v>143207829.21669352</v>
      </c>
      <c r="W40" s="27" t="str">
        <f t="shared" si="22"/>
        <v>Subiu</v>
      </c>
      <c r="X40" s="33">
        <f t="shared" si="23"/>
        <v>-3.7000000000000005E-2</v>
      </c>
      <c r="Y40" s="35">
        <f t="shared" si="13"/>
        <v>2.1599169262720666</v>
      </c>
      <c r="Z40" s="34">
        <f t="shared" si="14"/>
        <v>-229171940.96913818</v>
      </c>
      <c r="AA40" s="33" t="str">
        <f t="shared" si="24"/>
        <v>Desceu</v>
      </c>
      <c r="AB40" s="37">
        <f t="shared" si="25"/>
        <v>-3.7000000000000005E-2</v>
      </c>
      <c r="AC40" s="38">
        <f t="shared" si="17"/>
        <v>2.1599169262720666</v>
      </c>
      <c r="AD40" s="39">
        <f t="shared" si="18"/>
        <v>-229171940.96913818</v>
      </c>
      <c r="AE40" s="37" t="str">
        <f t="shared" si="26"/>
        <v>Desceu</v>
      </c>
      <c r="AF40" s="41">
        <f t="shared" si="27"/>
        <v>-0.51400000000000001</v>
      </c>
      <c r="AG40" s="42">
        <f t="shared" si="1"/>
        <v>4.2798353909465021</v>
      </c>
      <c r="AH40" s="43">
        <f t="shared" si="2"/>
        <v>-6308307512.2225513</v>
      </c>
      <c r="AI40" s="41" t="str">
        <f t="shared" si="28"/>
        <v>Desceu</v>
      </c>
    </row>
    <row r="41" spans="1:35" ht="12.75">
      <c r="A41" s="5" t="s">
        <v>114</v>
      </c>
      <c r="B41" s="6">
        <v>45317</v>
      </c>
      <c r="C41" s="20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115</v>
      </c>
      <c r="L41">
        <f t="shared" si="4"/>
        <v>3.5999999999999999E-3</v>
      </c>
      <c r="M41" s="19">
        <f t="shared" si="5"/>
        <v>13.700677560781187</v>
      </c>
      <c r="N41">
        <f>VLOOKUP(A41,Total_de_acoes!A:B,2,0)</f>
        <v>1500728902</v>
      </c>
      <c r="O41" s="21">
        <f t="shared" si="6"/>
        <v>74019610.052810252</v>
      </c>
      <c r="P41" t="str">
        <f t="shared" si="7"/>
        <v>Subiu</v>
      </c>
      <c r="Q41" t="str">
        <f>VLOOKUP(A41,Ticker!A:B,2,0)</f>
        <v>Banco Bradesco</v>
      </c>
      <c r="R41" s="25" t="str">
        <f>VLOOKUP(Q41,chatgpt!A:B,2,0)</f>
        <v>Intermediários Financeiros</v>
      </c>
      <c r="S41" s="11">
        <f>VLOOKUP(R41,chatgpt!B:C,2,0)</f>
        <v>75</v>
      </c>
      <c r="T41" s="27">
        <f t="shared" si="20"/>
        <v>-7.1999999999999998E-3</v>
      </c>
      <c r="U41" s="28">
        <f t="shared" si="21"/>
        <v>13.849717969379533</v>
      </c>
      <c r="V41" s="29">
        <f t="shared" si="10"/>
        <v>-149649638.69661641</v>
      </c>
      <c r="W41" s="27" t="str">
        <f t="shared" si="22"/>
        <v>Desceu</v>
      </c>
      <c r="X41" s="33">
        <f t="shared" si="23"/>
        <v>-9.9499999999999991E-2</v>
      </c>
      <c r="Y41" s="35">
        <f t="shared" si="13"/>
        <v>15.269294836202111</v>
      </c>
      <c r="Z41" s="34">
        <f t="shared" si="14"/>
        <v>-2280049671.3478632</v>
      </c>
      <c r="AA41" s="33" t="str">
        <f t="shared" si="24"/>
        <v>Desceu</v>
      </c>
      <c r="AB41" s="37">
        <f t="shared" si="25"/>
        <v>-9.9499999999999991E-2</v>
      </c>
      <c r="AC41" s="38">
        <f t="shared" si="17"/>
        <v>15.269294836202111</v>
      </c>
      <c r="AD41" s="39">
        <f t="shared" si="18"/>
        <v>-2280049671.3478632</v>
      </c>
      <c r="AE41" s="37" t="str">
        <f t="shared" si="26"/>
        <v>Desceu</v>
      </c>
      <c r="AF41" s="41">
        <f t="shared" si="27"/>
        <v>0.1578</v>
      </c>
      <c r="AG41" s="42">
        <f t="shared" si="1"/>
        <v>11.875971670409397</v>
      </c>
      <c r="AH41" s="43">
        <f t="shared" si="2"/>
        <v>2812408477.3833995</v>
      </c>
      <c r="AI41" s="41" t="str">
        <f t="shared" si="28"/>
        <v>Subiu</v>
      </c>
    </row>
    <row r="42" spans="1:35" ht="12.75">
      <c r="A42" s="2" t="s">
        <v>116</v>
      </c>
      <c r="B42" s="3">
        <v>45317</v>
      </c>
      <c r="C42" s="18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117</v>
      </c>
      <c r="L42">
        <f t="shared" si="4"/>
        <v>2.7000000000000001E-3</v>
      </c>
      <c r="M42" s="19">
        <f t="shared" si="5"/>
        <v>21.781190784880824</v>
      </c>
      <c r="N42">
        <f>VLOOKUP(A42,Total_de_acoes!A:B,2,0)</f>
        <v>1118525506</v>
      </c>
      <c r="O42" s="21">
        <f t="shared" si="6"/>
        <v>65779607.098639093</v>
      </c>
      <c r="P42" t="str">
        <f t="shared" si="7"/>
        <v>Subiu</v>
      </c>
      <c r="Q42" t="str">
        <f>VLOOKUP(A42,Ticker!A:B,2,0)</f>
        <v>Gerdau</v>
      </c>
      <c r="R42" s="25" t="str">
        <f>VLOOKUP(Q42,chatgpt!A:B,2,0)</f>
        <v>Siderurgia e Metalurgia</v>
      </c>
      <c r="S42" s="11">
        <f>VLOOKUP(R42,chatgpt!B:C,2,0)</f>
        <v>54</v>
      </c>
      <c r="T42" s="27">
        <f t="shared" si="20"/>
        <v>3.6499999999999998E-2</v>
      </c>
      <c r="U42" s="28">
        <f t="shared" si="21"/>
        <v>21.070911722141823</v>
      </c>
      <c r="V42" s="29">
        <f t="shared" si="10"/>
        <v>860244855.14998639</v>
      </c>
      <c r="W42" s="27" t="str">
        <f t="shared" si="22"/>
        <v>Subiu</v>
      </c>
      <c r="X42" s="33">
        <f t="shared" si="23"/>
        <v>-8.0799999999999997E-2</v>
      </c>
      <c r="Y42" s="35">
        <f t="shared" si="13"/>
        <v>23.759791122715406</v>
      </c>
      <c r="Z42" s="34">
        <f t="shared" si="14"/>
        <v>-2147335336.9495575</v>
      </c>
      <c r="AA42" s="33" t="str">
        <f t="shared" si="24"/>
        <v>Desceu</v>
      </c>
      <c r="AB42" s="37">
        <f t="shared" si="25"/>
        <v>-8.0799999999999997E-2</v>
      </c>
      <c r="AC42" s="38">
        <f t="shared" si="17"/>
        <v>23.759791122715406</v>
      </c>
      <c r="AD42" s="39">
        <f t="shared" si="18"/>
        <v>-2147335336.9495575</v>
      </c>
      <c r="AE42" s="37" t="str">
        <f t="shared" si="26"/>
        <v>Desceu</v>
      </c>
      <c r="AF42" s="41">
        <f t="shared" si="27"/>
        <v>-0.26100000000000001</v>
      </c>
      <c r="AG42" s="42">
        <f t="shared" si="1"/>
        <v>29.553450608930987</v>
      </c>
      <c r="AH42" s="43">
        <f t="shared" si="2"/>
        <v>-8627691245.3605404</v>
      </c>
      <c r="AI42" s="41" t="str">
        <f t="shared" si="28"/>
        <v>Desceu</v>
      </c>
    </row>
    <row r="43" spans="1:35" ht="12.75">
      <c r="A43" s="5" t="s">
        <v>118</v>
      </c>
      <c r="B43" s="6">
        <v>45317</v>
      </c>
      <c r="C43" s="20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119</v>
      </c>
      <c r="L43">
        <f t="shared" si="4"/>
        <v>2.5999999999999999E-3</v>
      </c>
      <c r="M43" s="19">
        <f t="shared" si="5"/>
        <v>3.7303012168362262</v>
      </c>
      <c r="N43">
        <f>VLOOKUP(A43,Total_de_acoes!A:B,2,0)</f>
        <v>1193047233</v>
      </c>
      <c r="O43" s="21">
        <f t="shared" si="6"/>
        <v>11571106.417007603</v>
      </c>
      <c r="P43" t="str">
        <f t="shared" si="7"/>
        <v>Subiu</v>
      </c>
      <c r="Q43" t="str">
        <f>VLOOKUP(A43,Ticker!A:B,2,0)</f>
        <v>Raízen</v>
      </c>
      <c r="R43" s="25" t="str">
        <f>VLOOKUP(Q43,chatgpt!A:B,2,0)</f>
        <v>Energia e Logística</v>
      </c>
      <c r="S43" s="11">
        <f>VLOOKUP(R43,chatgpt!B:C,2,0)</f>
        <v>13</v>
      </c>
      <c r="T43" s="27">
        <f t="shared" si="20"/>
        <v>0</v>
      </c>
      <c r="U43" s="28">
        <f t="shared" si="21"/>
        <v>3.74</v>
      </c>
      <c r="V43" s="29">
        <f t="shared" si="10"/>
        <v>0</v>
      </c>
      <c r="W43" s="27" t="str">
        <f t="shared" si="22"/>
        <v>Estável</v>
      </c>
      <c r="X43" s="33">
        <f t="shared" si="23"/>
        <v>-7.2000000000000008E-2</v>
      </c>
      <c r="Y43" s="35">
        <f t="shared" si="13"/>
        <v>4.0301724137931041</v>
      </c>
      <c r="Z43" s="34">
        <f t="shared" si="14"/>
        <v>-346189395.36879361</v>
      </c>
      <c r="AA43" s="33" t="str">
        <f t="shared" si="24"/>
        <v>Desceu</v>
      </c>
      <c r="AB43" s="37">
        <f t="shared" si="25"/>
        <v>-7.2000000000000008E-2</v>
      </c>
      <c r="AC43" s="38">
        <f t="shared" si="17"/>
        <v>4.0301724137931041</v>
      </c>
      <c r="AD43" s="39">
        <f t="shared" si="18"/>
        <v>-346189395.36879361</v>
      </c>
      <c r="AE43" s="37" t="str">
        <f t="shared" si="26"/>
        <v>Desceu</v>
      </c>
      <c r="AF43" s="41">
        <f t="shared" si="27"/>
        <v>0.15460000000000002</v>
      </c>
      <c r="AG43" s="42">
        <f t="shared" si="1"/>
        <v>3.2392170448640223</v>
      </c>
      <c r="AH43" s="43">
        <f t="shared" si="2"/>
        <v>597457718.95854163</v>
      </c>
      <c r="AI43" s="41" t="str">
        <f t="shared" si="28"/>
        <v>Subiu</v>
      </c>
    </row>
    <row r="44" spans="1:35" ht="12.75">
      <c r="A44" s="2" t="s">
        <v>120</v>
      </c>
      <c r="B44" s="3">
        <v>45317</v>
      </c>
      <c r="C44" s="18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121</v>
      </c>
      <c r="L44">
        <f t="shared" si="4"/>
        <v>1.9E-3</v>
      </c>
      <c r="M44" s="19">
        <f t="shared" si="5"/>
        <v>10.050903283760855</v>
      </c>
      <c r="N44">
        <f>VLOOKUP(A44,Total_de_acoes!A:B,2,0)</f>
        <v>1679335290</v>
      </c>
      <c r="O44" s="21">
        <f t="shared" si="6"/>
        <v>32069789.503513202</v>
      </c>
      <c r="P44" t="str">
        <f t="shared" si="7"/>
        <v>Subiu</v>
      </c>
      <c r="Q44" t="str">
        <f>VLOOKUP(A44,Ticker!A:B,2,0)</f>
        <v>Copel</v>
      </c>
      <c r="R44" s="25" t="str">
        <f>VLOOKUP(Q44,chatgpt!A:B,2,0)</f>
        <v>Energia Elétrica</v>
      </c>
      <c r="S44" s="11">
        <f>VLOOKUP(R44,chatgpt!B:C,2,0)</f>
        <v>25</v>
      </c>
      <c r="T44" s="27">
        <f t="shared" si="20"/>
        <v>9.0000000000000011E-3</v>
      </c>
      <c r="U44" s="28">
        <f t="shared" si="21"/>
        <v>9.9801783944499523</v>
      </c>
      <c r="V44" s="29">
        <f t="shared" si="10"/>
        <v>150840592.00465551</v>
      </c>
      <c r="W44" s="27" t="str">
        <f t="shared" si="22"/>
        <v>Subiu</v>
      </c>
      <c r="X44" s="33">
        <f t="shared" si="23"/>
        <v>-2.7999999999999997E-2</v>
      </c>
      <c r="Y44" s="35">
        <f t="shared" si="13"/>
        <v>10.360082304526749</v>
      </c>
      <c r="Z44" s="34">
        <f t="shared" si="14"/>
        <v>-487145450.99629575</v>
      </c>
      <c r="AA44" s="33" t="str">
        <f t="shared" si="24"/>
        <v>Desceu</v>
      </c>
      <c r="AB44" s="37">
        <f t="shared" si="25"/>
        <v>-2.7999999999999997E-2</v>
      </c>
      <c r="AC44" s="38">
        <f t="shared" si="17"/>
        <v>10.360082304526749</v>
      </c>
      <c r="AD44" s="39">
        <f t="shared" si="18"/>
        <v>-487145450.99629575</v>
      </c>
      <c r="AE44" s="37" t="str">
        <f t="shared" si="26"/>
        <v>Desceu</v>
      </c>
      <c r="AF44" s="41">
        <f t="shared" si="27"/>
        <v>0.32079999999999997</v>
      </c>
      <c r="AG44" s="42">
        <f t="shared" si="1"/>
        <v>7.6241671714112664</v>
      </c>
      <c r="AH44" s="43">
        <f t="shared" si="2"/>
        <v>4107373382.4895816</v>
      </c>
      <c r="AI44" s="41" t="str">
        <f t="shared" si="28"/>
        <v>Subiu</v>
      </c>
    </row>
    <row r="45" spans="1:35" ht="12.75">
      <c r="A45" s="5" t="s">
        <v>122</v>
      </c>
      <c r="B45" s="6">
        <v>45317</v>
      </c>
      <c r="C45" s="20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123</v>
      </c>
      <c r="L45">
        <f t="shared" si="4"/>
        <v>1.1999999999999999E-3</v>
      </c>
      <c r="M45" s="19">
        <f t="shared" si="5"/>
        <v>8.1701957650819015</v>
      </c>
      <c r="N45">
        <f>VLOOKUP(A45,Total_de_acoes!A:B,2,0)</f>
        <v>421383330</v>
      </c>
      <c r="O45" s="21">
        <f t="shared" si="6"/>
        <v>4131341.1578905098</v>
      </c>
      <c r="P45" t="str">
        <f t="shared" si="7"/>
        <v>Subiu</v>
      </c>
      <c r="Q45" t="str">
        <f>VLOOKUP(A45,Ticker!A:B,2,0)</f>
        <v>Grupo Vamos</v>
      </c>
      <c r="R45" s="25" t="str">
        <f>VLOOKUP(Q45,chatgpt!A:B,2,0)</f>
        <v>Locação de Veículos</v>
      </c>
      <c r="S45" s="11">
        <f>VLOOKUP(R45,chatgpt!B:C,2,0)</f>
        <v>13</v>
      </c>
      <c r="T45" s="27">
        <f t="shared" si="20"/>
        <v>-3.7599999999999995E-2</v>
      </c>
      <c r="U45" s="28">
        <f t="shared" si="21"/>
        <v>8.4995843724023263</v>
      </c>
      <c r="V45" s="29">
        <f t="shared" si="10"/>
        <v>-134667527.05885249</v>
      </c>
      <c r="W45" s="27" t="str">
        <f t="shared" si="22"/>
        <v>Desceu</v>
      </c>
      <c r="X45" s="33">
        <f t="shared" si="23"/>
        <v>-0.18770000000000001</v>
      </c>
      <c r="Y45" s="35">
        <f t="shared" si="13"/>
        <v>10.070171119044687</v>
      </c>
      <c r="Z45" s="34">
        <f t="shared" si="14"/>
        <v>-796486600.41287684</v>
      </c>
      <c r="AA45" s="33" t="str">
        <f t="shared" si="24"/>
        <v>Desceu</v>
      </c>
      <c r="AB45" s="37">
        <f t="shared" si="25"/>
        <v>-0.18770000000000001</v>
      </c>
      <c r="AC45" s="38">
        <f t="shared" si="17"/>
        <v>10.070171119044687</v>
      </c>
      <c r="AD45" s="39">
        <f t="shared" si="18"/>
        <v>-796486600.41287684</v>
      </c>
      <c r="AE45" s="37" t="str">
        <f t="shared" si="26"/>
        <v>Desceu</v>
      </c>
      <c r="AF45" s="41">
        <f t="shared" si="27"/>
        <v>-0.40740000000000004</v>
      </c>
      <c r="AG45" s="42">
        <f t="shared" si="1"/>
        <v>13.803577455281808</v>
      </c>
      <c r="AH45" s="43">
        <f t="shared" si="2"/>
        <v>-2369681794.6195741</v>
      </c>
      <c r="AI45" s="41" t="str">
        <f t="shared" si="28"/>
        <v>Desceu</v>
      </c>
    </row>
    <row r="46" spans="1:35" ht="12.75">
      <c r="A46" s="2" t="s">
        <v>124</v>
      </c>
      <c r="B46" s="3">
        <v>45317</v>
      </c>
      <c r="C46" s="18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125</v>
      </c>
      <c r="L46">
        <f t="shared" si="4"/>
        <v>0</v>
      </c>
      <c r="M46" s="19">
        <f t="shared" si="5"/>
        <v>9.74</v>
      </c>
      <c r="N46">
        <f>VLOOKUP(A46,Total_de_acoes!A:B,2,0)</f>
        <v>331799687</v>
      </c>
      <c r="O46" s="21">
        <f t="shared" si="6"/>
        <v>0</v>
      </c>
      <c r="P46" t="str">
        <f t="shared" si="7"/>
        <v>Estável</v>
      </c>
      <c r="Q46" t="str">
        <f>VLOOKUP(A46,Ticker!A:B,2,0)</f>
        <v>Marfrig</v>
      </c>
      <c r="R46" s="25" t="str">
        <f>VLOOKUP(Q46,chatgpt!A:B,2,0)</f>
        <v>Alimentos Processados</v>
      </c>
      <c r="S46" s="11">
        <f>VLOOKUP(R46,chatgpt!B:C,2,0)</f>
        <v>13</v>
      </c>
      <c r="T46" s="27">
        <f t="shared" si="20"/>
        <v>5.2999999999999999E-2</v>
      </c>
      <c r="U46" s="28">
        <f t="shared" si="21"/>
        <v>9.2497625830959169</v>
      </c>
      <c r="V46" s="29">
        <f t="shared" si="10"/>
        <v>162660621.48446333</v>
      </c>
      <c r="W46" s="27" t="str">
        <f t="shared" si="22"/>
        <v>Subiu</v>
      </c>
      <c r="X46" s="33">
        <f t="shared" si="23"/>
        <v>4.0999999999999995E-3</v>
      </c>
      <c r="Y46" s="35">
        <f t="shared" si="13"/>
        <v>9.7002290608505124</v>
      </c>
      <c r="Z46" s="34">
        <f t="shared" si="14"/>
        <v>13195985.161496103</v>
      </c>
      <c r="AA46" s="33" t="str">
        <f t="shared" si="24"/>
        <v>Subiu</v>
      </c>
      <c r="AB46" s="37">
        <f t="shared" si="25"/>
        <v>4.0999999999999995E-3</v>
      </c>
      <c r="AC46" s="38">
        <f t="shared" si="17"/>
        <v>9.7002290608505124</v>
      </c>
      <c r="AD46" s="39">
        <f t="shared" si="18"/>
        <v>13195985.161496103</v>
      </c>
      <c r="AE46" s="37" t="str">
        <f t="shared" si="26"/>
        <v>Subiu</v>
      </c>
      <c r="AF46" s="41">
        <f t="shared" si="27"/>
        <v>0.17989999999999998</v>
      </c>
      <c r="AG46" s="42">
        <f t="shared" si="1"/>
        <v>8.2549368590558529</v>
      </c>
      <c r="AH46" s="43">
        <f t="shared" si="2"/>
        <v>492743485.34050494</v>
      </c>
      <c r="AI46" s="41" t="str">
        <f t="shared" si="28"/>
        <v>Subiu</v>
      </c>
    </row>
    <row r="47" spans="1:35" ht="12.75">
      <c r="A47" s="5" t="s">
        <v>126</v>
      </c>
      <c r="B47" s="6">
        <v>45317</v>
      </c>
      <c r="C47" s="20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127</v>
      </c>
      <c r="L47">
        <f t="shared" si="4"/>
        <v>0</v>
      </c>
      <c r="M47" s="19">
        <f t="shared" si="5"/>
        <v>13.2</v>
      </c>
      <c r="N47">
        <f>VLOOKUP(A47,Total_de_acoes!A:B,2,0)</f>
        <v>4394245879</v>
      </c>
      <c r="O47" s="21">
        <f t="shared" si="6"/>
        <v>0</v>
      </c>
      <c r="P47" t="str">
        <f t="shared" si="7"/>
        <v>Estável</v>
      </c>
      <c r="Q47" t="str">
        <f>VLOOKUP(A47,Ticker!A:B,2,0)</f>
        <v>Ambev</v>
      </c>
      <c r="R47" s="25" t="str">
        <f>VLOOKUP(Q47,chatgpt!A:B,2,0)</f>
        <v>Bebidas</v>
      </c>
      <c r="S47" s="11">
        <f>VLOOKUP(R47,chatgpt!B:C,2,0)</f>
        <v>10</v>
      </c>
      <c r="T47" s="27">
        <f t="shared" si="20"/>
        <v>-1.1200000000000002E-2</v>
      </c>
      <c r="U47" s="28">
        <f t="shared" si="21"/>
        <v>13.349514563106796</v>
      </c>
      <c r="V47" s="29">
        <f t="shared" si="10"/>
        <v>-657003752.78252673</v>
      </c>
      <c r="W47" s="27" t="str">
        <f t="shared" si="22"/>
        <v>Desceu</v>
      </c>
      <c r="X47" s="33">
        <f t="shared" si="23"/>
        <v>-3.8599999999999995E-2</v>
      </c>
      <c r="Y47" s="35">
        <f t="shared" si="13"/>
        <v>13.729977116704804</v>
      </c>
      <c r="Z47" s="34">
        <f t="shared" si="14"/>
        <v>-2328849761.0443897</v>
      </c>
      <c r="AA47" s="33" t="str">
        <f t="shared" si="24"/>
        <v>Desceu</v>
      </c>
      <c r="AB47" s="37">
        <f t="shared" si="25"/>
        <v>-3.8599999999999995E-2</v>
      </c>
      <c r="AC47" s="38">
        <f t="shared" si="17"/>
        <v>13.729977116704804</v>
      </c>
      <c r="AD47" s="39">
        <f t="shared" si="18"/>
        <v>-2328849761.0443897</v>
      </c>
      <c r="AE47" s="37" t="str">
        <f t="shared" si="26"/>
        <v>Desceu</v>
      </c>
      <c r="AF47" s="41">
        <f t="shared" si="27"/>
        <v>3.0000000000000001E-3</v>
      </c>
      <c r="AG47" s="42">
        <f t="shared" si="1"/>
        <v>13.160518444666003</v>
      </c>
      <c r="AH47" s="43">
        <f t="shared" si="2"/>
        <v>173491661.82292238</v>
      </c>
      <c r="AI47" s="41" t="str">
        <f t="shared" si="28"/>
        <v>Subiu</v>
      </c>
    </row>
    <row r="48" spans="1:35" ht="12.75">
      <c r="A48" s="2" t="s">
        <v>128</v>
      </c>
      <c r="B48" s="3">
        <v>45317</v>
      </c>
      <c r="C48" s="18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129</v>
      </c>
      <c r="L48">
        <f t="shared" si="4"/>
        <v>-2.0000000000000001E-4</v>
      </c>
      <c r="M48" s="19">
        <f t="shared" si="5"/>
        <v>33.736747349469887</v>
      </c>
      <c r="N48">
        <f>VLOOKUP(A48,Total_de_acoes!A:B,2,0)</f>
        <v>671750768</v>
      </c>
      <c r="O48" s="21">
        <f t="shared" si="6"/>
        <v>-4532537.1883631321</v>
      </c>
      <c r="P48" t="str">
        <f t="shared" si="7"/>
        <v>Desceu</v>
      </c>
      <c r="Q48" t="str">
        <f>VLOOKUP(A48,Ticker!A:B,2,0)</f>
        <v>BB Seguridade</v>
      </c>
      <c r="R48" s="25" t="str">
        <f>VLOOKUP(Q48,chatgpt!A:B,2,0)</f>
        <v>Seguros, Previdência e Capitalização</v>
      </c>
      <c r="S48" s="11">
        <f>VLOOKUP(R48,chatgpt!B:C,2,0)</f>
        <v>33</v>
      </c>
      <c r="T48" s="27">
        <f t="shared" si="20"/>
        <v>-2.3700000000000002E-2</v>
      </c>
      <c r="U48" s="28">
        <f t="shared" si="21"/>
        <v>34.54880671924613</v>
      </c>
      <c r="V48" s="29">
        <f t="shared" si="10"/>
        <v>-550034042.49715042</v>
      </c>
      <c r="W48" s="27" t="str">
        <f t="shared" si="22"/>
        <v>Desceu</v>
      </c>
      <c r="X48" s="33">
        <f t="shared" si="23"/>
        <v>2.3999999999999998E-3</v>
      </c>
      <c r="Y48" s="35">
        <f t="shared" si="13"/>
        <v>33.649241819632877</v>
      </c>
      <c r="Z48" s="34">
        <f t="shared" si="14"/>
        <v>54249369.683895245</v>
      </c>
      <c r="AA48" s="33" t="str">
        <f t="shared" si="24"/>
        <v>Subiu</v>
      </c>
      <c r="AB48" s="37">
        <f t="shared" si="25"/>
        <v>2.3999999999999998E-3</v>
      </c>
      <c r="AC48" s="38">
        <f t="shared" si="17"/>
        <v>33.649241819632877</v>
      </c>
      <c r="AD48" s="39">
        <f t="shared" si="18"/>
        <v>54249369.683895245</v>
      </c>
      <c r="AE48" s="37" t="str">
        <f t="shared" si="26"/>
        <v>Subiu</v>
      </c>
      <c r="AF48" s="41">
        <f t="shared" si="27"/>
        <v>9.1000000000000004E-3</v>
      </c>
      <c r="AG48" s="42">
        <f t="shared" si="1"/>
        <v>33.425824992567627</v>
      </c>
      <c r="AH48" s="43">
        <f t="shared" si="2"/>
        <v>204329794.84910035</v>
      </c>
      <c r="AI48" s="41" t="str">
        <f t="shared" si="28"/>
        <v>Subiu</v>
      </c>
    </row>
    <row r="49" spans="1:35" ht="12.75">
      <c r="A49" s="5" t="s">
        <v>130</v>
      </c>
      <c r="B49" s="6">
        <v>45317</v>
      </c>
      <c r="C49" s="20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131</v>
      </c>
      <c r="L49">
        <f t="shared" si="4"/>
        <v>-5.9999999999999995E-4</v>
      </c>
      <c r="M49" s="19">
        <f t="shared" si="5"/>
        <v>77.086251751050639</v>
      </c>
      <c r="N49">
        <f>VLOOKUP(A49,Total_de_acoes!A:B,2,0)</f>
        <v>340001799</v>
      </c>
      <c r="O49" s="21">
        <f t="shared" si="6"/>
        <v>-15725678.564115381</v>
      </c>
      <c r="P49" t="str">
        <f t="shared" si="7"/>
        <v>Desceu</v>
      </c>
      <c r="Q49" t="str">
        <f>VLOOKUP(A49,Ticker!A:B,2,0)</f>
        <v>Sabesp</v>
      </c>
      <c r="R49" s="25" t="str">
        <f>VLOOKUP(Q49,chatgpt!A:B,2,0)</f>
        <v>Água e Saneamento</v>
      </c>
      <c r="S49" s="11">
        <f>VLOOKUP(R49,chatgpt!B:C,2,0)</f>
        <v>47</v>
      </c>
      <c r="T49" s="27">
        <f t="shared" si="20"/>
        <v>1.37E-2</v>
      </c>
      <c r="U49" s="28">
        <f t="shared" si="21"/>
        <v>75.998816217815929</v>
      </c>
      <c r="V49" s="29">
        <f t="shared" si="10"/>
        <v>354004359.03221059</v>
      </c>
      <c r="W49" s="27" t="str">
        <f t="shared" si="22"/>
        <v>Subiu</v>
      </c>
      <c r="X49" s="33">
        <f t="shared" si="23"/>
        <v>2.2200000000000001E-2</v>
      </c>
      <c r="Y49" s="35">
        <f t="shared" si="13"/>
        <v>75.366855801213077</v>
      </c>
      <c r="Z49" s="34">
        <f t="shared" si="14"/>
        <v>568872037.57396948</v>
      </c>
      <c r="AA49" s="33" t="str">
        <f t="shared" si="24"/>
        <v>Subiu</v>
      </c>
      <c r="AB49" s="37">
        <f t="shared" si="25"/>
        <v>2.2200000000000001E-2</v>
      </c>
      <c r="AC49" s="38">
        <f t="shared" si="17"/>
        <v>75.366855801213077</v>
      </c>
      <c r="AD49" s="39">
        <f t="shared" si="18"/>
        <v>568872037.57396948</v>
      </c>
      <c r="AE49" s="37" t="str">
        <f t="shared" si="26"/>
        <v>Subiu</v>
      </c>
      <c r="AF49" s="41">
        <f t="shared" si="27"/>
        <v>0.4592</v>
      </c>
      <c r="AG49" s="42">
        <f t="shared" si="1"/>
        <v>52.796052631578952</v>
      </c>
      <c r="AH49" s="43">
        <f t="shared" si="2"/>
        <v>8242985720.1244745</v>
      </c>
      <c r="AI49" s="41" t="str">
        <f t="shared" si="28"/>
        <v>Subiu</v>
      </c>
    </row>
    <row r="50" spans="1:35" ht="12.75">
      <c r="A50" s="2" t="s">
        <v>132</v>
      </c>
      <c r="B50" s="3">
        <v>45317</v>
      </c>
      <c r="C50" s="18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133</v>
      </c>
      <c r="L50">
        <f t="shared" si="4"/>
        <v>-5.9999999999999995E-4</v>
      </c>
      <c r="M50" s="19">
        <f t="shared" si="5"/>
        <v>30.898539123474084</v>
      </c>
      <c r="N50">
        <f>VLOOKUP(A50,Total_de_acoes!A:B,2,0)</f>
        <v>514122351</v>
      </c>
      <c r="O50" s="21">
        <f t="shared" si="6"/>
        <v>-9531377.7459757738</v>
      </c>
      <c r="P50" t="str">
        <f t="shared" si="7"/>
        <v>Desceu</v>
      </c>
      <c r="Q50" t="str">
        <f>VLOOKUP(A50,Ticker!A:B,2,0)</f>
        <v>Totvs</v>
      </c>
      <c r="R50" s="25" t="str">
        <f>VLOOKUP(Q50,chatgpt!A:B,2,0)</f>
        <v>Tecnologia da Informação</v>
      </c>
      <c r="S50" s="11">
        <f>VLOOKUP(R50,chatgpt!B:C,2,0)</f>
        <v>22</v>
      </c>
      <c r="T50" s="27">
        <f t="shared" si="20"/>
        <v>-2.6499999999999999E-2</v>
      </c>
      <c r="U50" s="28">
        <f t="shared" si="21"/>
        <v>31.720595788392398</v>
      </c>
      <c r="V50" s="29">
        <f t="shared" si="10"/>
        <v>-432169082.96899861</v>
      </c>
      <c r="W50" s="27" t="str">
        <f t="shared" si="22"/>
        <v>Desceu</v>
      </c>
      <c r="X50" s="33">
        <f t="shared" si="23"/>
        <v>-8.3400000000000002E-2</v>
      </c>
      <c r="Y50" s="35">
        <f t="shared" si="13"/>
        <v>33.689722888937375</v>
      </c>
      <c r="Z50" s="34">
        <f t="shared" si="14"/>
        <v>-1444541337.3189957</v>
      </c>
      <c r="AA50" s="33" t="str">
        <f t="shared" si="24"/>
        <v>Desceu</v>
      </c>
      <c r="AB50" s="37">
        <f t="shared" si="25"/>
        <v>-8.3400000000000002E-2</v>
      </c>
      <c r="AC50" s="38">
        <f t="shared" si="17"/>
        <v>33.689722888937375</v>
      </c>
      <c r="AD50" s="39">
        <f t="shared" si="18"/>
        <v>-1444541337.3189957</v>
      </c>
      <c r="AE50" s="37" t="str">
        <f t="shared" si="26"/>
        <v>Desceu</v>
      </c>
      <c r="AF50" s="41">
        <f t="shared" si="27"/>
        <v>5.8899999999999994E-2</v>
      </c>
      <c r="AG50" s="42">
        <f t="shared" si="1"/>
        <v>29.162338275568988</v>
      </c>
      <c r="AH50" s="43">
        <f t="shared" si="2"/>
        <v>883088283.98718548</v>
      </c>
      <c r="AI50" s="41" t="str">
        <f t="shared" si="28"/>
        <v>Subiu</v>
      </c>
    </row>
    <row r="51" spans="1:35" ht="12.75">
      <c r="A51" s="5" t="s">
        <v>134</v>
      </c>
      <c r="B51" s="6">
        <v>45317</v>
      </c>
      <c r="C51" s="20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135</v>
      </c>
      <c r="L51">
        <f t="shared" si="4"/>
        <v>-1.7000000000000001E-3</v>
      </c>
      <c r="M51" s="19">
        <f t="shared" si="5"/>
        <v>11.659821696884705</v>
      </c>
      <c r="N51">
        <f>VLOOKUP(A51,Total_de_acoes!A:B,2,0)</f>
        <v>1437415777</v>
      </c>
      <c r="O51" s="21">
        <f t="shared" si="6"/>
        <v>-28492019.828986604</v>
      </c>
      <c r="P51" t="str">
        <f t="shared" si="7"/>
        <v>Desceu</v>
      </c>
      <c r="Q51" t="str">
        <f>VLOOKUP(A51,Ticker!A:B,2,0)</f>
        <v>CEMIG</v>
      </c>
      <c r="R51" s="25" t="str">
        <f>VLOOKUP(Q51,chatgpt!A:B,2,0)</f>
        <v>Energia Elétrica</v>
      </c>
      <c r="S51" s="11">
        <f>VLOOKUP(R51,chatgpt!B:C,2,0)</f>
        <v>25</v>
      </c>
      <c r="T51" s="27">
        <f t="shared" si="20"/>
        <v>9.4999999999999998E-3</v>
      </c>
      <c r="U51" s="28">
        <f t="shared" si="21"/>
        <v>11.530460624071322</v>
      </c>
      <c r="V51" s="29">
        <f t="shared" si="10"/>
        <v>157453627.16261613</v>
      </c>
      <c r="W51" s="27" t="str">
        <f t="shared" si="22"/>
        <v>Subiu</v>
      </c>
      <c r="X51" s="33">
        <f t="shared" si="23"/>
        <v>1.3899999999999999E-2</v>
      </c>
      <c r="Y51" s="35">
        <f t="shared" si="13"/>
        <v>11.480422132360193</v>
      </c>
      <c r="Z51" s="34">
        <f t="shared" si="14"/>
        <v>229379744.60547724</v>
      </c>
      <c r="AA51" s="33" t="str">
        <f t="shared" si="24"/>
        <v>Subiu</v>
      </c>
      <c r="AB51" s="37">
        <f t="shared" si="25"/>
        <v>1.3899999999999999E-2</v>
      </c>
      <c r="AC51" s="38">
        <f t="shared" si="17"/>
        <v>11.480422132360193</v>
      </c>
      <c r="AD51" s="39">
        <f t="shared" si="18"/>
        <v>229379744.60547724</v>
      </c>
      <c r="AE51" s="37" t="str">
        <f t="shared" si="26"/>
        <v>Subiu</v>
      </c>
      <c r="AF51" s="41">
        <f t="shared" si="27"/>
        <v>0.1226</v>
      </c>
      <c r="AG51" s="42">
        <f t="shared" si="1"/>
        <v>10.36878674505612</v>
      </c>
      <c r="AH51" s="43">
        <f t="shared" si="2"/>
        <v>1827261988.5878572</v>
      </c>
      <c r="AI51" s="41" t="str">
        <f t="shared" si="28"/>
        <v>Subiu</v>
      </c>
    </row>
    <row r="52" spans="1:35" ht="12.75">
      <c r="A52" s="2" t="s">
        <v>136</v>
      </c>
      <c r="B52" s="3">
        <v>45317</v>
      </c>
      <c r="C52" s="18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137</v>
      </c>
      <c r="L52">
        <f t="shared" si="4"/>
        <v>-1.9E-3</v>
      </c>
      <c r="M52" s="19">
        <f t="shared" si="5"/>
        <v>46.1276425207895</v>
      </c>
      <c r="N52">
        <f>VLOOKUP(A52,Total_de_acoes!A:B,2,0)</f>
        <v>268544014</v>
      </c>
      <c r="O52" s="21">
        <f t="shared" si="6"/>
        <v>-23535874.329891067</v>
      </c>
      <c r="P52" t="str">
        <f t="shared" si="7"/>
        <v>Desceu</v>
      </c>
      <c r="Q52" t="str">
        <f>VLOOKUP(A52,Ticker!A:B,2,0)</f>
        <v>Eletrobras</v>
      </c>
      <c r="R52" s="25" t="str">
        <f>VLOOKUP(Q52,chatgpt!A:B,2,0)</f>
        <v>Energia Elétrica</v>
      </c>
      <c r="S52" s="11">
        <f>VLOOKUP(R52,chatgpt!B:C,2,0)</f>
        <v>25</v>
      </c>
      <c r="T52" s="27">
        <f t="shared" si="20"/>
        <v>-1.41E-2</v>
      </c>
      <c r="U52" s="28">
        <f t="shared" si="21"/>
        <v>46.698448118470431</v>
      </c>
      <c r="V52" s="29">
        <f t="shared" si="10"/>
        <v>-176822300.74479723</v>
      </c>
      <c r="W52" s="27" t="str">
        <f t="shared" si="22"/>
        <v>Desceu</v>
      </c>
      <c r="X52" s="33">
        <f t="shared" si="23"/>
        <v>-0.02</v>
      </c>
      <c r="Y52" s="35">
        <f t="shared" si="13"/>
        <v>46.979591836734691</v>
      </c>
      <c r="Z52" s="34">
        <f t="shared" si="14"/>
        <v>-252321763.35836691</v>
      </c>
      <c r="AA52" s="33" t="str">
        <f t="shared" si="24"/>
        <v>Desceu</v>
      </c>
      <c r="AB52" s="37">
        <f t="shared" si="25"/>
        <v>-0.02</v>
      </c>
      <c r="AC52" s="38">
        <f t="shared" si="17"/>
        <v>46.979591836734691</v>
      </c>
      <c r="AD52" s="39">
        <f t="shared" si="18"/>
        <v>-252321763.35836691</v>
      </c>
      <c r="AE52" s="37" t="str">
        <f t="shared" si="26"/>
        <v>Desceu</v>
      </c>
      <c r="AF52" s="41">
        <f t="shared" si="27"/>
        <v>7.4299999999999991E-2</v>
      </c>
      <c r="AG52" s="42">
        <f t="shared" si="1"/>
        <v>42.855813087591919</v>
      </c>
      <c r="AH52" s="43">
        <f t="shared" si="2"/>
        <v>855094334.78433228</v>
      </c>
      <c r="AI52" s="41" t="str">
        <f t="shared" si="28"/>
        <v>Subiu</v>
      </c>
    </row>
    <row r="53" spans="1:35" ht="12.75">
      <c r="A53" s="5" t="s">
        <v>138</v>
      </c>
      <c r="B53" s="6">
        <v>45317</v>
      </c>
      <c r="C53" s="20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139</v>
      </c>
      <c r="L53">
        <f t="shared" si="4"/>
        <v>-2.3E-3</v>
      </c>
      <c r="M53" s="19">
        <f t="shared" si="5"/>
        <v>12.899669239250274</v>
      </c>
      <c r="N53">
        <f>VLOOKUP(A53,Total_de_acoes!A:B,2,0)</f>
        <v>1579130168</v>
      </c>
      <c r="O53" s="21">
        <f t="shared" si="6"/>
        <v>-46851590.76171875</v>
      </c>
      <c r="P53" t="str">
        <f t="shared" si="7"/>
        <v>Desceu</v>
      </c>
      <c r="Q53" t="str">
        <f>VLOOKUP(A53,Ticker!A:B,2,0)</f>
        <v>Eneva</v>
      </c>
      <c r="R53" s="25" t="str">
        <f>VLOOKUP(Q53,chatgpt!A:B,2,0)</f>
        <v>Energia Elétrica</v>
      </c>
      <c r="S53" s="11">
        <f>VLOOKUP(R53,chatgpt!B:C,2,0)</f>
        <v>25</v>
      </c>
      <c r="T53" s="27">
        <f t="shared" si="20"/>
        <v>1.4199999999999999E-2</v>
      </c>
      <c r="U53" s="28">
        <f t="shared" si="21"/>
        <v>12.689804772234273</v>
      </c>
      <c r="V53" s="29">
        <f t="shared" si="10"/>
        <v>284551720.29448873</v>
      </c>
      <c r="W53" s="27" t="str">
        <f t="shared" si="22"/>
        <v>Subiu</v>
      </c>
      <c r="X53" s="33">
        <f t="shared" si="23"/>
        <v>-5.4400000000000004E-2</v>
      </c>
      <c r="Y53" s="35">
        <f t="shared" si="13"/>
        <v>13.610406091370558</v>
      </c>
      <c r="Z53" s="34">
        <f t="shared" si="14"/>
        <v>-1169197595.4542146</v>
      </c>
      <c r="AA53" s="33" t="str">
        <f t="shared" si="24"/>
        <v>Desceu</v>
      </c>
      <c r="AB53" s="37">
        <f t="shared" si="25"/>
        <v>-5.4400000000000004E-2</v>
      </c>
      <c r="AC53" s="38">
        <f t="shared" si="17"/>
        <v>13.610406091370558</v>
      </c>
      <c r="AD53" s="39">
        <f t="shared" si="18"/>
        <v>-1169197595.4542146</v>
      </c>
      <c r="AE53" s="37" t="str">
        <f t="shared" si="26"/>
        <v>Desceu</v>
      </c>
      <c r="AF53" s="41">
        <f t="shared" si="27"/>
        <v>6.3600000000000004E-2</v>
      </c>
      <c r="AG53" s="42">
        <f t="shared" si="1"/>
        <v>12.1004136893569</v>
      </c>
      <c r="AH53" s="43">
        <f t="shared" si="2"/>
        <v>1215276960.0163374</v>
      </c>
      <c r="AI53" s="41" t="str">
        <f t="shared" si="28"/>
        <v>Subiu</v>
      </c>
    </row>
    <row r="54" spans="1:35" ht="12.75">
      <c r="A54" s="2" t="s">
        <v>140</v>
      </c>
      <c r="B54" s="3">
        <v>45317</v>
      </c>
      <c r="C54" s="18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141</v>
      </c>
      <c r="L54">
        <f t="shared" si="4"/>
        <v>-2.3999999999999998E-3</v>
      </c>
      <c r="M54" s="19">
        <f t="shared" si="5"/>
        <v>33.249799518845229</v>
      </c>
      <c r="N54">
        <f>VLOOKUP(A54,Total_de_acoes!A:B,2,0)</f>
        <v>1481593024</v>
      </c>
      <c r="O54" s="21">
        <f t="shared" si="6"/>
        <v>-118230410.43964578</v>
      </c>
      <c r="P54" t="str">
        <f t="shared" si="7"/>
        <v>Desceu</v>
      </c>
      <c r="Q54" t="str">
        <f>VLOOKUP(A54,Ticker!A:B,2,0)</f>
        <v>WEG</v>
      </c>
      <c r="R54" s="25" t="str">
        <f>VLOOKUP(Q54,chatgpt!A:B,2,0)</f>
        <v>Bens de Capital</v>
      </c>
      <c r="S54" s="11">
        <f>VLOOKUP(R54,chatgpt!B:C,2,0)</f>
        <v>55</v>
      </c>
      <c r="T54" s="27">
        <f t="shared" si="20"/>
        <v>-9.300000000000001E-3</v>
      </c>
      <c r="U54" s="28">
        <f t="shared" si="21"/>
        <v>33.481376804279805</v>
      </c>
      <c r="V54" s="29">
        <f t="shared" si="10"/>
        <v>-461333701.05636925</v>
      </c>
      <c r="W54" s="27" t="str">
        <f t="shared" si="22"/>
        <v>Desceu</v>
      </c>
      <c r="X54" s="33">
        <f t="shared" si="23"/>
        <v>-0.1013</v>
      </c>
      <c r="Y54" s="35">
        <f t="shared" si="13"/>
        <v>36.908868365416716</v>
      </c>
      <c r="Z54" s="34">
        <f t="shared" si="14"/>
        <v>-5539481287.8556862</v>
      </c>
      <c r="AA54" s="33" t="str">
        <f t="shared" si="24"/>
        <v>Desceu</v>
      </c>
      <c r="AB54" s="37">
        <f t="shared" si="25"/>
        <v>-0.1013</v>
      </c>
      <c r="AC54" s="38">
        <f t="shared" si="17"/>
        <v>36.908868365416716</v>
      </c>
      <c r="AD54" s="39">
        <f t="shared" si="18"/>
        <v>-5539481287.8556862</v>
      </c>
      <c r="AE54" s="37" t="str">
        <f t="shared" si="26"/>
        <v>Desceu</v>
      </c>
      <c r="AF54" s="41">
        <f t="shared" si="27"/>
        <v>-0.11840000000000001</v>
      </c>
      <c r="AG54" s="42">
        <f t="shared" si="1"/>
        <v>37.624773139745919</v>
      </c>
      <c r="AH54" s="43">
        <f t="shared" si="2"/>
        <v>-6600160807.3501282</v>
      </c>
      <c r="AI54" s="41" t="str">
        <f t="shared" si="28"/>
        <v>Desceu</v>
      </c>
    </row>
    <row r="55" spans="1:35" ht="12.75">
      <c r="A55" s="5" t="s">
        <v>142</v>
      </c>
      <c r="B55" s="6">
        <v>45317</v>
      </c>
      <c r="C55" s="20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143</v>
      </c>
      <c r="L55">
        <f t="shared" si="4"/>
        <v>-2.5000000000000001E-3</v>
      </c>
      <c r="M55" s="19">
        <f t="shared" si="5"/>
        <v>19.348370927318296</v>
      </c>
      <c r="N55">
        <f>VLOOKUP(A55,Total_de_acoes!A:B,2,0)</f>
        <v>195751130</v>
      </c>
      <c r="O55" s="21">
        <f t="shared" si="6"/>
        <v>-9468663.6817041729</v>
      </c>
      <c r="P55" t="str">
        <f t="shared" si="7"/>
        <v>Desceu</v>
      </c>
      <c r="Q55" t="str">
        <f>VLOOKUP(A55,Ticker!A:B,2,0)</f>
        <v>SLC Agrícola</v>
      </c>
      <c r="R55" s="25" t="str">
        <f>VLOOKUP(Q55,chatgpt!A:B,2,0)</f>
        <v>Agronegócio</v>
      </c>
      <c r="S55" s="11">
        <f>VLOOKUP(R55,chatgpt!B:C,2,0)</f>
        <v>43</v>
      </c>
      <c r="T55" s="27">
        <f t="shared" si="20"/>
        <v>2.0099999999999996E-2</v>
      </c>
      <c r="U55" s="28">
        <f t="shared" si="21"/>
        <v>18.919713753553573</v>
      </c>
      <c r="V55" s="29">
        <f t="shared" si="10"/>
        <v>74441462.465346694</v>
      </c>
      <c r="W55" s="27" t="str">
        <f t="shared" si="22"/>
        <v>Subiu</v>
      </c>
      <c r="X55" s="33">
        <f t="shared" si="23"/>
        <v>2.5499999999999998E-2</v>
      </c>
      <c r="Y55" s="35">
        <f t="shared" si="13"/>
        <v>18.820087762067285</v>
      </c>
      <c r="Z55" s="34">
        <f t="shared" si="14"/>
        <v>93943362.876157999</v>
      </c>
      <c r="AA55" s="33" t="str">
        <f t="shared" si="24"/>
        <v>Subiu</v>
      </c>
      <c r="AB55" s="37">
        <f t="shared" si="25"/>
        <v>2.5499999999999998E-2</v>
      </c>
      <c r="AC55" s="38">
        <f t="shared" si="17"/>
        <v>18.820087762067285</v>
      </c>
      <c r="AD55" s="39">
        <f t="shared" si="18"/>
        <v>93943362.876157999</v>
      </c>
      <c r="AE55" s="37" t="str">
        <f t="shared" si="26"/>
        <v>Subiu</v>
      </c>
      <c r="AF55" s="41">
        <f t="shared" si="27"/>
        <v>-0.1011</v>
      </c>
      <c r="AG55" s="42">
        <f t="shared" si="1"/>
        <v>21.470686394482144</v>
      </c>
      <c r="AH55" s="43">
        <f t="shared" si="2"/>
        <v>-424914314.59550524</v>
      </c>
      <c r="AI55" s="41" t="str">
        <f t="shared" si="28"/>
        <v>Desceu</v>
      </c>
    </row>
    <row r="56" spans="1:35" ht="12.75">
      <c r="A56" s="2" t="s">
        <v>144</v>
      </c>
      <c r="B56" s="3">
        <v>45317</v>
      </c>
      <c r="C56" s="18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145</v>
      </c>
      <c r="L56">
        <f t="shared" si="4"/>
        <v>-2.8000000000000004E-3</v>
      </c>
      <c r="M56" s="19">
        <f t="shared" si="5"/>
        <v>24.689129562775772</v>
      </c>
      <c r="N56">
        <f>VLOOKUP(A56,Total_de_acoes!A:B,2,0)</f>
        <v>532616595</v>
      </c>
      <c r="O56" s="21">
        <f t="shared" si="6"/>
        <v>-36819552.339469947</v>
      </c>
      <c r="P56" t="str">
        <f t="shared" si="7"/>
        <v>Desceu</v>
      </c>
      <c r="Q56" t="str">
        <f>VLOOKUP(A56,Ticker!A:B,2,0)</f>
        <v>ALOS3</v>
      </c>
      <c r="R56" s="25" t="str">
        <f>VLOOKUP(Q56,chatgpt!A:B,2,0)</f>
        <v>Saúde</v>
      </c>
      <c r="S56" s="11">
        <f>VLOOKUP(R56,chatgpt!B:C,2,0)</f>
        <v>37</v>
      </c>
      <c r="T56" s="27">
        <f t="shared" si="20"/>
        <v>5.3E-3</v>
      </c>
      <c r="U56" s="28">
        <f t="shared" si="21"/>
        <v>24.490201929772205</v>
      </c>
      <c r="V56" s="29">
        <f t="shared" si="10"/>
        <v>69132606.20229964</v>
      </c>
      <c r="W56" s="27" t="str">
        <f t="shared" si="22"/>
        <v>Subiu</v>
      </c>
      <c r="X56" s="33">
        <f t="shared" si="23"/>
        <v>-7.2700000000000001E-2</v>
      </c>
      <c r="Y56" s="35">
        <f t="shared" si="13"/>
        <v>26.55019950393616</v>
      </c>
      <c r="Z56" s="34">
        <f t="shared" si="14"/>
        <v>-1028056287.4571658</v>
      </c>
      <c r="AA56" s="33" t="str">
        <f t="shared" si="24"/>
        <v>Desceu</v>
      </c>
      <c r="AB56" s="37">
        <f t="shared" si="25"/>
        <v>-7.2700000000000001E-2</v>
      </c>
      <c r="AC56" s="38">
        <f t="shared" si="17"/>
        <v>26.55019950393616</v>
      </c>
      <c r="AD56" s="39">
        <f t="shared" si="18"/>
        <v>-1028056287.4571658</v>
      </c>
      <c r="AE56" s="37" t="str">
        <f t="shared" si="26"/>
        <v>Desceu</v>
      </c>
      <c r="AF56" s="41">
        <f t="shared" si="27"/>
        <v>0.3982</v>
      </c>
      <c r="AG56" s="42">
        <f t="shared" si="1"/>
        <v>17.608353597482477</v>
      </c>
      <c r="AH56" s="43">
        <f t="shared" si="2"/>
        <v>3734519232.252883</v>
      </c>
      <c r="AI56" s="41" t="str">
        <f t="shared" si="28"/>
        <v>Subiu</v>
      </c>
    </row>
    <row r="57" spans="1:35" ht="12.75">
      <c r="A57" s="5" t="s">
        <v>146</v>
      </c>
      <c r="B57" s="6">
        <v>45317</v>
      </c>
      <c r="C57" s="20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147</v>
      </c>
      <c r="L57">
        <f t="shared" si="4"/>
        <v>-3.0000000000000001E-3</v>
      </c>
      <c r="M57" s="19">
        <f t="shared" si="5"/>
        <v>13.309929789368104</v>
      </c>
      <c r="N57">
        <f>VLOOKUP(A57,Total_de_acoes!A:B,2,0)</f>
        <v>995335937</v>
      </c>
      <c r="O57" s="21">
        <f t="shared" si="6"/>
        <v>-39743554.314914532</v>
      </c>
      <c r="P57" t="str">
        <f t="shared" si="7"/>
        <v>Desceu</v>
      </c>
      <c r="Q57" t="str">
        <f>VLOOKUP(A57,Ticker!A:B,2,0)</f>
        <v>Grupo CCR</v>
      </c>
      <c r="R57" s="25" t="str">
        <f>VLOOKUP(Q57,chatgpt!A:B,2,0)</f>
        <v>Transporte</v>
      </c>
      <c r="S57" s="11">
        <f>VLOOKUP(R57,chatgpt!B:C,2,0)</f>
        <v>13</v>
      </c>
      <c r="T57" s="27">
        <f t="shared" si="20"/>
        <v>-1.78E-2</v>
      </c>
      <c r="U57" s="28">
        <f t="shared" si="21"/>
        <v>13.510486662594177</v>
      </c>
      <c r="V57" s="29">
        <f t="shared" si="10"/>
        <v>-239365017.6491785</v>
      </c>
      <c r="W57" s="27" t="str">
        <f t="shared" si="22"/>
        <v>Desceu</v>
      </c>
      <c r="X57" s="33">
        <f t="shared" si="23"/>
        <v>-6.4199999999999993E-2</v>
      </c>
      <c r="Y57" s="35">
        <f t="shared" si="13"/>
        <v>14.180380423167344</v>
      </c>
      <c r="Z57" s="34">
        <f t="shared" si="14"/>
        <v>-906134351.51972556</v>
      </c>
      <c r="AA57" s="33" t="str">
        <f t="shared" si="24"/>
        <v>Desceu</v>
      </c>
      <c r="AB57" s="37">
        <f t="shared" si="25"/>
        <v>-6.4199999999999993E-2</v>
      </c>
      <c r="AC57" s="38">
        <f t="shared" si="17"/>
        <v>14.180380423167344</v>
      </c>
      <c r="AD57" s="39">
        <f t="shared" si="18"/>
        <v>-906134351.51972556</v>
      </c>
      <c r="AE57" s="37" t="str">
        <f t="shared" si="26"/>
        <v>Desceu</v>
      </c>
      <c r="AF57" s="41">
        <f t="shared" si="27"/>
        <v>0.13589999999999999</v>
      </c>
      <c r="AG57" s="42">
        <f t="shared" si="1"/>
        <v>11.682366405493442</v>
      </c>
      <c r="AH57" s="43">
        <f t="shared" si="2"/>
        <v>1580228771.4008629</v>
      </c>
      <c r="AI57" s="41" t="str">
        <f t="shared" si="28"/>
        <v>Subiu</v>
      </c>
    </row>
    <row r="58" spans="1:35" ht="12.75">
      <c r="A58" s="2" t="s">
        <v>148</v>
      </c>
      <c r="B58" s="3">
        <v>45317</v>
      </c>
      <c r="C58" s="18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149</v>
      </c>
      <c r="L58">
        <f t="shared" si="4"/>
        <v>-3.2000000000000002E-3</v>
      </c>
      <c r="M58" s="19">
        <f t="shared" si="5"/>
        <v>3.0397271268057784</v>
      </c>
      <c r="N58">
        <f>VLOOKUP(A58,Total_de_acoes!A:B,2,0)</f>
        <v>1814920980</v>
      </c>
      <c r="O58" s="21">
        <f t="shared" si="6"/>
        <v>-17653966.514927939</v>
      </c>
      <c r="P58" t="str">
        <f t="shared" si="7"/>
        <v>Desceu</v>
      </c>
      <c r="Q58" t="str">
        <f>VLOOKUP(A58,Ticker!A:B,2,0)</f>
        <v>Cogna</v>
      </c>
      <c r="R58" s="25" t="str">
        <f>VLOOKUP(Q58,chatgpt!A:B,2,0)</f>
        <v>Serviços Educacionais</v>
      </c>
      <c r="S58" s="11">
        <f>VLOOKUP(R58,chatgpt!B:C,2,0)</f>
        <v>12</v>
      </c>
      <c r="T58" s="27">
        <f t="shared" si="20"/>
        <v>-5.0199999999999995E-2</v>
      </c>
      <c r="U58" s="28">
        <f t="shared" si="21"/>
        <v>3.1901452937460517</v>
      </c>
      <c r="V58" s="29">
        <f t="shared" si="10"/>
        <v>-290651053.4679724</v>
      </c>
      <c r="W58" s="27" t="str">
        <f t="shared" si="22"/>
        <v>Desceu</v>
      </c>
      <c r="X58" s="33">
        <f t="shared" si="23"/>
        <v>-0.1318</v>
      </c>
      <c r="Y58" s="35">
        <f t="shared" si="13"/>
        <v>3.4899792674498964</v>
      </c>
      <c r="Z58" s="34">
        <f t="shared" si="14"/>
        <v>-834826022.85984838</v>
      </c>
      <c r="AA58" s="33" t="str">
        <f t="shared" si="24"/>
        <v>Desceu</v>
      </c>
      <c r="AB58" s="37">
        <f t="shared" si="25"/>
        <v>-0.1318</v>
      </c>
      <c r="AC58" s="38">
        <f t="shared" si="17"/>
        <v>3.4899792674498964</v>
      </c>
      <c r="AD58" s="39">
        <f t="shared" si="18"/>
        <v>-834826022.85984838</v>
      </c>
      <c r="AE58" s="37" t="str">
        <f t="shared" si="26"/>
        <v>Desceu</v>
      </c>
      <c r="AF58" s="41">
        <f t="shared" si="27"/>
        <v>0.37729999999999997</v>
      </c>
      <c r="AG58" s="42">
        <f t="shared" si="1"/>
        <v>2.1999564365062079</v>
      </c>
      <c r="AH58" s="43">
        <f t="shared" si="2"/>
        <v>1506463477.6988451</v>
      </c>
      <c r="AI58" s="41" t="str">
        <f t="shared" si="28"/>
        <v>Subiu</v>
      </c>
    </row>
    <row r="59" spans="1:35" ht="12.75">
      <c r="A59" s="5" t="s">
        <v>150</v>
      </c>
      <c r="B59" s="6">
        <v>45317</v>
      </c>
      <c r="C59" s="20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151</v>
      </c>
      <c r="L59">
        <f t="shared" si="4"/>
        <v>-4.0999999999999995E-3</v>
      </c>
      <c r="M59" s="19">
        <f t="shared" si="5"/>
        <v>26.227532884827795</v>
      </c>
      <c r="N59">
        <f>VLOOKUP(A59,Total_de_acoes!A:B,2,0)</f>
        <v>395801044</v>
      </c>
      <c r="O59" s="21">
        <f t="shared" si="6"/>
        <v>-42561628.079172671</v>
      </c>
      <c r="P59" t="str">
        <f t="shared" si="7"/>
        <v>Desceu</v>
      </c>
      <c r="Q59" t="str">
        <f>VLOOKUP(A59,Ticker!A:B,2,0)</f>
        <v>Transmissão Paulista</v>
      </c>
      <c r="R59" s="25" t="str">
        <f>VLOOKUP(Q59,chatgpt!A:B,2,0)</f>
        <v>Energia Elétrica</v>
      </c>
      <c r="S59" s="11">
        <f>VLOOKUP(R59,chatgpt!B:C,2,0)</f>
        <v>25</v>
      </c>
      <c r="T59" s="27">
        <f t="shared" si="20"/>
        <v>-1.2500000000000001E-2</v>
      </c>
      <c r="U59" s="28">
        <f t="shared" si="21"/>
        <v>26.450632911392404</v>
      </c>
      <c r="V59" s="29">
        <f t="shared" si="10"/>
        <v>-130864851.50987257</v>
      </c>
      <c r="W59" s="27" t="str">
        <f t="shared" si="22"/>
        <v>Desceu</v>
      </c>
      <c r="X59" s="33">
        <f t="shared" si="23"/>
        <v>-1.43E-2</v>
      </c>
      <c r="Y59" s="35">
        <f t="shared" si="13"/>
        <v>26.498934767170539</v>
      </c>
      <c r="Z59" s="34">
        <f t="shared" si="14"/>
        <v>-149982776.45399582</v>
      </c>
      <c r="AA59" s="33" t="str">
        <f t="shared" si="24"/>
        <v>Desceu</v>
      </c>
      <c r="AB59" s="37">
        <f t="shared" si="25"/>
        <v>-1.43E-2</v>
      </c>
      <c r="AC59" s="38">
        <f t="shared" si="17"/>
        <v>26.498934767170539</v>
      </c>
      <c r="AD59" s="39">
        <f t="shared" si="18"/>
        <v>-149982776.45399582</v>
      </c>
      <c r="AE59" s="37" t="str">
        <f t="shared" si="26"/>
        <v>Desceu</v>
      </c>
      <c r="AF59" s="41">
        <f t="shared" si="27"/>
        <v>0.2281</v>
      </c>
      <c r="AG59" s="42">
        <f t="shared" si="1"/>
        <v>21.268626333360476</v>
      </c>
      <c r="AH59" s="43">
        <f t="shared" si="2"/>
        <v>1920178762.0900319</v>
      </c>
      <c r="AI59" s="41" t="str">
        <f t="shared" si="28"/>
        <v>Subiu</v>
      </c>
    </row>
    <row r="60" spans="1:35" ht="12.75">
      <c r="A60" s="2" t="s">
        <v>152</v>
      </c>
      <c r="B60" s="3">
        <v>45317</v>
      </c>
      <c r="C60" s="18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153</v>
      </c>
      <c r="L60">
        <f t="shared" si="4"/>
        <v>-4.5999999999999999E-3</v>
      </c>
      <c r="M60" s="19">
        <f t="shared" si="5"/>
        <v>41.229656419529839</v>
      </c>
      <c r="N60">
        <f>VLOOKUP(A60,Total_de_acoes!A:B,2,0)</f>
        <v>255236961</v>
      </c>
      <c r="O60" s="21">
        <f t="shared" si="6"/>
        <v>-48407328.154937305</v>
      </c>
      <c r="P60" t="str">
        <f t="shared" si="7"/>
        <v>Desceu</v>
      </c>
      <c r="Q60" t="str">
        <f>VLOOKUP(A60,Ticker!A:B,2,0)</f>
        <v>Engie</v>
      </c>
      <c r="R60" s="25" t="str">
        <f>VLOOKUP(Q60,chatgpt!A:B,2,0)</f>
        <v>Energia</v>
      </c>
      <c r="S60" s="11">
        <f>VLOOKUP(R60,chatgpt!B:C,2,0)</f>
        <v>24</v>
      </c>
      <c r="T60" s="27">
        <f t="shared" si="20"/>
        <v>5.6000000000000008E-3</v>
      </c>
      <c r="U60" s="28">
        <f t="shared" si="21"/>
        <v>40.811455847255367</v>
      </c>
      <c r="V60" s="29">
        <f t="shared" si="10"/>
        <v>58332915.000859775</v>
      </c>
      <c r="W60" s="27" t="str">
        <f t="shared" si="22"/>
        <v>Subiu</v>
      </c>
      <c r="X60" s="33">
        <f t="shared" si="23"/>
        <v>-9.4600000000000004E-2</v>
      </c>
      <c r="Y60" s="35">
        <f t="shared" si="13"/>
        <v>45.328031809145131</v>
      </c>
      <c r="Z60" s="34">
        <f t="shared" si="14"/>
        <v>-1094464207.6375353</v>
      </c>
      <c r="AA60" s="33" t="str">
        <f t="shared" si="24"/>
        <v>Desceu</v>
      </c>
      <c r="AB60" s="37">
        <f t="shared" si="25"/>
        <v>-9.4600000000000004E-2</v>
      </c>
      <c r="AC60" s="38">
        <f t="shared" si="17"/>
        <v>45.328031809145131</v>
      </c>
      <c r="AD60" s="39">
        <f t="shared" si="18"/>
        <v>-1094464207.6375353</v>
      </c>
      <c r="AE60" s="37" t="str">
        <f t="shared" si="26"/>
        <v>Desceu</v>
      </c>
      <c r="AF60" s="41">
        <f t="shared" si="27"/>
        <v>0.1341</v>
      </c>
      <c r="AG60" s="42">
        <f t="shared" si="1"/>
        <v>36.187285071863144</v>
      </c>
      <c r="AH60" s="43">
        <f t="shared" si="2"/>
        <v>1238592210.8569844</v>
      </c>
      <c r="AI60" s="41" t="str">
        <f t="shared" si="28"/>
        <v>Subiu</v>
      </c>
    </row>
    <row r="61" spans="1:35" ht="12.75">
      <c r="A61" s="5" t="s">
        <v>154</v>
      </c>
      <c r="B61" s="6">
        <v>45317</v>
      </c>
      <c r="C61" s="20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155</v>
      </c>
      <c r="L61">
        <f t="shared" si="4"/>
        <v>-4.6999999999999993E-3</v>
      </c>
      <c r="M61" s="19">
        <f t="shared" si="5"/>
        <v>23.339696573897317</v>
      </c>
      <c r="N61">
        <f>VLOOKUP(A61,Total_de_acoes!A:B,2,0)</f>
        <v>1114412532</v>
      </c>
      <c r="O61" s="21">
        <f t="shared" si="6"/>
        <v>-122247236.66863392</v>
      </c>
      <c r="P61" t="str">
        <f t="shared" si="7"/>
        <v>Desceu</v>
      </c>
      <c r="Q61" t="str">
        <f>VLOOKUP(A61,Ticker!A:B,2,0)</f>
        <v>Vibra Energia</v>
      </c>
      <c r="R61" s="25" t="str">
        <f>VLOOKUP(Q61,chatgpt!A:B,2,0)</f>
        <v>Energia</v>
      </c>
      <c r="S61" s="11">
        <f>VLOOKUP(R61,chatgpt!B:C,2,0)</f>
        <v>24</v>
      </c>
      <c r="T61" s="27">
        <f t="shared" si="20"/>
        <v>2.4300000000000002E-2</v>
      </c>
      <c r="U61" s="28">
        <f t="shared" si="21"/>
        <v>22.678902665234794</v>
      </c>
      <c r="V61" s="29">
        <f t="shared" si="10"/>
        <v>614149776.21414506</v>
      </c>
      <c r="W61" s="27" t="str">
        <f t="shared" si="22"/>
        <v>Subiu</v>
      </c>
      <c r="X61" s="33">
        <f t="shared" si="23"/>
        <v>2.07E-2</v>
      </c>
      <c r="Y61" s="35">
        <f t="shared" si="13"/>
        <v>22.758890957186246</v>
      </c>
      <c r="Z61" s="34">
        <f t="shared" si="14"/>
        <v>525009821.25017262</v>
      </c>
      <c r="AA61" s="33" t="str">
        <f t="shared" si="24"/>
        <v>Subiu</v>
      </c>
      <c r="AB61" s="37">
        <f t="shared" si="25"/>
        <v>2.07E-2</v>
      </c>
      <c r="AC61" s="38">
        <f t="shared" si="17"/>
        <v>22.758890957186246</v>
      </c>
      <c r="AD61" s="39">
        <f t="shared" si="18"/>
        <v>525009821.25017262</v>
      </c>
      <c r="AE61" s="37" t="str">
        <f t="shared" si="26"/>
        <v>Subiu</v>
      </c>
      <c r="AF61" s="41">
        <f t="shared" si="27"/>
        <v>0.50649999999999995</v>
      </c>
      <c r="AG61" s="42">
        <f t="shared" si="1"/>
        <v>15.419847328244275</v>
      </c>
      <c r="AH61" s="43">
        <f t="shared" si="2"/>
        <v>8703732014.2378635</v>
      </c>
      <c r="AI61" s="41" t="str">
        <f t="shared" si="28"/>
        <v>Subiu</v>
      </c>
    </row>
    <row r="62" spans="1:35" ht="12.75">
      <c r="A62" s="2" t="s">
        <v>156</v>
      </c>
      <c r="B62" s="3">
        <v>45317</v>
      </c>
      <c r="C62" s="18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157</v>
      </c>
      <c r="L62">
        <f t="shared" si="4"/>
        <v>-6.5000000000000006E-3</v>
      </c>
      <c r="M62" s="19">
        <f t="shared" si="5"/>
        <v>40.915953699043783</v>
      </c>
      <c r="N62">
        <f>VLOOKUP(A62,Total_de_acoes!A:B,2,0)</f>
        <v>81838843</v>
      </c>
      <c r="O62" s="21">
        <f t="shared" si="6"/>
        <v>-21765343.021313515</v>
      </c>
      <c r="P62" t="str">
        <f t="shared" si="7"/>
        <v>Desceu</v>
      </c>
      <c r="Q62" t="str">
        <f>VLOOKUP(A62,Ticker!A:B,2,0)</f>
        <v>IRB Brasil RE</v>
      </c>
      <c r="R62" s="25" t="str">
        <f>VLOOKUP(Q62,chatgpt!A:B,2,0)</f>
        <v>Seguros, Previdência e Capitalização</v>
      </c>
      <c r="S62" s="11">
        <f>VLOOKUP(R62,chatgpt!B:C,2,0)</f>
        <v>33</v>
      </c>
      <c r="T62" s="27">
        <f t="shared" si="20"/>
        <v>5.45E-2</v>
      </c>
      <c r="U62" s="28">
        <f t="shared" si="21"/>
        <v>38.549075391180651</v>
      </c>
      <c r="V62" s="29">
        <f t="shared" si="10"/>
        <v>171937239.21600303</v>
      </c>
      <c r="W62" s="27" t="str">
        <f t="shared" si="22"/>
        <v>Subiu</v>
      </c>
      <c r="X62" s="33">
        <f t="shared" si="23"/>
        <v>-8.2400000000000001E-2</v>
      </c>
      <c r="Y62" s="35">
        <f t="shared" si="13"/>
        <v>44.300348735832607</v>
      </c>
      <c r="Z62" s="34">
        <f t="shared" si="14"/>
        <v>-298740317.0870533</v>
      </c>
      <c r="AA62" s="33" t="str">
        <f t="shared" si="24"/>
        <v>Desceu</v>
      </c>
      <c r="AB62" s="37">
        <f t="shared" si="25"/>
        <v>-8.2400000000000001E-2</v>
      </c>
      <c r="AC62" s="38">
        <f t="shared" si="17"/>
        <v>44.300348735832607</v>
      </c>
      <c r="AD62" s="39">
        <f t="shared" si="18"/>
        <v>-298740317.0870533</v>
      </c>
      <c r="AE62" s="37" t="str">
        <f t="shared" si="26"/>
        <v>Desceu</v>
      </c>
      <c r="AF62" s="41">
        <f t="shared" si="27"/>
        <v>0.73499999999999999</v>
      </c>
      <c r="AG62" s="42">
        <f t="shared" si="1"/>
        <v>23.429394812680115</v>
      </c>
      <c r="AH62" s="43">
        <f t="shared" si="2"/>
        <v>1409314404.2900574</v>
      </c>
      <c r="AI62" s="41" t="str">
        <f t="shared" si="28"/>
        <v>Subiu</v>
      </c>
    </row>
    <row r="63" spans="1:35" ht="12.75">
      <c r="A63" s="5" t="s">
        <v>158</v>
      </c>
      <c r="B63" s="6">
        <v>45317</v>
      </c>
      <c r="C63" s="20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159</v>
      </c>
      <c r="L63">
        <f t="shared" si="4"/>
        <v>-6.5000000000000006E-3</v>
      </c>
      <c r="M63" s="19">
        <f t="shared" si="5"/>
        <v>41.127327629592351</v>
      </c>
      <c r="N63">
        <f>VLOOKUP(A63,Total_de_acoes!A:B,2,0)</f>
        <v>1980568384</v>
      </c>
      <c r="O63" s="21">
        <f t="shared" si="6"/>
        <v>-529460651.3402741</v>
      </c>
      <c r="P63" t="str">
        <f t="shared" si="7"/>
        <v>Desceu</v>
      </c>
      <c r="Q63" t="str">
        <f>VLOOKUP(A63,Ticker!A:B,2,0)</f>
        <v>Eletrobras</v>
      </c>
      <c r="R63" s="25" t="str">
        <f>VLOOKUP(Q63,chatgpt!A:B,2,0)</f>
        <v>Energia Elétrica</v>
      </c>
      <c r="S63" s="11">
        <f>VLOOKUP(R63,chatgpt!B:C,2,0)</f>
        <v>25</v>
      </c>
      <c r="T63" s="27">
        <f t="shared" si="20"/>
        <v>-2.0400000000000001E-2</v>
      </c>
      <c r="U63" s="28">
        <f t="shared" si="21"/>
        <v>41.710902409146591</v>
      </c>
      <c r="V63" s="29">
        <f t="shared" si="10"/>
        <v>-1685270409.4251721</v>
      </c>
      <c r="W63" s="27" t="str">
        <f t="shared" si="22"/>
        <v>Desceu</v>
      </c>
      <c r="X63" s="33">
        <f t="shared" si="23"/>
        <v>-3.7000000000000005E-2</v>
      </c>
      <c r="Y63" s="35">
        <f t="shared" si="13"/>
        <v>42.429906542056074</v>
      </c>
      <c r="Z63" s="34">
        <f t="shared" si="14"/>
        <v>-3109307263.0310268</v>
      </c>
      <c r="AA63" s="33" t="str">
        <f t="shared" si="24"/>
        <v>Desceu</v>
      </c>
      <c r="AB63" s="37">
        <f t="shared" si="25"/>
        <v>-3.7000000000000005E-2</v>
      </c>
      <c r="AC63" s="38">
        <f t="shared" si="17"/>
        <v>42.429906542056074</v>
      </c>
      <c r="AD63" s="39">
        <f t="shared" si="18"/>
        <v>-3109307263.0310268</v>
      </c>
      <c r="AE63" s="37" t="str">
        <f t="shared" si="26"/>
        <v>Desceu</v>
      </c>
      <c r="AF63" s="41">
        <f t="shared" si="27"/>
        <v>-3.6400000000000002E-2</v>
      </c>
      <c r="AG63" s="42">
        <f t="shared" si="1"/>
        <v>42.403486924034866</v>
      </c>
      <c r="AH63" s="43">
        <f t="shared" si="2"/>
        <v>-3056981402.8608656</v>
      </c>
      <c r="AI63" s="41" t="str">
        <f t="shared" si="28"/>
        <v>Desceu</v>
      </c>
    </row>
    <row r="64" spans="1:35" ht="12.75">
      <c r="A64" s="2" t="s">
        <v>160</v>
      </c>
      <c r="B64" s="3">
        <v>45317</v>
      </c>
      <c r="C64" s="18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161</v>
      </c>
      <c r="L64">
        <f t="shared" si="4"/>
        <v>-8.6999999999999994E-3</v>
      </c>
      <c r="M64" s="19">
        <f t="shared" si="5"/>
        <v>3.4298396045596693</v>
      </c>
      <c r="N64">
        <f>VLOOKUP(A64,Total_de_acoes!A:B,2,0)</f>
        <v>309729428</v>
      </c>
      <c r="O64" s="21">
        <f t="shared" si="6"/>
        <v>-9242203.6520125903</v>
      </c>
      <c r="P64" t="str">
        <f t="shared" si="7"/>
        <v>Desceu</v>
      </c>
      <c r="Q64" t="str">
        <f>VLOOKUP(A64,Ticker!A:B,2,0)</f>
        <v>Petz</v>
      </c>
      <c r="R64" s="25" t="str">
        <f>VLOOKUP(Q64,chatgpt!A:B,2,0)</f>
        <v>Comércio</v>
      </c>
      <c r="S64" s="11">
        <f>VLOOKUP(R64,chatgpt!B:C,2,0)</f>
        <v>18</v>
      </c>
      <c r="T64" s="27">
        <f t="shared" si="20"/>
        <v>-4.2300000000000004E-2</v>
      </c>
      <c r="U64" s="28">
        <f t="shared" si="21"/>
        <v>3.550172287772789</v>
      </c>
      <c r="V64" s="29">
        <f t="shared" si="10"/>
        <v>-46512776.79331737</v>
      </c>
      <c r="W64" s="27" t="str">
        <f t="shared" si="22"/>
        <v>Desceu</v>
      </c>
      <c r="X64" s="33">
        <f t="shared" si="23"/>
        <v>-0.13919999999999999</v>
      </c>
      <c r="Y64" s="35">
        <f t="shared" si="13"/>
        <v>3.949814126394052</v>
      </c>
      <c r="Z64" s="34">
        <f t="shared" si="14"/>
        <v>-170293614.87434947</v>
      </c>
      <c r="AA64" s="33" t="str">
        <f t="shared" si="24"/>
        <v>Desceu</v>
      </c>
      <c r="AB64" s="37">
        <f t="shared" si="25"/>
        <v>-0.13919999999999999</v>
      </c>
      <c r="AC64" s="38">
        <f t="shared" si="17"/>
        <v>3.949814126394052</v>
      </c>
      <c r="AD64" s="39">
        <f t="shared" si="18"/>
        <v>-170293614.87434947</v>
      </c>
      <c r="AE64" s="37" t="str">
        <f t="shared" si="26"/>
        <v>Desceu</v>
      </c>
      <c r="AF64" s="41">
        <f t="shared" si="27"/>
        <v>-0.46630000000000005</v>
      </c>
      <c r="AG64" s="42">
        <f t="shared" si="1"/>
        <v>6.3706201986134534</v>
      </c>
      <c r="AH64" s="43">
        <f t="shared" si="2"/>
        <v>-920088494.92179132</v>
      </c>
      <c r="AI64" s="41" t="str">
        <f t="shared" si="28"/>
        <v>Desceu</v>
      </c>
    </row>
    <row r="65" spans="1:35" ht="12.75">
      <c r="A65" s="5" t="s">
        <v>162</v>
      </c>
      <c r="B65" s="6">
        <v>45317</v>
      </c>
      <c r="C65" s="20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163</v>
      </c>
      <c r="L65">
        <f t="shared" si="4"/>
        <v>-9.300000000000001E-3</v>
      </c>
      <c r="M65" s="19">
        <f t="shared" si="5"/>
        <v>16.059351973352175</v>
      </c>
      <c r="N65">
        <f>VLOOKUP(A65,Total_de_acoes!A:B,2,0)</f>
        <v>91514307</v>
      </c>
      <c r="O65" s="21">
        <f t="shared" si="6"/>
        <v>-13667842.34040677</v>
      </c>
      <c r="P65" t="str">
        <f t="shared" si="7"/>
        <v>Desceu</v>
      </c>
      <c r="Q65" t="str">
        <f>VLOOKUP(A65,Ticker!A:B,2,0)</f>
        <v>EZTEC</v>
      </c>
      <c r="R65" s="25" t="str">
        <f>VLOOKUP(Q65,chatgpt!A:B,2,0)</f>
        <v>Construção Civil</v>
      </c>
      <c r="S65" s="11">
        <f>VLOOKUP(R65,chatgpt!B:C,2,0)</f>
        <v>41</v>
      </c>
      <c r="T65" s="27">
        <f t="shared" si="20"/>
        <v>-2.3900000000000001E-2</v>
      </c>
      <c r="U65" s="28">
        <f t="shared" si="21"/>
        <v>16.29955947136564</v>
      </c>
      <c r="V65" s="29">
        <f t="shared" si="10"/>
        <v>-35650265.057312891</v>
      </c>
      <c r="W65" s="27" t="str">
        <f t="shared" si="22"/>
        <v>Desceu</v>
      </c>
      <c r="X65" s="33">
        <f t="shared" si="23"/>
        <v>-0.1492</v>
      </c>
      <c r="Y65" s="35">
        <f t="shared" si="13"/>
        <v>18.700047014574519</v>
      </c>
      <c r="Z65" s="34">
        <f t="shared" si="14"/>
        <v>-255329219.03620601</v>
      </c>
      <c r="AA65" s="33" t="str">
        <f t="shared" si="24"/>
        <v>Desceu</v>
      </c>
      <c r="AB65" s="37">
        <f t="shared" si="25"/>
        <v>-0.1492</v>
      </c>
      <c r="AC65" s="38">
        <f t="shared" si="17"/>
        <v>18.700047014574519</v>
      </c>
      <c r="AD65" s="39">
        <f t="shared" si="18"/>
        <v>-255329219.03620601</v>
      </c>
      <c r="AE65" s="37" t="str">
        <f t="shared" si="26"/>
        <v>Desceu</v>
      </c>
      <c r="AF65" s="41">
        <f t="shared" si="27"/>
        <v>8.929999999999999E-2</v>
      </c>
      <c r="AG65" s="42">
        <f t="shared" si="1"/>
        <v>14.605710089048014</v>
      </c>
      <c r="AH65" s="43">
        <f t="shared" si="2"/>
        <v>119361187.32786275</v>
      </c>
      <c r="AI65" s="41" t="str">
        <f t="shared" si="28"/>
        <v>Subiu</v>
      </c>
    </row>
    <row r="66" spans="1:35" ht="12.75">
      <c r="A66" s="2" t="s">
        <v>164</v>
      </c>
      <c r="B66" s="3">
        <v>45317</v>
      </c>
      <c r="C66" s="18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107</v>
      </c>
      <c r="L66">
        <f t="shared" si="4"/>
        <v>-1.0700000000000001E-2</v>
      </c>
      <c r="M66" s="19">
        <f t="shared" si="5"/>
        <v>16.668351359547152</v>
      </c>
      <c r="N66">
        <f>VLOOKUP(A66,Total_de_acoes!A:B,2,0)</f>
        <v>240822651</v>
      </c>
      <c r="O66" s="21">
        <f t="shared" si="6"/>
        <v>-42951047.215599783</v>
      </c>
      <c r="P66" t="str">
        <f t="shared" si="7"/>
        <v>Desceu</v>
      </c>
      <c r="Q66" t="str">
        <f>VLOOKUP(A66,Ticker!A:B,2,0)</f>
        <v>Fleury</v>
      </c>
      <c r="R66" s="25" t="str">
        <f>VLOOKUP(Q66,chatgpt!A:B,2,0)</f>
        <v>Saúde</v>
      </c>
      <c r="S66" s="11">
        <f>VLOOKUP(R66,chatgpt!B:C,2,0)</f>
        <v>37</v>
      </c>
      <c r="T66" s="27">
        <f t="shared" ref="T66:T82" si="29">E66/100</f>
        <v>1.04E-2</v>
      </c>
      <c r="U66" s="28">
        <f t="shared" ref="U66:U97" si="30">C66/(1+T66)</f>
        <v>16.320269200316705</v>
      </c>
      <c r="V66" s="29">
        <f t="shared" ref="V66:V82" si="31">(C66-U66)*N66</f>
        <v>40875021.136080652</v>
      </c>
      <c r="W66" s="27" t="str">
        <f t="shared" ref="W66:W97" si="32">IF(V66&gt;0,"Subiu",IF(V66&lt;0,"Desceu", "Estável"))</f>
        <v>Subiu</v>
      </c>
      <c r="X66" s="33">
        <f t="shared" ref="X66:X82" si="33">F66/100</f>
        <v>-8.5900000000000004E-2</v>
      </c>
      <c r="Y66" s="35">
        <f t="shared" si="13"/>
        <v>18.039601794114429</v>
      </c>
      <c r="Z66" s="34">
        <f t="shared" ref="Z66:Z82" si="34">(C66-Y66)*N66</f>
        <v>-373179212.0529933</v>
      </c>
      <c r="AA66" s="33" t="str">
        <f t="shared" ref="AA66:AA97" si="35">IF(Z66&gt;0,"Subiu",IF(Z66&lt;0,"Desceu", "Estável"))</f>
        <v>Desceu</v>
      </c>
      <c r="AB66" s="37">
        <f t="shared" ref="AB66:AB82" si="36">G66/100</f>
        <v>-8.5900000000000004E-2</v>
      </c>
      <c r="AC66" s="38">
        <f t="shared" si="17"/>
        <v>18.039601794114429</v>
      </c>
      <c r="AD66" s="39">
        <f t="shared" si="18"/>
        <v>-373179212.0529933</v>
      </c>
      <c r="AE66" s="37" t="str">
        <f t="shared" ref="AE66:AE97" si="37">IF(AD66&gt;0,"Subiu",IF(AD66&lt;0,"Desceu", "Estável"))</f>
        <v>Desceu</v>
      </c>
      <c r="AF66" s="41">
        <f t="shared" ref="AF66:AF82" si="38">H66/100</f>
        <v>0.1716</v>
      </c>
      <c r="AG66" s="42">
        <f t="shared" ref="AG66:AG82" si="39">C66/(1+AF66)</f>
        <v>14.074769545920109</v>
      </c>
      <c r="AH66" s="43">
        <f t="shared" ref="AH66:AH82" si="40">(C66-AG66)*N66</f>
        <v>581642200.72745275</v>
      </c>
      <c r="AI66" s="41" t="str">
        <f t="shared" ref="AI66:AI97" si="41">IF(AH66&gt;0,"Subiu",IF(AH66&lt;0,"Desceu", "Estável"))</f>
        <v>Subiu</v>
      </c>
    </row>
    <row r="67" spans="1:35" ht="12.75">
      <c r="A67" s="5" t="s">
        <v>165</v>
      </c>
      <c r="B67" s="6">
        <v>45317</v>
      </c>
      <c r="C67" s="20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166</v>
      </c>
      <c r="L67">
        <f t="shared" ref="L67:L82" si="42">D67/100</f>
        <v>-1.2699999999999999E-2</v>
      </c>
      <c r="M67" s="19">
        <f t="shared" ref="M67:M82" si="43" xml:space="preserve"> C67/(1+L67)</f>
        <v>7.0394003848880793</v>
      </c>
      <c r="N67">
        <f>VLOOKUP(A67,Total_de_acoes!A:B,2,0)</f>
        <v>496029967</v>
      </c>
      <c r="O67" s="21">
        <f t="shared" ref="O67:O82" si="44">(C67-M67)*N67</f>
        <v>-44345269.965821177</v>
      </c>
      <c r="P67" t="str">
        <f t="shared" ref="P67:P82" si="45">IF(O67&gt;0,"Subiu",IF(O67&lt;0,"Desceu", "Estável"))</f>
        <v>Desceu</v>
      </c>
      <c r="Q67" t="str">
        <f>VLOOKUP(A67,Ticker!A:B,2,0)</f>
        <v>Grupo Soma</v>
      </c>
      <c r="R67" s="25" t="str">
        <f>VLOOKUP(Q67,chatgpt!A:B,2,0)</f>
        <v>Comércio</v>
      </c>
      <c r="S67" s="11">
        <f>VLOOKUP(R67,chatgpt!B:C,2,0)</f>
        <v>18</v>
      </c>
      <c r="T67" s="27">
        <f t="shared" si="29"/>
        <v>-4.3E-3</v>
      </c>
      <c r="U67" s="28">
        <f t="shared" si="30"/>
        <v>6.9800140604599781</v>
      </c>
      <c r="V67" s="29">
        <f t="shared" si="31"/>
        <v>-14887873.419498842</v>
      </c>
      <c r="W67" s="27" t="str">
        <f t="shared" si="32"/>
        <v>Desceu</v>
      </c>
      <c r="X67" s="33">
        <f t="shared" si="33"/>
        <v>-6.7099999999999993E-2</v>
      </c>
      <c r="Y67" s="35">
        <f t="shared" ref="Y67:Y82" si="46">C67/(1+X67)</f>
        <v>7.4498874477435946</v>
      </c>
      <c r="Z67" s="34">
        <f t="shared" si="34"/>
        <v>-247959154.20796934</v>
      </c>
      <c r="AA67" s="33" t="str">
        <f t="shared" si="35"/>
        <v>Desceu</v>
      </c>
      <c r="AB67" s="37">
        <f t="shared" si="36"/>
        <v>-6.7099999999999993E-2</v>
      </c>
      <c r="AC67" s="38">
        <f t="shared" ref="AC67:AC82" si="47">C67/(1+AB67)</f>
        <v>7.4498874477435946</v>
      </c>
      <c r="AD67" s="39">
        <f t="shared" ref="AD67:AD82" si="48">(C67-AC67)*N67</f>
        <v>-247959154.20796934</v>
      </c>
      <c r="AE67" s="37" t="str">
        <f t="shared" si="37"/>
        <v>Desceu</v>
      </c>
      <c r="AF67" s="41">
        <f t="shared" si="38"/>
        <v>-0.30010000000000003</v>
      </c>
      <c r="AG67" s="42">
        <f t="shared" si="39"/>
        <v>9.9299899985712248</v>
      </c>
      <c r="AH67" s="43">
        <f t="shared" si="40"/>
        <v>-1478164340.6516147</v>
      </c>
      <c r="AI67" s="41" t="str">
        <f t="shared" si="41"/>
        <v>Desceu</v>
      </c>
    </row>
    <row r="68" spans="1:35" ht="12.75">
      <c r="A68" s="2" t="s">
        <v>167</v>
      </c>
      <c r="B68" s="3">
        <v>45317</v>
      </c>
      <c r="C68" s="18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168</v>
      </c>
      <c r="L68">
        <f t="shared" si="42"/>
        <v>-1.3600000000000001E-2</v>
      </c>
      <c r="M68" s="19">
        <f t="shared" si="43"/>
        <v>8.7895377128953776</v>
      </c>
      <c r="N68">
        <f>VLOOKUP(A68,Total_de_acoes!A:B,2,0)</f>
        <v>176733968</v>
      </c>
      <c r="O68" s="21">
        <f t="shared" si="44"/>
        <v>-21126374.325644854</v>
      </c>
      <c r="P68" t="str">
        <f t="shared" si="45"/>
        <v>Desceu</v>
      </c>
      <c r="Q68" t="str">
        <f>VLOOKUP(A68,Ticker!A:B,2,0)</f>
        <v>Alpargatas</v>
      </c>
      <c r="R68" s="25" t="str">
        <f>VLOOKUP(Q68,chatgpt!A:B,2,0)</f>
        <v>Calçados</v>
      </c>
      <c r="S68" s="11">
        <f>VLOOKUP(R68,chatgpt!B:C,2,0)</f>
        <v>109</v>
      </c>
      <c r="T68" s="27">
        <f t="shared" si="29"/>
        <v>4.0800000000000003E-2</v>
      </c>
      <c r="U68" s="28">
        <f t="shared" si="30"/>
        <v>8.3301306687163716</v>
      </c>
      <c r="V68" s="29">
        <f t="shared" si="31"/>
        <v>60066455.519262157</v>
      </c>
      <c r="W68" s="27" t="str">
        <f t="shared" si="32"/>
        <v>Subiu</v>
      </c>
      <c r="X68" s="33">
        <f t="shared" si="33"/>
        <v>-0.14330000000000001</v>
      </c>
      <c r="Y68" s="35">
        <f t="shared" si="46"/>
        <v>10.120228784872184</v>
      </c>
      <c r="Z68" s="34">
        <f t="shared" si="34"/>
        <v>-256304687.65827948</v>
      </c>
      <c r="AA68" s="33" t="str">
        <f t="shared" si="35"/>
        <v>Desceu</v>
      </c>
      <c r="AB68" s="37">
        <f t="shared" si="36"/>
        <v>-0.14330000000000001</v>
      </c>
      <c r="AC68" s="38">
        <f t="shared" si="47"/>
        <v>10.120228784872184</v>
      </c>
      <c r="AD68" s="39">
        <f t="shared" si="48"/>
        <v>-256304687.65827948</v>
      </c>
      <c r="AE68" s="37" t="str">
        <f t="shared" si="37"/>
        <v>Desceu</v>
      </c>
      <c r="AF68" s="41">
        <f t="shared" si="38"/>
        <v>-0.34520000000000001</v>
      </c>
      <c r="AG68" s="42">
        <f t="shared" si="39"/>
        <v>13.240684178375075</v>
      </c>
      <c r="AH68" s="43">
        <f t="shared" si="40"/>
        <v>-807795151.31904674</v>
      </c>
      <c r="AI68" s="41" t="str">
        <f t="shared" si="41"/>
        <v>Desceu</v>
      </c>
    </row>
    <row r="69" spans="1:35" ht="12.75">
      <c r="A69" s="5" t="s">
        <v>169</v>
      </c>
      <c r="B69" s="6">
        <v>45317</v>
      </c>
      <c r="C69" s="20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170</v>
      </c>
      <c r="L69">
        <f t="shared" si="42"/>
        <v>-1.38E-2</v>
      </c>
      <c r="M69" s="19">
        <f t="shared" si="43"/>
        <v>23.1596025147029</v>
      </c>
      <c r="N69">
        <f>VLOOKUP(A69,Total_de_acoes!A:B,2,0)</f>
        <v>265784616</v>
      </c>
      <c r="O69" s="21">
        <f t="shared" si="44"/>
        <v>-84945431.642944753</v>
      </c>
      <c r="P69" t="str">
        <f t="shared" si="45"/>
        <v>Desceu</v>
      </c>
      <c r="Q69" t="str">
        <f>VLOOKUP(A69,Ticker!A:B,2,0)</f>
        <v>Cyrela</v>
      </c>
      <c r="R69" s="25" t="str">
        <f>VLOOKUP(Q69,chatgpt!A:B,2,0)</f>
        <v>Construção Civil</v>
      </c>
      <c r="S69" s="11">
        <f>VLOOKUP(R69,chatgpt!B:C,2,0)</f>
        <v>41</v>
      </c>
      <c r="T69" s="27">
        <f t="shared" si="29"/>
        <v>2.3799999999999998E-2</v>
      </c>
      <c r="U69" s="28">
        <f t="shared" si="30"/>
        <v>22.309044735299864</v>
      </c>
      <c r="V69" s="29">
        <f t="shared" si="31"/>
        <v>141119741.14150402</v>
      </c>
      <c r="W69" s="27" t="str">
        <f t="shared" si="32"/>
        <v>Subiu</v>
      </c>
      <c r="X69" s="33">
        <f t="shared" si="33"/>
        <v>-5.1500000000000004E-2</v>
      </c>
      <c r="Y69" s="35">
        <f t="shared" si="46"/>
        <v>24.080126515550869</v>
      </c>
      <c r="Z69" s="34">
        <f t="shared" si="34"/>
        <v>-329606549.72710592</v>
      </c>
      <c r="AA69" s="33" t="str">
        <f t="shared" si="35"/>
        <v>Desceu</v>
      </c>
      <c r="AB69" s="37">
        <f t="shared" si="36"/>
        <v>-5.1500000000000004E-2</v>
      </c>
      <c r="AC69" s="38">
        <f t="shared" si="47"/>
        <v>24.080126515550869</v>
      </c>
      <c r="AD69" s="39">
        <f t="shared" si="48"/>
        <v>-329606549.72710592</v>
      </c>
      <c r="AE69" s="37" t="str">
        <f t="shared" si="37"/>
        <v>Desceu</v>
      </c>
      <c r="AF69" s="41">
        <f t="shared" si="38"/>
        <v>0.60089999999999999</v>
      </c>
      <c r="AG69" s="42">
        <f t="shared" si="39"/>
        <v>14.266974826660004</v>
      </c>
      <c r="AH69" s="43">
        <f t="shared" si="40"/>
        <v>2278578203.6545043</v>
      </c>
      <c r="AI69" s="41" t="str">
        <f t="shared" si="41"/>
        <v>Subiu</v>
      </c>
    </row>
    <row r="70" spans="1:35" ht="12.75">
      <c r="A70" s="2" t="s">
        <v>171</v>
      </c>
      <c r="B70" s="3">
        <v>45317</v>
      </c>
      <c r="C70" s="18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172</v>
      </c>
      <c r="L70">
        <f t="shared" si="42"/>
        <v>-1.3999999999999999E-2</v>
      </c>
      <c r="M70" s="19">
        <f t="shared" si="43"/>
        <v>22.718052738336713</v>
      </c>
      <c r="N70">
        <f>VLOOKUP(A70,Total_de_acoes!A:B,2,0)</f>
        <v>734632705</v>
      </c>
      <c r="O70" s="21">
        <f t="shared" si="44"/>
        <v>-233651943.49695757</v>
      </c>
      <c r="P70" t="str">
        <f t="shared" si="45"/>
        <v>Desceu</v>
      </c>
      <c r="Q70" t="str">
        <f>VLOOKUP(A70,Ticker!A:B,2,0)</f>
        <v>Embraer</v>
      </c>
      <c r="R70" s="25" t="str">
        <f>VLOOKUP(Q70,chatgpt!A:B,2,0)</f>
        <v>Aeronáutica</v>
      </c>
      <c r="S70" s="11">
        <f>VLOOKUP(R70,chatgpt!B:C,2,0)</f>
        <v>53</v>
      </c>
      <c r="T70" s="27">
        <f t="shared" si="29"/>
        <v>5.0199999999999995E-2</v>
      </c>
      <c r="U70" s="28">
        <f t="shared" si="30"/>
        <v>21.329270615120926</v>
      </c>
      <c r="V70" s="29">
        <f t="shared" si="31"/>
        <v>786592824.33669925</v>
      </c>
      <c r="W70" s="27" t="str">
        <f t="shared" si="32"/>
        <v>Subiu</v>
      </c>
      <c r="X70" s="33">
        <f t="shared" si="33"/>
        <v>4.0000000000000002E-4</v>
      </c>
      <c r="Y70" s="35">
        <f t="shared" si="46"/>
        <v>22.391043582566972</v>
      </c>
      <c r="Z70" s="34">
        <f t="shared" si="34"/>
        <v>6579677.1659332905</v>
      </c>
      <c r="AA70" s="33" t="str">
        <f t="shared" si="35"/>
        <v>Subiu</v>
      </c>
      <c r="AB70" s="37">
        <f t="shared" si="36"/>
        <v>4.0000000000000002E-4</v>
      </c>
      <c r="AC70" s="38">
        <f t="shared" si="47"/>
        <v>22.391043582566972</v>
      </c>
      <c r="AD70" s="39">
        <f t="shared" si="48"/>
        <v>6579677.1659332905</v>
      </c>
      <c r="AE70" s="37" t="str">
        <f t="shared" si="37"/>
        <v>Subiu</v>
      </c>
      <c r="AF70" s="41">
        <f t="shared" si="38"/>
        <v>0.34289999999999998</v>
      </c>
      <c r="AG70" s="42">
        <f t="shared" si="39"/>
        <v>16.680318713232555</v>
      </c>
      <c r="AH70" s="43">
        <f t="shared" si="40"/>
        <v>4201864935.4358473</v>
      </c>
      <c r="AI70" s="41" t="str">
        <f t="shared" si="41"/>
        <v>Subiu</v>
      </c>
    </row>
    <row r="71" spans="1:35" ht="12.75">
      <c r="A71" s="5" t="s">
        <v>173</v>
      </c>
      <c r="B71" s="6">
        <v>45317</v>
      </c>
      <c r="C71" s="20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174</v>
      </c>
      <c r="L71">
        <f t="shared" si="42"/>
        <v>-1.41E-2</v>
      </c>
      <c r="M71" s="19">
        <f t="shared" si="43"/>
        <v>16.198397403387769</v>
      </c>
      <c r="N71">
        <f>VLOOKUP(A71,Total_de_acoes!A:B,2,0)</f>
        <v>846244302</v>
      </c>
      <c r="O71" s="21">
        <f t="shared" si="44"/>
        <v>-193280001.20849475</v>
      </c>
      <c r="P71" t="str">
        <f t="shared" si="45"/>
        <v>Desceu</v>
      </c>
      <c r="Q71" t="str">
        <f>VLOOKUP(A71,Ticker!A:B,2,0)</f>
        <v>Natura</v>
      </c>
      <c r="R71" s="25" t="str">
        <f>VLOOKUP(Q71,chatgpt!A:B,2,0)</f>
        <v>Cosméticos</v>
      </c>
      <c r="S71" s="11">
        <f>VLOOKUP(R71,chatgpt!B:C,2,0)</f>
        <v>53</v>
      </c>
      <c r="T71" s="27">
        <f t="shared" si="29"/>
        <v>-7.3700000000000002E-2</v>
      </c>
      <c r="U71" s="28">
        <f t="shared" si="30"/>
        <v>17.240634783547446</v>
      </c>
      <c r="V71" s="29">
        <f t="shared" si="31"/>
        <v>-1075267445.5000286</v>
      </c>
      <c r="W71" s="27" t="str">
        <f t="shared" si="32"/>
        <v>Desceu</v>
      </c>
      <c r="X71" s="33">
        <f t="shared" si="33"/>
        <v>-5.45E-2</v>
      </c>
      <c r="Y71" s="35">
        <f t="shared" si="46"/>
        <v>16.890534108937072</v>
      </c>
      <c r="Z71" s="34">
        <f t="shared" si="34"/>
        <v>-778996744.48464346</v>
      </c>
      <c r="AA71" s="33" t="str">
        <f t="shared" si="35"/>
        <v>Desceu</v>
      </c>
      <c r="AB71" s="37">
        <f t="shared" si="36"/>
        <v>-5.45E-2</v>
      </c>
      <c r="AC71" s="38">
        <f t="shared" si="47"/>
        <v>16.890534108937072</v>
      </c>
      <c r="AD71" s="39">
        <f t="shared" si="48"/>
        <v>-778996744.48464346</v>
      </c>
      <c r="AE71" s="37" t="str">
        <f t="shared" si="37"/>
        <v>Desceu</v>
      </c>
      <c r="AF71" s="41">
        <f t="shared" si="38"/>
        <v>0.2351</v>
      </c>
      <c r="AG71" s="42">
        <f t="shared" si="39"/>
        <v>12.930127115213343</v>
      </c>
      <c r="AH71" s="43">
        <f t="shared" si="40"/>
        <v>2572475107.5550113</v>
      </c>
      <c r="AI71" s="41" t="str">
        <f t="shared" si="41"/>
        <v>Subiu</v>
      </c>
    </row>
    <row r="72" spans="1:35" ht="12.75">
      <c r="A72" s="2" t="s">
        <v>175</v>
      </c>
      <c r="B72" s="3">
        <v>45317</v>
      </c>
      <c r="C72" s="18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176</v>
      </c>
      <c r="L72">
        <f t="shared" si="42"/>
        <v>-1.4199999999999999E-2</v>
      </c>
      <c r="M72" s="19">
        <f t="shared" si="43"/>
        <v>13.998782714546561</v>
      </c>
      <c r="N72">
        <f>VLOOKUP(A72,Total_de_acoes!A:B,2,0)</f>
        <v>1349217892</v>
      </c>
      <c r="O72" s="21">
        <f t="shared" si="44"/>
        <v>-268201195.08654764</v>
      </c>
      <c r="P72" t="str">
        <f t="shared" si="45"/>
        <v>Desceu</v>
      </c>
      <c r="Q72" t="str">
        <f>VLOOKUP(A72,Ticker!A:B,2,0)</f>
        <v>Assaí</v>
      </c>
      <c r="R72" s="25" t="str">
        <f>VLOOKUP(Q72,chatgpt!A:B,2,0)</f>
        <v>Atacado</v>
      </c>
      <c r="S72" s="11">
        <f>VLOOKUP(R72,chatgpt!B:C,2,0)</f>
        <v>3</v>
      </c>
      <c r="T72" s="27">
        <f t="shared" si="29"/>
        <v>-3.5000000000000003E-2</v>
      </c>
      <c r="U72" s="28">
        <f t="shared" si="30"/>
        <v>14.300518134715027</v>
      </c>
      <c r="V72" s="29">
        <f t="shared" si="31"/>
        <v>-675308022.62797976</v>
      </c>
      <c r="W72" s="27" t="str">
        <f t="shared" si="32"/>
        <v>Desceu</v>
      </c>
      <c r="X72" s="33">
        <f t="shared" si="33"/>
        <v>0.02</v>
      </c>
      <c r="Y72" s="35">
        <f t="shared" si="46"/>
        <v>13.529411764705882</v>
      </c>
      <c r="Z72" s="34">
        <f t="shared" si="34"/>
        <v>365082488.42353052</v>
      </c>
      <c r="AA72" s="33" t="str">
        <f t="shared" si="35"/>
        <v>Subiu</v>
      </c>
      <c r="AB72" s="37">
        <f t="shared" si="36"/>
        <v>0.02</v>
      </c>
      <c r="AC72" s="38">
        <f t="shared" si="47"/>
        <v>13.529411764705882</v>
      </c>
      <c r="AD72" s="39">
        <f t="shared" si="48"/>
        <v>365082488.42353052</v>
      </c>
      <c r="AE72" s="37" t="str">
        <f t="shared" si="37"/>
        <v>Subiu</v>
      </c>
      <c r="AF72" s="41">
        <f t="shared" si="38"/>
        <v>-0.34020000000000006</v>
      </c>
      <c r="AG72" s="42">
        <f t="shared" si="39"/>
        <v>20.915428917853898</v>
      </c>
      <c r="AH72" s="43">
        <f t="shared" si="40"/>
        <v>-9600264005.2226772</v>
      </c>
      <c r="AI72" s="41" t="str">
        <f t="shared" si="41"/>
        <v>Desceu</v>
      </c>
    </row>
    <row r="73" spans="1:35" ht="12.75">
      <c r="A73" s="5" t="s">
        <v>177</v>
      </c>
      <c r="B73" s="6">
        <v>45317</v>
      </c>
      <c r="C73" s="20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178</v>
      </c>
      <c r="L73">
        <f t="shared" si="42"/>
        <v>-1.5600000000000001E-2</v>
      </c>
      <c r="M73" s="19">
        <f t="shared" si="43"/>
        <v>13.429500203169443</v>
      </c>
      <c r="N73">
        <f>VLOOKUP(A73,Total_de_acoes!A:B,2,0)</f>
        <v>5602790110</v>
      </c>
      <c r="O73" s="21">
        <f t="shared" si="44"/>
        <v>-1173785666.3607426</v>
      </c>
      <c r="P73" t="str">
        <f t="shared" si="45"/>
        <v>Desceu</v>
      </c>
      <c r="Q73" t="str">
        <f>VLOOKUP(A73,Ticker!A:B,2,0)</f>
        <v>B3</v>
      </c>
      <c r="R73" s="25" t="str">
        <f>VLOOKUP(Q73,chatgpt!A:B,2,0)</f>
        <v>Serviços Financeiros Diversos</v>
      </c>
      <c r="S73" s="11">
        <f>VLOOKUP(R73,chatgpt!B:C,2,0)</f>
        <v>51</v>
      </c>
      <c r="T73" s="27">
        <f t="shared" si="29"/>
        <v>-4.1299999999999996E-2</v>
      </c>
      <c r="U73" s="28">
        <f t="shared" si="30"/>
        <v>13.789506623552729</v>
      </c>
      <c r="V73" s="29">
        <f t="shared" si="31"/>
        <v>-3190826078.0207186</v>
      </c>
      <c r="W73" s="27" t="str">
        <f t="shared" si="32"/>
        <v>Desceu</v>
      </c>
      <c r="X73" s="33">
        <f t="shared" si="33"/>
        <v>-8.5800000000000001E-2</v>
      </c>
      <c r="Y73" s="35">
        <f t="shared" si="46"/>
        <v>14.460730693502516</v>
      </c>
      <c r="Z73" s="34">
        <f t="shared" si="34"/>
        <v>-6951553658.7293329</v>
      </c>
      <c r="AA73" s="33" t="str">
        <f t="shared" si="35"/>
        <v>Desceu</v>
      </c>
      <c r="AB73" s="37">
        <f t="shared" si="36"/>
        <v>-8.5800000000000001E-2</v>
      </c>
      <c r="AC73" s="38">
        <f t="shared" si="47"/>
        <v>14.460730693502516</v>
      </c>
      <c r="AD73" s="39">
        <f t="shared" si="48"/>
        <v>-6951553658.7293329</v>
      </c>
      <c r="AE73" s="37" t="str">
        <f t="shared" si="37"/>
        <v>Desceu</v>
      </c>
      <c r="AF73" s="41">
        <f t="shared" si="38"/>
        <v>3.8800000000000001E-2</v>
      </c>
      <c r="AG73" s="42">
        <f t="shared" si="39"/>
        <v>12.726222564497498</v>
      </c>
      <c r="AH73" s="43">
        <f t="shared" si="40"/>
        <v>2766531332.1745872</v>
      </c>
      <c r="AI73" s="41" t="str">
        <f t="shared" si="41"/>
        <v>Subiu</v>
      </c>
    </row>
    <row r="74" spans="1:35" ht="12.75">
      <c r="A74" s="2" t="s">
        <v>179</v>
      </c>
      <c r="B74" s="3">
        <v>45317</v>
      </c>
      <c r="C74" s="18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180</v>
      </c>
      <c r="L74">
        <f t="shared" si="42"/>
        <v>-1.61E-2</v>
      </c>
      <c r="M74" s="19">
        <f t="shared" si="43"/>
        <v>31.588576074804347</v>
      </c>
      <c r="N74">
        <f>VLOOKUP(A74,Total_de_acoes!A:B,2,0)</f>
        <v>409490388</v>
      </c>
      <c r="O74" s="21">
        <f t="shared" si="44"/>
        <v>-208257014.19914994</v>
      </c>
      <c r="P74" t="str">
        <f t="shared" si="45"/>
        <v>Desceu</v>
      </c>
      <c r="Q74" t="str">
        <f>VLOOKUP(A74,Ticker!A:B,2,0)</f>
        <v>Hypera</v>
      </c>
      <c r="R74" s="25" t="str">
        <f>VLOOKUP(Q74,chatgpt!A:B,2,0)</f>
        <v>Farmacêutica</v>
      </c>
      <c r="S74" s="11">
        <f>VLOOKUP(R74,chatgpt!B:C,2,0)</f>
        <v>18</v>
      </c>
      <c r="T74" s="27">
        <f t="shared" si="29"/>
        <v>-5.2699999999999997E-2</v>
      </c>
      <c r="U74" s="28">
        <f t="shared" si="30"/>
        <v>32.809036208170589</v>
      </c>
      <c r="V74" s="29">
        <f t="shared" si="31"/>
        <v>-708023707.74982405</v>
      </c>
      <c r="W74" s="27" t="str">
        <f t="shared" si="32"/>
        <v>Desceu</v>
      </c>
      <c r="X74" s="33">
        <f t="shared" si="33"/>
        <v>-0.13059999999999999</v>
      </c>
      <c r="Y74" s="35">
        <f t="shared" si="46"/>
        <v>35.748792270531403</v>
      </c>
      <c r="Z74" s="34">
        <f t="shared" si="34"/>
        <v>-1911825558.351306</v>
      </c>
      <c r="AA74" s="33" t="str">
        <f t="shared" si="35"/>
        <v>Desceu</v>
      </c>
      <c r="AB74" s="37">
        <f t="shared" si="36"/>
        <v>-0.13059999999999999</v>
      </c>
      <c r="AC74" s="38">
        <f t="shared" si="47"/>
        <v>35.748792270531403</v>
      </c>
      <c r="AD74" s="39">
        <f t="shared" si="48"/>
        <v>-1911825558.351306</v>
      </c>
      <c r="AE74" s="37" t="str">
        <f t="shared" si="37"/>
        <v>Desceu</v>
      </c>
      <c r="AF74" s="41">
        <f t="shared" si="38"/>
        <v>-0.2752</v>
      </c>
      <c r="AG74" s="42">
        <f t="shared" si="39"/>
        <v>42.880794701986751</v>
      </c>
      <c r="AH74" s="43">
        <f t="shared" si="40"/>
        <v>-4832312001.2249002</v>
      </c>
      <c r="AI74" s="41" t="str">
        <f t="shared" si="41"/>
        <v>Desceu</v>
      </c>
    </row>
    <row r="75" spans="1:35" ht="12.75">
      <c r="A75" s="5" t="s">
        <v>181</v>
      </c>
      <c r="B75" s="6">
        <v>45317</v>
      </c>
      <c r="C75" s="20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182</v>
      </c>
      <c r="L75">
        <f t="shared" si="42"/>
        <v>-1.9400000000000001E-2</v>
      </c>
      <c r="M75" s="19">
        <f t="shared" si="43"/>
        <v>28.757903324495206</v>
      </c>
      <c r="N75">
        <f>VLOOKUP(A75,Total_de_acoes!A:B,2,0)</f>
        <v>142377330</v>
      </c>
      <c r="O75" s="21">
        <f t="shared" si="44"/>
        <v>-79432785.73975119</v>
      </c>
      <c r="P75" t="str">
        <f t="shared" si="45"/>
        <v>Desceu</v>
      </c>
      <c r="Q75" t="str">
        <f>VLOOKUP(A75,Ticker!A:B,2,0)</f>
        <v>São Martinho</v>
      </c>
      <c r="R75" s="25" t="str">
        <f>VLOOKUP(Q75,chatgpt!A:B,2,0)</f>
        <v>Açúcar e Álcool</v>
      </c>
      <c r="S75" s="11">
        <f>VLOOKUP(R75,chatgpt!B:C,2,0)</f>
        <v>80</v>
      </c>
      <c r="T75" s="27">
        <f t="shared" si="29"/>
        <v>3.5999999999999999E-3</v>
      </c>
      <c r="U75" s="28">
        <f t="shared" si="30"/>
        <v>28.098844161020324</v>
      </c>
      <c r="V75" s="29">
        <f t="shared" si="31"/>
        <v>14402298.267836107</v>
      </c>
      <c r="W75" s="27" t="str">
        <f t="shared" si="32"/>
        <v>Subiu</v>
      </c>
      <c r="X75" s="33">
        <f t="shared" si="33"/>
        <v>-3.7900000000000003E-2</v>
      </c>
      <c r="Y75" s="35">
        <f t="shared" si="46"/>
        <v>29.310882444652325</v>
      </c>
      <c r="Z75" s="34">
        <f t="shared" si="34"/>
        <v>-158164476.41347092</v>
      </c>
      <c r="AA75" s="33" t="str">
        <f t="shared" si="35"/>
        <v>Desceu</v>
      </c>
      <c r="AB75" s="37">
        <f t="shared" si="36"/>
        <v>-3.7900000000000003E-2</v>
      </c>
      <c r="AC75" s="38">
        <f t="shared" si="47"/>
        <v>29.310882444652325</v>
      </c>
      <c r="AD75" s="39">
        <f t="shared" si="48"/>
        <v>-158164476.41347092</v>
      </c>
      <c r="AE75" s="37" t="str">
        <f t="shared" si="37"/>
        <v>Desceu</v>
      </c>
      <c r="AF75" s="41">
        <f t="shared" si="38"/>
        <v>0.17100000000000001</v>
      </c>
      <c r="AG75" s="42">
        <f t="shared" si="39"/>
        <v>24.08198121263877</v>
      </c>
      <c r="AH75" s="43">
        <f t="shared" si="40"/>
        <v>586312519.83432961</v>
      </c>
      <c r="AI75" s="41" t="str">
        <f t="shared" si="41"/>
        <v>Subiu</v>
      </c>
    </row>
    <row r="76" spans="1:35" ht="12.75">
      <c r="A76" s="2" t="s">
        <v>183</v>
      </c>
      <c r="B76" s="3">
        <v>45317</v>
      </c>
      <c r="C76" s="18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184</v>
      </c>
      <c r="L76">
        <f t="shared" si="42"/>
        <v>-1.9900000000000001E-2</v>
      </c>
      <c r="M76" s="19">
        <f t="shared" si="43"/>
        <v>4.0097949188858282</v>
      </c>
      <c r="N76">
        <f>VLOOKUP(A76,Total_de_acoes!A:B,2,0)</f>
        <v>4394332306</v>
      </c>
      <c r="O76" s="21">
        <f t="shared" si="44"/>
        <v>-350645389.91464359</v>
      </c>
      <c r="P76" t="str">
        <f t="shared" si="45"/>
        <v>Desceu</v>
      </c>
      <c r="Q76" t="str">
        <f>VLOOKUP(A76,Ticker!A:B,2,0)</f>
        <v>Hapvida</v>
      </c>
      <c r="R76" s="25" t="str">
        <f>VLOOKUP(Q76,chatgpt!A:B,2,0)</f>
        <v>Saúde</v>
      </c>
      <c r="S76" s="11">
        <f>VLOOKUP(R76,chatgpt!B:C,2,0)</f>
        <v>37</v>
      </c>
      <c r="T76" s="27">
        <f t="shared" si="29"/>
        <v>-2.2400000000000003E-2</v>
      </c>
      <c r="U76" s="28">
        <f t="shared" si="30"/>
        <v>4.0200490998363341</v>
      </c>
      <c r="V76" s="29">
        <f t="shared" si="31"/>
        <v>-395705668.5370214</v>
      </c>
      <c r="W76" s="27" t="str">
        <f t="shared" si="32"/>
        <v>Desceu</v>
      </c>
      <c r="X76" s="33">
        <f t="shared" si="33"/>
        <v>-0.11689999999999999</v>
      </c>
      <c r="Y76" s="35">
        <f t="shared" si="46"/>
        <v>4.4502321367908504</v>
      </c>
      <c r="Z76" s="34">
        <f t="shared" si="34"/>
        <v>-2286072885.3194442</v>
      </c>
      <c r="AA76" s="33" t="str">
        <f t="shared" si="35"/>
        <v>Desceu</v>
      </c>
      <c r="AB76" s="37">
        <f t="shared" si="36"/>
        <v>-0.11689999999999999</v>
      </c>
      <c r="AC76" s="38">
        <f t="shared" si="47"/>
        <v>4.4502321367908504</v>
      </c>
      <c r="AD76" s="39">
        <f t="shared" si="48"/>
        <v>-2286072885.3194442</v>
      </c>
      <c r="AE76" s="37" t="str">
        <f t="shared" si="37"/>
        <v>Desceu</v>
      </c>
      <c r="AF76" s="41">
        <f t="shared" si="38"/>
        <v>-0.1149</v>
      </c>
      <c r="AG76" s="42">
        <f t="shared" si="39"/>
        <v>4.4401762512710432</v>
      </c>
      <c r="AH76" s="43">
        <f t="shared" si="40"/>
        <v>-2241883982.7143178</v>
      </c>
      <c r="AI76" s="41" t="str">
        <f t="shared" si="41"/>
        <v>Desceu</v>
      </c>
    </row>
    <row r="77" spans="1:35" ht="12.75">
      <c r="A77" s="5" t="s">
        <v>185</v>
      </c>
      <c r="B77" s="6">
        <v>45317</v>
      </c>
      <c r="C77" s="20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186</v>
      </c>
      <c r="L77">
        <f t="shared" si="42"/>
        <v>-2.29E-2</v>
      </c>
      <c r="M77" s="19">
        <f t="shared" si="43"/>
        <v>16.149831132944428</v>
      </c>
      <c r="N77">
        <f>VLOOKUP(A77,Total_de_acoes!A:B,2,0)</f>
        <v>951329770</v>
      </c>
      <c r="O77" s="21">
        <f t="shared" si="44"/>
        <v>-351831366.6428625</v>
      </c>
      <c r="P77" t="str">
        <f t="shared" si="45"/>
        <v>Desceu</v>
      </c>
      <c r="Q77" t="str">
        <f>VLOOKUP(A77,Ticker!A:B,2,0)</f>
        <v>Lojas Renner</v>
      </c>
      <c r="R77" s="25" t="str">
        <f>VLOOKUP(Q77,chatgpt!A:B,2,0)</f>
        <v>Comércio</v>
      </c>
      <c r="S77" s="11">
        <f>VLOOKUP(R77,chatgpt!B:C,2,0)</f>
        <v>18</v>
      </c>
      <c r="T77" s="27">
        <f t="shared" si="29"/>
        <v>-5.62E-2</v>
      </c>
      <c r="U77" s="28">
        <f t="shared" si="30"/>
        <v>16.719643992371264</v>
      </c>
      <c r="V77" s="29">
        <f t="shared" si="31"/>
        <v>-893911303.14443684</v>
      </c>
      <c r="W77" s="27" t="str">
        <f t="shared" si="32"/>
        <v>Desceu</v>
      </c>
      <c r="X77" s="33">
        <f t="shared" si="33"/>
        <v>-9.4100000000000003E-2</v>
      </c>
      <c r="Y77" s="35">
        <f t="shared" si="46"/>
        <v>17.419141185561319</v>
      </c>
      <c r="Z77" s="34">
        <f t="shared" si="34"/>
        <v>-1559363807.0575776</v>
      </c>
      <c r="AA77" s="33" t="str">
        <f t="shared" si="35"/>
        <v>Desceu</v>
      </c>
      <c r="AB77" s="37">
        <f t="shared" si="36"/>
        <v>-9.4100000000000003E-2</v>
      </c>
      <c r="AC77" s="38">
        <f t="shared" si="47"/>
        <v>17.419141185561319</v>
      </c>
      <c r="AD77" s="39">
        <f t="shared" si="48"/>
        <v>-1559363807.0575776</v>
      </c>
      <c r="AE77" s="37" t="str">
        <f t="shared" si="37"/>
        <v>Desceu</v>
      </c>
      <c r="AF77" s="41">
        <f t="shared" si="38"/>
        <v>-0.24940000000000001</v>
      </c>
      <c r="AG77" s="42">
        <f t="shared" si="39"/>
        <v>21.023181454836131</v>
      </c>
      <c r="AH77" s="43">
        <f t="shared" si="40"/>
        <v>-4987994607.4975224</v>
      </c>
      <c r="AI77" s="41" t="str">
        <f t="shared" si="41"/>
        <v>Desceu</v>
      </c>
    </row>
    <row r="78" spans="1:35" ht="12.75">
      <c r="A78" s="2" t="s">
        <v>187</v>
      </c>
      <c r="B78" s="3">
        <v>45317</v>
      </c>
      <c r="C78" s="18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188</v>
      </c>
      <c r="L78">
        <f t="shared" si="42"/>
        <v>-2.4500000000000001E-2</v>
      </c>
      <c r="M78" s="19">
        <f t="shared" si="43"/>
        <v>10.978985135827781</v>
      </c>
      <c r="N78">
        <f>VLOOKUP(A78,Total_de_acoes!A:B,2,0)</f>
        <v>533990587</v>
      </c>
      <c r="O78" s="21">
        <f t="shared" si="44"/>
        <v>-143635530.57495093</v>
      </c>
      <c r="P78" t="str">
        <f t="shared" si="45"/>
        <v>Desceu</v>
      </c>
      <c r="Q78" t="str">
        <f>VLOOKUP(A78,Ticker!A:B,2,0)</f>
        <v>Carrefour Brasil</v>
      </c>
      <c r="R78" s="25" t="str">
        <f>VLOOKUP(Q78,chatgpt!A:B,2,0)</f>
        <v>Comércio</v>
      </c>
      <c r="S78" s="11">
        <f>VLOOKUP(R78,chatgpt!B:C,2,0)</f>
        <v>18</v>
      </c>
      <c r="T78" s="27">
        <f t="shared" si="29"/>
        <v>-9.4700000000000006E-2</v>
      </c>
      <c r="U78" s="28">
        <f t="shared" si="30"/>
        <v>11.830332486468574</v>
      </c>
      <c r="V78" s="29">
        <f t="shared" si="31"/>
        <v>-598247002.08452296</v>
      </c>
      <c r="W78" s="27" t="str">
        <f t="shared" si="32"/>
        <v>Desceu</v>
      </c>
      <c r="X78" s="33">
        <f t="shared" si="33"/>
        <v>-0.13980000000000001</v>
      </c>
      <c r="Y78" s="35">
        <f t="shared" si="46"/>
        <v>12.450592885375496</v>
      </c>
      <c r="Z78" s="34">
        <f t="shared" si="34"/>
        <v>-929460216.58968437</v>
      </c>
      <c r="AA78" s="33" t="str">
        <f t="shared" si="35"/>
        <v>Desceu</v>
      </c>
      <c r="AB78" s="37">
        <f t="shared" si="36"/>
        <v>-0.13980000000000001</v>
      </c>
      <c r="AC78" s="38">
        <f t="shared" si="47"/>
        <v>12.450592885375496</v>
      </c>
      <c r="AD78" s="39">
        <f t="shared" si="48"/>
        <v>-929460216.58968437</v>
      </c>
      <c r="AE78" s="37" t="str">
        <f t="shared" si="37"/>
        <v>Desceu</v>
      </c>
      <c r="AF78" s="41">
        <f t="shared" si="38"/>
        <v>-0.32719999999999999</v>
      </c>
      <c r="AG78" s="42">
        <f t="shared" si="39"/>
        <v>15.918549346016647</v>
      </c>
      <c r="AH78" s="43">
        <f t="shared" si="40"/>
        <v>-2781316322.6978951</v>
      </c>
      <c r="AI78" s="41" t="str">
        <f t="shared" si="41"/>
        <v>Desceu</v>
      </c>
    </row>
    <row r="79" spans="1:35" ht="12.75">
      <c r="A79" s="5" t="s">
        <v>189</v>
      </c>
      <c r="B79" s="6">
        <v>45317</v>
      </c>
      <c r="C79" s="20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190</v>
      </c>
      <c r="L79">
        <f t="shared" si="42"/>
        <v>-2.46E-2</v>
      </c>
      <c r="M79" s="19">
        <f t="shared" si="43"/>
        <v>8.9194176748000817</v>
      </c>
      <c r="N79">
        <f>VLOOKUP(A79,Total_de_acoes!A:B,2,0)</f>
        <v>94843047</v>
      </c>
      <c r="O79" s="21">
        <f t="shared" si="44"/>
        <v>-20810240.843694936</v>
      </c>
      <c r="P79" t="str">
        <f t="shared" si="45"/>
        <v>Desceu</v>
      </c>
      <c r="Q79" t="str">
        <f>VLOOKUP(A79,Ticker!A:B,2,0)</f>
        <v>Casas Bahia</v>
      </c>
      <c r="R79" s="25" t="str">
        <f>VLOOKUP(Q79,chatgpt!A:B,2,0)</f>
        <v>Comércio</v>
      </c>
      <c r="S79" s="11">
        <f>VLOOKUP(R79,chatgpt!B:C,2,0)</f>
        <v>18</v>
      </c>
      <c r="T79" s="27">
        <f t="shared" si="29"/>
        <v>-6.9500000000000006E-2</v>
      </c>
      <c r="U79" s="28">
        <f t="shared" si="30"/>
        <v>9.3498119290703912</v>
      </c>
      <c r="V79" s="29">
        <f t="shared" si="31"/>
        <v>-61630143.329983845</v>
      </c>
      <c r="W79" s="27" t="str">
        <f t="shared" si="32"/>
        <v>Desceu</v>
      </c>
      <c r="X79" s="33">
        <f t="shared" si="33"/>
        <v>-0.23550000000000001</v>
      </c>
      <c r="Y79" s="35">
        <f t="shared" si="46"/>
        <v>11.379986919555265</v>
      </c>
      <c r="Z79" s="34">
        <f t="shared" si="34"/>
        <v>-254178125.37076524</v>
      </c>
      <c r="AA79" s="33" t="str">
        <f t="shared" si="35"/>
        <v>Desceu</v>
      </c>
      <c r="AB79" s="37">
        <f t="shared" si="36"/>
        <v>-0.23550000000000001</v>
      </c>
      <c r="AC79" s="38">
        <f t="shared" si="47"/>
        <v>11.379986919555265</v>
      </c>
      <c r="AD79" s="39">
        <f t="shared" si="48"/>
        <v>-254178125.37076524</v>
      </c>
      <c r="AE79" s="37" t="str">
        <f t="shared" si="37"/>
        <v>Desceu</v>
      </c>
      <c r="AF79" s="41">
        <f t="shared" si="38"/>
        <v>-0.85739999999999994</v>
      </c>
      <c r="AG79" s="42">
        <f t="shared" si="39"/>
        <v>61.009817671809223</v>
      </c>
      <c r="AH79" s="43">
        <f t="shared" si="40"/>
        <v>-4961222496.0088329</v>
      </c>
      <c r="AI79" s="41" t="str">
        <f t="shared" si="41"/>
        <v>Desceu</v>
      </c>
    </row>
    <row r="80" spans="1:35" ht="12.75">
      <c r="A80" s="2" t="s">
        <v>191</v>
      </c>
      <c r="B80" s="3">
        <v>45317</v>
      </c>
      <c r="C80" s="18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192</v>
      </c>
      <c r="L80">
        <f t="shared" si="42"/>
        <v>-3.6299999999999999E-2</v>
      </c>
      <c r="M80" s="19">
        <f t="shared" si="43"/>
        <v>58.358410293659851</v>
      </c>
      <c r="N80">
        <f>VLOOKUP(A80,Total_de_acoes!A:B,2,0)</f>
        <v>853202347</v>
      </c>
      <c r="O80" s="21">
        <f t="shared" si="44"/>
        <v>-1807432634.4595425</v>
      </c>
      <c r="P80" t="str">
        <f t="shared" si="45"/>
        <v>Desceu</v>
      </c>
      <c r="Q80" t="str">
        <f>VLOOKUP(A80,Ticker!A:B,2,0)</f>
        <v>Localiza</v>
      </c>
      <c r="R80" s="25" t="str">
        <f>VLOOKUP(Q80,chatgpt!A:B,2,0)</f>
        <v>Locação de Veículos</v>
      </c>
      <c r="S80" s="11">
        <f>VLOOKUP(R80,chatgpt!B:C,2,0)</f>
        <v>13</v>
      </c>
      <c r="T80" s="27">
        <f t="shared" si="29"/>
        <v>-6.4100000000000004E-2</v>
      </c>
      <c r="U80" s="28">
        <f t="shared" si="30"/>
        <v>60.09189015920505</v>
      </c>
      <c r="V80" s="29">
        <f t="shared" si="31"/>
        <v>-3286441724.2199507</v>
      </c>
      <c r="W80" s="27" t="str">
        <f t="shared" si="32"/>
        <v>Desceu</v>
      </c>
      <c r="X80" s="33">
        <f t="shared" si="33"/>
        <v>-0.1157</v>
      </c>
      <c r="Y80" s="35">
        <f t="shared" si="46"/>
        <v>63.59832635983264</v>
      </c>
      <c r="Z80" s="34">
        <f t="shared" si="34"/>
        <v>-6278141320.2011738</v>
      </c>
      <c r="AA80" s="33" t="str">
        <f t="shared" si="35"/>
        <v>Desceu</v>
      </c>
      <c r="AB80" s="37">
        <f t="shared" si="36"/>
        <v>-0.1157</v>
      </c>
      <c r="AC80" s="38">
        <f t="shared" si="47"/>
        <v>63.59832635983264</v>
      </c>
      <c r="AD80" s="39">
        <f t="shared" si="48"/>
        <v>-6278141320.2011738</v>
      </c>
      <c r="AE80" s="37" t="str">
        <f t="shared" si="37"/>
        <v>Desceu</v>
      </c>
      <c r="AF80" s="41">
        <f t="shared" si="38"/>
        <v>-2.7699999999999999E-2</v>
      </c>
      <c r="AG80" s="42">
        <f t="shared" si="39"/>
        <v>57.842229764475981</v>
      </c>
      <c r="AH80" s="43">
        <f t="shared" si="40"/>
        <v>-1367026195.4841623</v>
      </c>
      <c r="AI80" s="41" t="str">
        <f t="shared" si="41"/>
        <v>Desceu</v>
      </c>
    </row>
    <row r="81" spans="1:35" ht="12.75">
      <c r="A81" s="5" t="s">
        <v>193</v>
      </c>
      <c r="B81" s="6">
        <v>45317</v>
      </c>
      <c r="C81" s="20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194</v>
      </c>
      <c r="L81">
        <f t="shared" si="42"/>
        <v>-4.36E-2</v>
      </c>
      <c r="M81" s="19">
        <f t="shared" si="43"/>
        <v>3.2099539941447093</v>
      </c>
      <c r="N81">
        <f>VLOOKUP(A81,Total_de_acoes!A:B,2,0)</f>
        <v>525582771</v>
      </c>
      <c r="O81" s="21">
        <f t="shared" si="44"/>
        <v>-73557408.055094168</v>
      </c>
      <c r="P81" t="str">
        <f t="shared" si="45"/>
        <v>Desceu</v>
      </c>
      <c r="Q81" t="str">
        <f>VLOOKUP(A81,Ticker!A:B,2,0)</f>
        <v>CVC</v>
      </c>
      <c r="R81" s="25" t="str">
        <f>VLOOKUP(Q81,chatgpt!A:B,2,0)</f>
        <v>Agências de Viagens</v>
      </c>
      <c r="S81" s="11">
        <f>VLOOKUP(R81,chatgpt!B:C,2,0)</f>
        <v>51</v>
      </c>
      <c r="T81" s="27">
        <f t="shared" si="29"/>
        <v>-5.5399999999999998E-2</v>
      </c>
      <c r="U81" s="28">
        <f t="shared" si="30"/>
        <v>3.2500529324581833</v>
      </c>
      <c r="V81" s="29">
        <f t="shared" si="31"/>
        <v>-94632719.16804789</v>
      </c>
      <c r="W81" s="27" t="str">
        <f t="shared" si="32"/>
        <v>Desceu</v>
      </c>
      <c r="X81" s="33">
        <f t="shared" si="33"/>
        <v>-0.1229</v>
      </c>
      <c r="Y81" s="35">
        <f t="shared" si="46"/>
        <v>3.5001710181279213</v>
      </c>
      <c r="Z81" s="34">
        <f t="shared" si="34"/>
        <v>-226090475.71156418</v>
      </c>
      <c r="AA81" s="33" t="str">
        <f t="shared" si="35"/>
        <v>Desceu</v>
      </c>
      <c r="AB81" s="37">
        <f t="shared" si="36"/>
        <v>-0.1229</v>
      </c>
      <c r="AC81" s="38">
        <f t="shared" si="47"/>
        <v>3.5001710181279213</v>
      </c>
      <c r="AD81" s="39">
        <f t="shared" si="48"/>
        <v>-226090475.71156418</v>
      </c>
      <c r="AE81" s="37" t="str">
        <f t="shared" si="37"/>
        <v>Desceu</v>
      </c>
      <c r="AF81" s="41">
        <f t="shared" si="38"/>
        <v>-0.36829999999999996</v>
      </c>
      <c r="AG81" s="42">
        <f t="shared" si="39"/>
        <v>4.859901852145005</v>
      </c>
      <c r="AH81" s="43">
        <f t="shared" si="40"/>
        <v>-940741575.26840413</v>
      </c>
      <c r="AI81" s="41" t="str">
        <f t="shared" si="41"/>
        <v>Desceu</v>
      </c>
    </row>
    <row r="82" spans="1:35" ht="12.75">
      <c r="A82" s="2" t="s">
        <v>195</v>
      </c>
      <c r="B82" s="3">
        <v>45317</v>
      </c>
      <c r="C82" s="18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196</v>
      </c>
      <c r="L82">
        <f t="shared" si="42"/>
        <v>-8.0700000000000008E-2</v>
      </c>
      <c r="M82" s="19">
        <f t="shared" si="43"/>
        <v>6.4396823670183831</v>
      </c>
      <c r="N82">
        <f>VLOOKUP(A82,Total_de_acoes!A:B,2,0)</f>
        <v>198184909</v>
      </c>
      <c r="O82" s="21">
        <f t="shared" si="44"/>
        <v>-102993202.61644287</v>
      </c>
      <c r="P82" t="str">
        <f t="shared" si="45"/>
        <v>Desceu</v>
      </c>
      <c r="Q82" t="str">
        <f>VLOOKUP(A82,Ticker!A:B,2,0)</f>
        <v>GOL</v>
      </c>
      <c r="R82" s="25" t="str">
        <f>VLOOKUP(Q82,chatgpt!A:B,2,0)</f>
        <v>Transporte</v>
      </c>
      <c r="S82" s="11">
        <f>VLOOKUP(R82,chatgpt!B:C,2,0)</f>
        <v>13</v>
      </c>
      <c r="T82" s="27">
        <f t="shared" si="29"/>
        <v>-0.15909999999999999</v>
      </c>
      <c r="U82" s="28">
        <f t="shared" si="30"/>
        <v>7.0400761089309078</v>
      </c>
      <c r="V82" s="29">
        <f t="shared" si="31"/>
        <v>-221982181.72154608</v>
      </c>
      <c r="W82" s="27" t="str">
        <f t="shared" si="32"/>
        <v>Desceu</v>
      </c>
      <c r="X82" s="33">
        <f t="shared" si="33"/>
        <v>-0.34</v>
      </c>
      <c r="Y82" s="35">
        <f t="shared" si="46"/>
        <v>8.9696969696969706</v>
      </c>
      <c r="Z82" s="34">
        <f t="shared" si="34"/>
        <v>-604403916.4169699</v>
      </c>
      <c r="AA82" s="33" t="str">
        <f t="shared" si="35"/>
        <v>Desceu</v>
      </c>
      <c r="AB82" s="37">
        <f t="shared" si="36"/>
        <v>-0.34</v>
      </c>
      <c r="AC82" s="38">
        <f t="shared" si="47"/>
        <v>8.9696969696969706</v>
      </c>
      <c r="AD82" s="39">
        <f t="shared" si="48"/>
        <v>-604403916.4169699</v>
      </c>
      <c r="AE82" s="37" t="str">
        <f t="shared" si="37"/>
        <v>Desceu</v>
      </c>
      <c r="AF82" s="41">
        <f t="shared" si="38"/>
        <v>-0.25440000000000002</v>
      </c>
      <c r="AG82" s="42">
        <f t="shared" si="39"/>
        <v>7.939914163090128</v>
      </c>
      <c r="AH82" s="43">
        <f t="shared" si="40"/>
        <v>-400316504.59982818</v>
      </c>
      <c r="AI82" s="41" t="str">
        <f t="shared" si="41"/>
        <v>Desceu</v>
      </c>
    </row>
    <row r="83" spans="1:35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35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35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35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35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35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35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35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35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35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35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35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35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35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2A68-6AFC-4134-BD77-8D59C43B1B3C}">
  <dimension ref="A1:C58"/>
  <sheetViews>
    <sheetView tabSelected="1" topLeftCell="A7" workbookViewId="0">
      <selection activeCell="B65" sqref="B65"/>
    </sheetView>
  </sheetViews>
  <sheetFormatPr defaultRowHeight="12.75"/>
  <cols>
    <col min="1" max="1" width="32.7109375" bestFit="1" customWidth="1"/>
    <col min="2" max="2" width="20.85546875" bestFit="1" customWidth="1"/>
    <col min="3" max="3" width="19.85546875" bestFit="1" customWidth="1"/>
    <col min="4" max="4" width="19.140625" bestFit="1" customWidth="1"/>
    <col min="5" max="5" width="20.7109375" bestFit="1" customWidth="1"/>
  </cols>
  <sheetData>
    <row r="1" spans="1:3">
      <c r="C1" s="22" t="s">
        <v>197</v>
      </c>
    </row>
    <row r="2" spans="1:3">
      <c r="A2" s="44" t="s">
        <v>198</v>
      </c>
      <c r="B2" s="21">
        <f>MAX(Principal!O:O,0)</f>
        <v>4762926995.2480898</v>
      </c>
      <c r="C2" t="str">
        <f>VLOOKUP(B2,Principal!O:R,3,0)</f>
        <v>Vale</v>
      </c>
    </row>
    <row r="3" spans="1:3">
      <c r="A3" s="44" t="s">
        <v>199</v>
      </c>
      <c r="B3" s="21">
        <f>MIN(Principal!O:O,0)</f>
        <v>-1807432634.4595425</v>
      </c>
      <c r="C3" t="str">
        <f>VLOOKUP(B3,Principal!O:R,3,0)</f>
        <v>Localiza</v>
      </c>
    </row>
    <row r="4" spans="1:3">
      <c r="A4" s="44" t="s">
        <v>200</v>
      </c>
      <c r="B4" s="21">
        <f>AVERAGE(Principal!O:O,0)</f>
        <v>163175695.71739706</v>
      </c>
    </row>
    <row r="5" spans="1:3">
      <c r="A5" s="44" t="s">
        <v>201</v>
      </c>
      <c r="B5" s="21">
        <f>AVERAGEIF(Principal!P:P,"Subiu",Principal!O:O)</f>
        <v>448164250.23049796</v>
      </c>
    </row>
    <row r="6" spans="1:3">
      <c r="A6" s="44" t="s">
        <v>202</v>
      </c>
      <c r="B6" s="21">
        <f>AVERAGEIF(Principal!P:P,"Desceu",Principal!O:O)</f>
        <v>-181109141.75186712</v>
      </c>
    </row>
    <row r="9" spans="1:3">
      <c r="A9" s="44" t="str" cm="1">
        <f t="array" ref="A9:A46">_xlfn.UNIQUE(Principal!R:R,0)</f>
        <v>Segmento</v>
      </c>
      <c r="B9" s="44" t="s">
        <v>21</v>
      </c>
      <c r="C9" s="44" t="s">
        <v>203</v>
      </c>
    </row>
    <row r="10" spans="1:3">
      <c r="A10" t="str">
        <v>Siderurgia e Metalurgia</v>
      </c>
      <c r="B10" s="21">
        <f ca="1">SUMIF(Principal!R:R,Análise!A10,Tabela4[[#Headers],[Variação $]])</f>
        <v>489935930.92832291</v>
      </c>
      <c r="C10" s="21">
        <f>SUMIFS(Principal!O:O,Principal!R:R,Análise!A10,Principal!P:P,"Subiu")</f>
        <v>489935930.92832291</v>
      </c>
    </row>
    <row r="11" spans="1:3">
      <c r="A11" t="str">
        <v>Mineração</v>
      </c>
      <c r="B11" s="21">
        <f ca="1">SUMIF(Principal!R:R,Análise!A11,Tabela4[[#Headers],[Variação $]])</f>
        <v>4940442965.5504341</v>
      </c>
      <c r="C11" s="21">
        <f>SUMIFS(Principal!O:O,Principal!R:R,Análise!A11,Principal!P:P,"Subiu")</f>
        <v>4940442965.5504341</v>
      </c>
    </row>
    <row r="12" spans="1:3">
      <c r="A12" t="str">
        <v>Petróleo, Gás e Biocombustíveis</v>
      </c>
      <c r="B12" s="21">
        <f ca="1">SUMIF(Principal!R:R,Análise!A12,Tabela4[[#Headers],[Variação $]])</f>
        <v>6093288832.2628355</v>
      </c>
      <c r="C12" s="21">
        <f>SUMIFS(Principal!O:O,Principal!R:R,Análise!A12,Principal!P:P,"Subiu")</f>
        <v>6093288832.2628355</v>
      </c>
    </row>
    <row r="13" spans="1:3">
      <c r="A13" t="str">
        <v>Papel e Celulose</v>
      </c>
      <c r="B13" s="21">
        <f ca="1">SUMIF(Principal!R:R,Análise!A13,Tabela4[[#Headers],[Variação $]])</f>
        <v>722946282.7090385</v>
      </c>
      <c r="C13" s="21">
        <f>SUMIFS(Principal!O:O,Principal!R:R,Análise!A13,Principal!P:P,"Subiu")</f>
        <v>722946282.7090385</v>
      </c>
    </row>
    <row r="14" spans="1:3">
      <c r="A14" t="str">
        <v>Energia Elétrica</v>
      </c>
      <c r="B14" s="21">
        <f ca="1">SUMIF(Principal!R:R,Análise!A14,Tabela4[[#Headers],[Variação $]])</f>
        <v>11413875.672000885</v>
      </c>
      <c r="C14" s="21">
        <f>SUMIFS(Principal!O:O,Principal!R:R,Análise!A14,Principal!P:P,"Subiu")</f>
        <v>682315640.01204407</v>
      </c>
    </row>
    <row r="15" spans="1:3">
      <c r="A15" t="str">
        <v>Comércio</v>
      </c>
      <c r="B15" s="21">
        <f ca="1">SUMIF(Principal!R:R,Análise!A15,Tabela4[[#Headers],[Variação $]])</f>
        <v>-28592172.147361111</v>
      </c>
      <c r="C15" s="21">
        <f>SUMIFS(Principal!O:O,Principal!R:R,Análise!A15,Principal!P:P,"Subiu")</f>
        <v>541272439.53198099</v>
      </c>
    </row>
    <row r="16" spans="1:3">
      <c r="A16" t="str">
        <v>Intermediários Financeiros</v>
      </c>
      <c r="B16" s="21">
        <f ca="1">SUMIF(Principal!R:R,Análise!A16,Tabela4[[#Headers],[Variação $]])</f>
        <v>3740512018.7834516</v>
      </c>
      <c r="C16" s="21">
        <f>SUMIFS(Principal!O:O,Principal!R:R,Análise!A16,Principal!P:P,"Subiu")</f>
        <v>3740512018.7834516</v>
      </c>
    </row>
    <row r="17" spans="1:3">
      <c r="A17" t="str">
        <v>Saúde</v>
      </c>
      <c r="B17" s="21">
        <f ca="1">SUMIF(Principal!R:R,Análise!A17,Tabela4[[#Headers],[Variação $]])</f>
        <v>225854391.2833553</v>
      </c>
      <c r="C17" s="21">
        <f>SUMIFS(Principal!O:O,Principal!R:R,Análise!A17,Principal!P:P,"Subiu")</f>
        <v>656270380.75306857</v>
      </c>
    </row>
    <row r="18" spans="1:3">
      <c r="A18" t="str">
        <v>Químicos</v>
      </c>
      <c r="B18" s="21">
        <f ca="1">SUMIF(Principal!R:R,Análise!A18,Tabela4[[#Headers],[Variação $]])</f>
        <v>69054317.636038527</v>
      </c>
      <c r="C18" s="21">
        <f>SUMIFS(Principal!O:O,Principal!R:R,Análise!A18,Principal!P:P,"Subiu")</f>
        <v>69054317.636038527</v>
      </c>
    </row>
    <row r="19" spans="1:3">
      <c r="A19" t="str">
        <v>Transporte</v>
      </c>
      <c r="B19" s="21">
        <f ca="1">SUMIF(Principal!R:R,Análise!A19,Tabela4[[#Headers],[Variação $]])</f>
        <v>152486782.2561264</v>
      </c>
      <c r="C19" s="21">
        <f>SUMIFS(Principal!O:O,Principal!R:R,Análise!A19,Principal!P:P,"Subiu")</f>
        <v>295223539.18748379</v>
      </c>
    </row>
    <row r="20" spans="1:3">
      <c r="A20" t="str">
        <v>Educação</v>
      </c>
      <c r="B20" s="21">
        <f ca="1">SUMIF(Principal!R:R,Análise!A20,Tabela4[[#Headers],[Variação $]])</f>
        <v>72295838.986160949</v>
      </c>
      <c r="C20" s="21">
        <f>SUMIFS(Principal!O:O,Principal!R:R,Análise!A20,Principal!P:P,"Subiu")</f>
        <v>72295838.986160949</v>
      </c>
    </row>
    <row r="21" spans="1:3">
      <c r="A21" t="str">
        <v>Construção Civil</v>
      </c>
      <c r="B21" s="21">
        <f ca="1">SUMIF(Principal!R:R,Análise!A21,Tabela4[[#Headers],[Variação $]])</f>
        <v>-61087401.606067643</v>
      </c>
      <c r="C21" s="21">
        <f>SUMIFS(Principal!O:O,Principal!R:R,Análise!A21,Principal!P:P,"Subiu")</f>
        <v>37525872.377283879</v>
      </c>
    </row>
    <row r="22" spans="1:3">
      <c r="A22" t="str">
        <v>Vestuário</v>
      </c>
      <c r="B22" s="21">
        <f ca="1">SUMIF(Principal!R:R,Análise!A22,Tabela4[[#Headers],[Variação $]])</f>
        <v>41021792.090771534</v>
      </c>
      <c r="C22" s="21">
        <f>SUMIFS(Principal!O:O,Principal!R:R,Análise!A22,Principal!P:P,"Subiu")</f>
        <v>41021792.090771534</v>
      </c>
    </row>
    <row r="23" spans="1:3">
      <c r="A23" t="str">
        <v>Alimentos Processados</v>
      </c>
      <c r="B23" s="21">
        <f ca="1">SUMIF(Principal!R:R,Análise!A23,Tabela4[[#Headers],[Variação $]])</f>
        <v>407833683.0924499</v>
      </c>
      <c r="C23" s="21">
        <f>SUMIFS(Principal!O:O,Principal!R:R,Análise!A23,Principal!P:P,"Subiu")</f>
        <v>407833683.0924499</v>
      </c>
    </row>
    <row r="24" spans="1:3">
      <c r="A24" t="str">
        <v>Telecomunicações</v>
      </c>
      <c r="B24" s="21">
        <f ca="1">SUMIF(Principal!R:R,Análise!A24,Tabela4[[#Headers],[Variação $]])</f>
        <v>292938114.42357796</v>
      </c>
      <c r="C24" s="21">
        <f>SUMIFS(Principal!O:O,Principal!R:R,Análise!A24,Principal!P:P,"Subiu")</f>
        <v>292938114.42357796</v>
      </c>
    </row>
    <row r="25" spans="1:3">
      <c r="A25" t="str">
        <v>Serviços Financeiros Diversos</v>
      </c>
      <c r="B25" s="21">
        <f ca="1">SUMIF(Principal!R:R,Análise!A25,Tabela4[[#Headers],[Variação $]])</f>
        <v>-1130127982.9852018</v>
      </c>
      <c r="C25" s="21">
        <f>SUMIFS(Principal!O:O,Principal!R:R,Análise!A25,Principal!P:P,"Subiu")</f>
        <v>43657683.375540853</v>
      </c>
    </row>
    <row r="26" spans="1:3">
      <c r="A26" t="str">
        <v>Exploração de Imóveis</v>
      </c>
      <c r="B26" s="21">
        <f ca="1">SUMIF(Principal!R:R,Análise!A26,Tabela4[[#Headers],[Variação $]])</f>
        <v>18068446.609983239</v>
      </c>
      <c r="C26" s="21">
        <f>SUMIFS(Principal!O:O,Principal!R:R,Análise!A26,Principal!P:P,"Subiu")</f>
        <v>18068446.609983239</v>
      </c>
    </row>
    <row r="27" spans="1:3">
      <c r="A27" t="str">
        <v>Investimentos</v>
      </c>
      <c r="B27" s="21">
        <f ca="1">SUMIF(Principal!R:R,Análise!A27,Tabela4[[#Headers],[Variação $]])</f>
        <v>42238249.539986439</v>
      </c>
      <c r="C27" s="21">
        <f>SUMIFS(Principal!O:O,Principal!R:R,Análise!A27,Principal!P:P,"Subiu")</f>
        <v>42238249.539986439</v>
      </c>
    </row>
    <row r="28" spans="1:3">
      <c r="A28" t="str">
        <v>Tecnologia da Informação</v>
      </c>
      <c r="B28" s="21">
        <f ca="1">SUMIF(Principal!R:R,Análise!A28,Tabela4[[#Headers],[Variação $]])</f>
        <v>6067508.9045804553</v>
      </c>
      <c r="C28" s="21">
        <f>SUMIFS(Principal!O:O,Principal!R:R,Análise!A28,Principal!P:P,"Subiu")</f>
        <v>15598886.650556229</v>
      </c>
    </row>
    <row r="29" spans="1:3">
      <c r="A29" t="str">
        <v>Holding</v>
      </c>
      <c r="B29" s="21">
        <f ca="1">SUMIF(Principal!R:R,Análise!A29,Tabela4[[#Headers],[Variação $]])</f>
        <v>373853994.88377655</v>
      </c>
      <c r="C29" s="21">
        <f>SUMIFS(Principal!O:O,Principal!R:R,Análise!A29,Principal!P:P,"Subiu")</f>
        <v>373853994.88377655</v>
      </c>
    </row>
    <row r="30" spans="1:3">
      <c r="A30" t="str">
        <v>Energia e Logística</v>
      </c>
      <c r="B30" s="21">
        <f ca="1">SUMIF(Principal!R:R,Análise!A30,Tabela4[[#Headers],[Variação $]])</f>
        <v>138800759.59923446</v>
      </c>
      <c r="C30" s="21">
        <f>SUMIFS(Principal!O:O,Principal!R:R,Análise!A30,Principal!P:P,"Subiu")</f>
        <v>138800759.59923446</v>
      </c>
    </row>
    <row r="31" spans="1:3">
      <c r="A31" t="str">
        <v>Locação de Veículos</v>
      </c>
      <c r="B31" s="21">
        <f ca="1">SUMIF(Principal!R:R,Análise!A31,Tabela4[[#Headers],[Variação $]])</f>
        <v>-1803301293.301652</v>
      </c>
      <c r="C31" s="21">
        <f>SUMIFS(Principal!O:O,Principal!R:R,Análise!A31,Principal!P:P,"Subiu")</f>
        <v>4131341.1578905098</v>
      </c>
    </row>
    <row r="32" spans="1:3">
      <c r="A32" t="str">
        <v>Bebidas</v>
      </c>
      <c r="B32" s="21">
        <f ca="1">SUMIF(Principal!R:R,Análise!A32,Tabela4[[#Headers],[Variação $]])</f>
        <v>0</v>
      </c>
      <c r="C32" s="21">
        <f>SUMIFS(Principal!O:O,Principal!R:R,Análise!A32,Principal!P:P,"Subiu")</f>
        <v>0</v>
      </c>
    </row>
    <row r="33" spans="1:3">
      <c r="A33" t="str">
        <v>Seguros, Previdência e Capitalização</v>
      </c>
      <c r="B33" s="21">
        <f ca="1">SUMIF(Principal!R:R,Análise!A33,Tabela4[[#Headers],[Variação $]])</f>
        <v>-26297880.209676646</v>
      </c>
      <c r="C33" s="21">
        <f>SUMIFS(Principal!O:O,Principal!R:R,Análise!A33,Principal!P:P,"Subiu")</f>
        <v>0</v>
      </c>
    </row>
    <row r="34" spans="1:3">
      <c r="A34" t="str">
        <v>Água e Saneamento</v>
      </c>
      <c r="B34" s="21">
        <f ca="1">SUMIF(Principal!R:R,Análise!A34,Tabela4[[#Headers],[Variação $]])</f>
        <v>-15725678.564115381</v>
      </c>
      <c r="C34" s="21">
        <f>SUMIFS(Principal!O:O,Principal!R:R,Análise!A34,Principal!P:P,"Subiu")</f>
        <v>0</v>
      </c>
    </row>
    <row r="35" spans="1:3">
      <c r="A35" t="str">
        <v>Bens de Capital</v>
      </c>
      <c r="B35" s="21">
        <f ca="1">SUMIF(Principal!R:R,Análise!A35,Tabela4[[#Headers],[Variação $]])</f>
        <v>-118230410.43964578</v>
      </c>
      <c r="C35" s="21">
        <f>SUMIFS(Principal!O:O,Principal!R:R,Análise!A35,Principal!P:P,"Subiu")</f>
        <v>0</v>
      </c>
    </row>
    <row r="36" spans="1:3">
      <c r="A36" t="str">
        <v>Agronegócio</v>
      </c>
      <c r="B36" s="21">
        <f ca="1">SUMIF(Principal!R:R,Análise!A36,Tabela4[[#Headers],[Variação $]])</f>
        <v>-9468663.6817041729</v>
      </c>
      <c r="C36" s="21">
        <f>SUMIFS(Principal!O:O,Principal!R:R,Análise!A36,Principal!P:P,"Subiu")</f>
        <v>0</v>
      </c>
    </row>
    <row r="37" spans="1:3">
      <c r="A37" t="str">
        <v>Serviços Educacionais</v>
      </c>
      <c r="B37" s="21">
        <f ca="1">SUMIF(Principal!R:R,Análise!A37,Tabela4[[#Headers],[Variação $]])</f>
        <v>-17653966.514927939</v>
      </c>
      <c r="C37" s="21">
        <f>SUMIFS(Principal!O:O,Principal!R:R,Análise!A37,Principal!P:P,"Subiu")</f>
        <v>0</v>
      </c>
    </row>
    <row r="38" spans="1:3">
      <c r="A38" t="str">
        <v>Energia</v>
      </c>
      <c r="B38" s="21">
        <f ca="1">SUMIF(Principal!R:R,Análise!A38,Tabela4[[#Headers],[Variação $]])</f>
        <v>-170654564.82357123</v>
      </c>
      <c r="C38" s="21">
        <f>SUMIFS(Principal!O:O,Principal!R:R,Análise!A38,Principal!P:P,"Subiu")</f>
        <v>0</v>
      </c>
    </row>
    <row r="39" spans="1:3">
      <c r="A39" t="str">
        <v>Calçados</v>
      </c>
      <c r="B39" s="21">
        <f ca="1">SUMIF(Principal!R:R,Análise!A39,Tabela4[[#Headers],[Variação $]])</f>
        <v>-21126374.325644854</v>
      </c>
      <c r="C39" s="21">
        <f>SUMIFS(Principal!O:O,Principal!R:R,Análise!A39,Principal!P:P,"Subiu")</f>
        <v>0</v>
      </c>
    </row>
    <row r="40" spans="1:3">
      <c r="A40" t="str">
        <v>Aeronáutica</v>
      </c>
      <c r="B40" s="21">
        <f ca="1">SUMIF(Principal!R:R,Análise!A40,Tabela4[[#Headers],[Variação $]])</f>
        <v>-233651943.49695757</v>
      </c>
      <c r="C40" s="21">
        <f>SUMIFS(Principal!O:O,Principal!R:R,Análise!A40,Principal!P:P,"Subiu")</f>
        <v>0</v>
      </c>
    </row>
    <row r="41" spans="1:3">
      <c r="A41" t="str">
        <v>Cosméticos</v>
      </c>
      <c r="B41" s="21">
        <f ca="1">SUMIF(Principal!R:R,Análise!A41,Tabela4[[#Headers],[Variação $]])</f>
        <v>-193280001.20849475</v>
      </c>
      <c r="C41" s="21">
        <f>SUMIFS(Principal!O:O,Principal!R:R,Análise!A41,Principal!P:P,"Subiu")</f>
        <v>0</v>
      </c>
    </row>
    <row r="42" spans="1:3">
      <c r="A42" t="str">
        <v>Atacado</v>
      </c>
      <c r="B42" s="21">
        <f ca="1">SUMIF(Principal!R:R,Análise!A42,Tabela4[[#Headers],[Variação $]])</f>
        <v>-268201195.08654764</v>
      </c>
      <c r="C42" s="21">
        <f>SUMIFS(Principal!O:O,Principal!R:R,Análise!A42,Principal!P:P,"Subiu")</f>
        <v>0</v>
      </c>
    </row>
    <row r="43" spans="1:3">
      <c r="A43" t="str">
        <v>Farmacêutica</v>
      </c>
      <c r="B43" s="21">
        <f ca="1">SUMIF(Principal!R:R,Análise!A43,Tabela4[[#Headers],[Variação $]])</f>
        <v>-208257014.19914994</v>
      </c>
      <c r="C43" s="21">
        <f>SUMIFS(Principal!O:O,Principal!R:R,Análise!A43,Principal!P:P,"Subiu")</f>
        <v>0</v>
      </c>
    </row>
    <row r="44" spans="1:3">
      <c r="A44" t="str">
        <v>Açúcar e Álcool</v>
      </c>
      <c r="B44" s="21">
        <f ca="1">SUMIF(Principal!R:R,Análise!A44,Tabela4[[#Headers],[Variação $]])</f>
        <v>-79432785.73975119</v>
      </c>
      <c r="C44" s="21">
        <f>SUMIFS(Principal!O:O,Principal!R:R,Análise!A44,Principal!P:P,"Subiu")</f>
        <v>0</v>
      </c>
    </row>
    <row r="45" spans="1:3">
      <c r="A45" t="str">
        <v>Agências de Viagens</v>
      </c>
      <c r="B45" s="21">
        <f ca="1">SUMIF(Principal!R:R,Análise!A45,Tabela4[[#Headers],[Variação $]])</f>
        <v>-73557408.055094168</v>
      </c>
      <c r="C45" s="21">
        <f>SUMIFS(Principal!O:O,Principal!R:R,Análise!A45,Principal!P:P,"Subiu")</f>
        <v>0</v>
      </c>
    </row>
    <row r="46" spans="1:3">
      <c r="A46">
        <v>0</v>
      </c>
      <c r="B46">
        <f ca="1">SUMIF(Principal!R:R,Análise!A46,Tabela4[[#Headers],[Variação $]])</f>
        <v>0</v>
      </c>
      <c r="C46" s="21">
        <f>SUMIFS(Principal!O:O,Principal!R:R,Análise!A46,Principal!P:P,"Subiu")</f>
        <v>0</v>
      </c>
    </row>
    <row r="54" spans="1:2">
      <c r="A54" t="s">
        <v>15</v>
      </c>
      <c r="B54" t="s">
        <v>204</v>
      </c>
    </row>
    <row r="55" spans="1:2">
      <c r="A55" t="s">
        <v>205</v>
      </c>
      <c r="B55" s="21">
        <f>SUMIF(Principal!P:P,A55,Principal!O:O)</f>
        <v>19719227010.141911</v>
      </c>
    </row>
    <row r="56" spans="1:2">
      <c r="A56" t="s">
        <v>206</v>
      </c>
      <c r="B56" s="21">
        <f>SUMIF(Principal!P:P,A56,Principal!O:O)</f>
        <v>0</v>
      </c>
    </row>
    <row r="57" spans="1:2">
      <c r="A57" t="s">
        <v>207</v>
      </c>
      <c r="B57" s="21">
        <f>SUMIF(Principal!P:P,A57,Principal!O:O)</f>
        <v>-6338819961.3153486</v>
      </c>
    </row>
    <row r="58" spans="1:2">
      <c r="A58" t="s">
        <v>208</v>
      </c>
      <c r="B58" s="21">
        <f>SUM(B55+B57)</f>
        <v>13380407048.826561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E299-7CB8-4F58-AD47-B005FB216A7A}">
  <dimension ref="A1:C81"/>
  <sheetViews>
    <sheetView workbookViewId="0">
      <selection sqref="A1:C81"/>
    </sheetView>
  </sheetViews>
  <sheetFormatPr defaultRowHeight="12.75"/>
  <cols>
    <col min="1" max="1" width="7" bestFit="1" customWidth="1"/>
    <col min="2" max="2" width="29.140625" bestFit="1" customWidth="1"/>
    <col min="3" max="3" width="10.7109375" bestFit="1" customWidth="1"/>
  </cols>
  <sheetData>
    <row r="1" spans="1:3">
      <c r="A1" s="23" t="s">
        <v>0</v>
      </c>
      <c r="B1" s="23" t="s">
        <v>17</v>
      </c>
      <c r="C1" s="24" t="s">
        <v>209</v>
      </c>
    </row>
    <row r="2" spans="1:3">
      <c r="A2" s="45" t="s">
        <v>210</v>
      </c>
      <c r="B2" s="45" t="s">
        <v>211</v>
      </c>
      <c r="C2" s="46">
        <v>54</v>
      </c>
    </row>
    <row r="3" spans="1:3">
      <c r="A3" s="45" t="s">
        <v>212</v>
      </c>
      <c r="B3" s="45" t="s">
        <v>213</v>
      </c>
      <c r="C3" s="46">
        <v>39</v>
      </c>
    </row>
    <row r="4" spans="1:3">
      <c r="A4" s="45" t="s">
        <v>214</v>
      </c>
      <c r="B4" s="45" t="s">
        <v>215</v>
      </c>
      <c r="C4" s="46">
        <v>68</v>
      </c>
    </row>
    <row r="5" spans="1:3">
      <c r="A5" s="45" t="s">
        <v>216</v>
      </c>
      <c r="B5" s="45" t="s">
        <v>217</v>
      </c>
      <c r="C5" s="46">
        <v>97</v>
      </c>
    </row>
    <row r="6" spans="1:3">
      <c r="A6" s="45" t="s">
        <v>218</v>
      </c>
      <c r="B6" s="45" t="s">
        <v>219</v>
      </c>
      <c r="C6" s="46">
        <v>25</v>
      </c>
    </row>
    <row r="7" spans="1:3">
      <c r="A7" s="45" t="s">
        <v>220</v>
      </c>
      <c r="B7" s="45" t="s">
        <v>215</v>
      </c>
      <c r="C7" s="46">
        <v>5</v>
      </c>
    </row>
    <row r="8" spans="1:3">
      <c r="A8" s="45" t="s">
        <v>214</v>
      </c>
      <c r="B8" s="45" t="s">
        <v>215</v>
      </c>
      <c r="C8" s="46">
        <v>68</v>
      </c>
    </row>
    <row r="9" spans="1:3">
      <c r="A9" s="45" t="s">
        <v>221</v>
      </c>
      <c r="B9" s="45" t="s">
        <v>213</v>
      </c>
      <c r="C9" s="46">
        <v>80</v>
      </c>
    </row>
    <row r="10" spans="1:3">
      <c r="A10" s="45" t="s">
        <v>222</v>
      </c>
      <c r="B10" s="45" t="s">
        <v>223</v>
      </c>
      <c r="C10" s="46">
        <v>18</v>
      </c>
    </row>
    <row r="11" spans="1:3">
      <c r="A11" s="45" t="s">
        <v>224</v>
      </c>
      <c r="B11" s="45" t="s">
        <v>225</v>
      </c>
      <c r="C11" s="46">
        <v>75</v>
      </c>
    </row>
    <row r="12" spans="1:3">
      <c r="A12" s="45" t="s">
        <v>226</v>
      </c>
      <c r="B12" s="45" t="s">
        <v>227</v>
      </c>
      <c r="C12" s="46">
        <v>37</v>
      </c>
    </row>
    <row r="13" spans="1:3">
      <c r="A13" s="45" t="s">
        <v>228</v>
      </c>
      <c r="B13" s="45" t="s">
        <v>229</v>
      </c>
      <c r="C13" s="46">
        <v>45</v>
      </c>
    </row>
    <row r="14" spans="1:3">
      <c r="A14" s="45" t="s">
        <v>230</v>
      </c>
      <c r="B14" s="45" t="s">
        <v>231</v>
      </c>
      <c r="C14" s="46">
        <v>13</v>
      </c>
    </row>
    <row r="15" spans="1:3">
      <c r="A15" s="45" t="s">
        <v>232</v>
      </c>
      <c r="B15" s="45" t="s">
        <v>215</v>
      </c>
      <c r="C15" s="46">
        <v>5</v>
      </c>
    </row>
    <row r="16" spans="1:3">
      <c r="A16" s="45" t="s">
        <v>233</v>
      </c>
      <c r="B16" s="45" t="s">
        <v>219</v>
      </c>
      <c r="C16" s="46">
        <v>15</v>
      </c>
    </row>
    <row r="17" spans="1:3">
      <c r="A17" s="45" t="s">
        <v>234</v>
      </c>
      <c r="B17" s="45" t="s">
        <v>211</v>
      </c>
      <c r="C17" s="46">
        <v>76</v>
      </c>
    </row>
    <row r="18" spans="1:3">
      <c r="A18" s="45" t="s">
        <v>235</v>
      </c>
      <c r="B18" s="45" t="s">
        <v>236</v>
      </c>
      <c r="C18" s="46">
        <v>53</v>
      </c>
    </row>
    <row r="19" spans="1:3">
      <c r="A19" s="45" t="s">
        <v>237</v>
      </c>
      <c r="B19" s="45" t="s">
        <v>223</v>
      </c>
      <c r="C19" s="46">
        <v>65</v>
      </c>
    </row>
    <row r="20" spans="1:3">
      <c r="A20" s="45" t="s">
        <v>238</v>
      </c>
      <c r="B20" s="45" t="s">
        <v>239</v>
      </c>
      <c r="C20" s="46">
        <v>41</v>
      </c>
    </row>
    <row r="21" spans="1:3">
      <c r="A21" s="45" t="s">
        <v>240</v>
      </c>
      <c r="B21" s="45" t="s">
        <v>241</v>
      </c>
      <c r="C21" s="46">
        <v>83</v>
      </c>
    </row>
    <row r="22" spans="1:3">
      <c r="A22" s="45" t="s">
        <v>242</v>
      </c>
      <c r="B22" s="45" t="s">
        <v>225</v>
      </c>
      <c r="C22" s="46">
        <v>74</v>
      </c>
    </row>
    <row r="23" spans="1:3">
      <c r="A23" s="45" t="s">
        <v>243</v>
      </c>
      <c r="B23" s="45" t="s">
        <v>244</v>
      </c>
      <c r="C23" s="46">
        <v>13</v>
      </c>
    </row>
    <row r="24" spans="1:3">
      <c r="A24" s="45" t="s">
        <v>245</v>
      </c>
      <c r="B24" s="45" t="s">
        <v>223</v>
      </c>
      <c r="C24" s="46">
        <v>50</v>
      </c>
    </row>
    <row r="25" spans="1:3">
      <c r="A25" s="45" t="s">
        <v>246</v>
      </c>
      <c r="B25" s="45" t="s">
        <v>244</v>
      </c>
      <c r="C25" s="46">
        <v>13</v>
      </c>
    </row>
    <row r="26" spans="1:3">
      <c r="A26" s="45" t="s">
        <v>247</v>
      </c>
      <c r="B26" s="45" t="s">
        <v>248</v>
      </c>
      <c r="C26" s="46">
        <v>73</v>
      </c>
    </row>
    <row r="27" spans="1:3">
      <c r="A27" s="45" t="s">
        <v>249</v>
      </c>
      <c r="B27" s="45" t="s">
        <v>231</v>
      </c>
      <c r="C27" s="46">
        <v>12</v>
      </c>
    </row>
    <row r="28" spans="1:3">
      <c r="A28" s="45" t="s">
        <v>250</v>
      </c>
      <c r="B28" s="45" t="s">
        <v>251</v>
      </c>
      <c r="C28" s="46">
        <v>51</v>
      </c>
    </row>
    <row r="29" spans="1:3">
      <c r="A29" s="45" t="s">
        <v>252</v>
      </c>
      <c r="B29" s="45" t="s">
        <v>253</v>
      </c>
      <c r="C29" s="46">
        <v>13</v>
      </c>
    </row>
    <row r="30" spans="1:3">
      <c r="A30" s="45" t="s">
        <v>254</v>
      </c>
      <c r="B30" s="45" t="s">
        <v>248</v>
      </c>
      <c r="C30" s="46">
        <v>5</v>
      </c>
    </row>
    <row r="31" spans="1:3">
      <c r="A31" s="45" t="s">
        <v>255</v>
      </c>
      <c r="B31" s="45" t="s">
        <v>256</v>
      </c>
      <c r="C31" s="46">
        <v>21</v>
      </c>
    </row>
    <row r="32" spans="1:3">
      <c r="A32" s="45" t="s">
        <v>257</v>
      </c>
      <c r="B32" s="45" t="s">
        <v>258</v>
      </c>
      <c r="C32" s="46">
        <v>22</v>
      </c>
    </row>
    <row r="33" spans="1:3">
      <c r="A33" s="45" t="s">
        <v>259</v>
      </c>
      <c r="B33" s="45" t="s">
        <v>215</v>
      </c>
      <c r="C33" s="46">
        <v>13</v>
      </c>
    </row>
    <row r="34" spans="1:3">
      <c r="A34" s="45" t="s">
        <v>260</v>
      </c>
      <c r="B34" s="45" t="s">
        <v>261</v>
      </c>
      <c r="C34" s="46">
        <v>54</v>
      </c>
    </row>
    <row r="35" spans="1:3">
      <c r="A35" s="45" t="s">
        <v>262</v>
      </c>
      <c r="B35" s="45" t="s">
        <v>225</v>
      </c>
      <c r="C35" s="46">
        <v>72</v>
      </c>
    </row>
    <row r="36" spans="1:3">
      <c r="A36" s="45" t="s">
        <v>263</v>
      </c>
      <c r="B36" s="45" t="s">
        <v>227</v>
      </c>
      <c r="C36" s="46">
        <v>13</v>
      </c>
    </row>
    <row r="37" spans="1:3">
      <c r="A37" s="45" t="s">
        <v>264</v>
      </c>
      <c r="B37" s="45" t="s">
        <v>211</v>
      </c>
      <c r="C37" s="46">
        <v>120</v>
      </c>
    </row>
    <row r="38" spans="1:3">
      <c r="A38" s="45" t="s">
        <v>265</v>
      </c>
      <c r="B38" s="45" t="s">
        <v>266</v>
      </c>
      <c r="C38" s="46">
        <v>13</v>
      </c>
    </row>
    <row r="39" spans="1:3">
      <c r="A39" s="45" t="s">
        <v>267</v>
      </c>
      <c r="B39" s="45" t="s">
        <v>244</v>
      </c>
      <c r="C39" s="46">
        <v>65</v>
      </c>
    </row>
    <row r="40" spans="1:3">
      <c r="A40" s="45" t="s">
        <v>268</v>
      </c>
      <c r="B40" s="45" t="s">
        <v>223</v>
      </c>
      <c r="C40" s="46">
        <v>10</v>
      </c>
    </row>
    <row r="41" spans="1:3">
      <c r="A41" s="45" t="s">
        <v>242</v>
      </c>
      <c r="B41" s="45" t="s">
        <v>225</v>
      </c>
      <c r="C41" s="46">
        <v>74</v>
      </c>
    </row>
    <row r="42" spans="1:3">
      <c r="A42" s="45" t="s">
        <v>269</v>
      </c>
      <c r="B42" s="45" t="s">
        <v>211</v>
      </c>
      <c r="C42" s="46">
        <v>121</v>
      </c>
    </row>
    <row r="43" spans="1:3">
      <c r="A43" s="45" t="s">
        <v>270</v>
      </c>
      <c r="B43" s="45" t="s">
        <v>266</v>
      </c>
      <c r="C43" s="46">
        <v>9</v>
      </c>
    </row>
    <row r="44" spans="1:3">
      <c r="A44" s="45" t="s">
        <v>271</v>
      </c>
      <c r="B44" s="45" t="s">
        <v>219</v>
      </c>
      <c r="C44" s="46">
        <v>66</v>
      </c>
    </row>
    <row r="45" spans="1:3">
      <c r="A45" s="45" t="s">
        <v>272</v>
      </c>
      <c r="B45" s="45" t="s">
        <v>273</v>
      </c>
      <c r="C45" s="46">
        <v>13</v>
      </c>
    </row>
    <row r="46" spans="1:3">
      <c r="A46" s="45" t="s">
        <v>274</v>
      </c>
      <c r="B46" s="45" t="s">
        <v>244</v>
      </c>
      <c r="C46" s="46">
        <v>13</v>
      </c>
    </row>
    <row r="47" spans="1:3">
      <c r="A47" s="45" t="s">
        <v>275</v>
      </c>
      <c r="B47" s="45" t="s">
        <v>276</v>
      </c>
      <c r="C47" s="46">
        <v>10</v>
      </c>
    </row>
    <row r="48" spans="1:3">
      <c r="A48" s="45" t="s">
        <v>277</v>
      </c>
      <c r="B48" s="45" t="s">
        <v>278</v>
      </c>
      <c r="C48" s="46">
        <v>33</v>
      </c>
    </row>
    <row r="49" spans="1:3">
      <c r="A49" s="45" t="s">
        <v>279</v>
      </c>
      <c r="B49" s="45" t="s">
        <v>280</v>
      </c>
      <c r="C49" s="46">
        <v>47</v>
      </c>
    </row>
    <row r="50" spans="1:3">
      <c r="A50" s="45" t="s">
        <v>281</v>
      </c>
      <c r="B50" s="45" t="s">
        <v>258</v>
      </c>
      <c r="C50" s="46">
        <v>40</v>
      </c>
    </row>
    <row r="51" spans="1:3">
      <c r="A51" s="45" t="s">
        <v>282</v>
      </c>
      <c r="B51" s="45" t="s">
        <v>219</v>
      </c>
      <c r="C51" s="46">
        <v>69</v>
      </c>
    </row>
    <row r="52" spans="1:3">
      <c r="A52" s="45" t="s">
        <v>283</v>
      </c>
      <c r="B52" s="45" t="s">
        <v>219</v>
      </c>
      <c r="C52" s="46">
        <v>58</v>
      </c>
    </row>
    <row r="53" spans="1:3">
      <c r="A53" s="45" t="s">
        <v>284</v>
      </c>
      <c r="B53" s="45" t="s">
        <v>219</v>
      </c>
      <c r="C53" s="46">
        <v>9</v>
      </c>
    </row>
    <row r="54" spans="1:3">
      <c r="A54" s="45" t="s">
        <v>285</v>
      </c>
      <c r="B54" s="45" t="s">
        <v>286</v>
      </c>
      <c r="C54" s="46">
        <v>55</v>
      </c>
    </row>
    <row r="55" spans="1:3">
      <c r="A55" s="45" t="s">
        <v>287</v>
      </c>
      <c r="B55" s="45" t="s">
        <v>288</v>
      </c>
      <c r="C55" s="46">
        <v>43</v>
      </c>
    </row>
    <row r="56" spans="1:3">
      <c r="A56" s="45" t="s">
        <v>144</v>
      </c>
      <c r="B56" s="45" t="s">
        <v>227</v>
      </c>
      <c r="C56" s="46">
        <v>8</v>
      </c>
    </row>
    <row r="57" spans="1:3">
      <c r="A57" s="45" t="s">
        <v>289</v>
      </c>
      <c r="B57" s="45" t="s">
        <v>231</v>
      </c>
      <c r="C57" s="46">
        <v>22</v>
      </c>
    </row>
    <row r="58" spans="1:3">
      <c r="A58" s="45" t="s">
        <v>290</v>
      </c>
      <c r="B58" s="45" t="s">
        <v>291</v>
      </c>
      <c r="C58" s="46">
        <v>12</v>
      </c>
    </row>
    <row r="59" spans="1:3">
      <c r="A59" s="45" t="s">
        <v>292</v>
      </c>
      <c r="B59" s="45" t="s">
        <v>219</v>
      </c>
      <c r="C59" s="46">
        <v>20</v>
      </c>
    </row>
    <row r="60" spans="1:3">
      <c r="A60" s="45" t="s">
        <v>293</v>
      </c>
      <c r="B60" s="45" t="s">
        <v>294</v>
      </c>
      <c r="C60" s="46">
        <v>24</v>
      </c>
    </row>
    <row r="61" spans="1:3">
      <c r="A61" s="45" t="s">
        <v>295</v>
      </c>
      <c r="B61" s="45" t="s">
        <v>294</v>
      </c>
      <c r="C61" s="46">
        <v>8</v>
      </c>
    </row>
    <row r="62" spans="1:3">
      <c r="A62" s="45" t="s">
        <v>296</v>
      </c>
      <c r="B62" s="45" t="s">
        <v>278</v>
      </c>
      <c r="C62" s="46">
        <v>13</v>
      </c>
    </row>
    <row r="63" spans="1:3">
      <c r="A63" s="45" t="s">
        <v>297</v>
      </c>
      <c r="B63" s="45" t="s">
        <v>223</v>
      </c>
      <c r="C63" s="46">
        <v>6</v>
      </c>
    </row>
    <row r="64" spans="1:3">
      <c r="A64" s="45" t="s">
        <v>298</v>
      </c>
      <c r="B64" s="45" t="s">
        <v>239</v>
      </c>
      <c r="C64" s="46">
        <v>51</v>
      </c>
    </row>
    <row r="65" spans="1:3">
      <c r="A65" s="45" t="s">
        <v>299</v>
      </c>
      <c r="B65" s="45" t="s">
        <v>227</v>
      </c>
      <c r="C65" s="46">
        <v>94</v>
      </c>
    </row>
    <row r="66" spans="1:3">
      <c r="A66" s="45" t="s">
        <v>300</v>
      </c>
      <c r="B66" s="45" t="s">
        <v>223</v>
      </c>
      <c r="C66" s="46">
        <v>13</v>
      </c>
    </row>
    <row r="67" spans="1:3">
      <c r="A67" s="45" t="s">
        <v>301</v>
      </c>
      <c r="B67" s="45" t="s">
        <v>302</v>
      </c>
      <c r="C67" s="46">
        <v>109</v>
      </c>
    </row>
    <row r="68" spans="1:3">
      <c r="A68" s="45" t="s">
        <v>303</v>
      </c>
      <c r="B68" s="45" t="s">
        <v>239</v>
      </c>
      <c r="C68" s="46">
        <v>58</v>
      </c>
    </row>
    <row r="69" spans="1:3">
      <c r="A69" s="45" t="s">
        <v>304</v>
      </c>
      <c r="B69" s="45" t="s">
        <v>305</v>
      </c>
      <c r="C69" s="46">
        <v>53</v>
      </c>
    </row>
    <row r="70" spans="1:3">
      <c r="A70" s="45" t="s">
        <v>306</v>
      </c>
      <c r="B70" s="45" t="s">
        <v>307</v>
      </c>
      <c r="C70" s="46">
        <v>53</v>
      </c>
    </row>
    <row r="71" spans="1:3">
      <c r="A71" s="45" t="s">
        <v>308</v>
      </c>
      <c r="B71" s="45" t="s">
        <v>309</v>
      </c>
      <c r="C71" s="46">
        <v>3</v>
      </c>
    </row>
    <row r="72" spans="1:3">
      <c r="A72" s="45" t="s">
        <v>310</v>
      </c>
      <c r="B72" s="45" t="s">
        <v>251</v>
      </c>
      <c r="C72" s="46">
        <v>50</v>
      </c>
    </row>
    <row r="73" spans="1:3">
      <c r="A73" s="45" t="s">
        <v>311</v>
      </c>
      <c r="B73" s="45" t="s">
        <v>312</v>
      </c>
      <c r="C73" s="46">
        <v>18</v>
      </c>
    </row>
    <row r="74" spans="1:3">
      <c r="A74" s="45" t="s">
        <v>313</v>
      </c>
      <c r="B74" s="45" t="s">
        <v>314</v>
      </c>
      <c r="C74" s="46">
        <v>80</v>
      </c>
    </row>
    <row r="75" spans="1:3">
      <c r="A75" s="45" t="s">
        <v>315</v>
      </c>
      <c r="B75" s="45" t="s">
        <v>227</v>
      </c>
      <c r="C75" s="46">
        <v>43</v>
      </c>
    </row>
    <row r="76" spans="1:3">
      <c r="A76" s="45" t="s">
        <v>316</v>
      </c>
      <c r="B76" s="45" t="s">
        <v>223</v>
      </c>
      <c r="C76" s="46">
        <v>55</v>
      </c>
    </row>
    <row r="77" spans="1:3">
      <c r="A77" s="45" t="s">
        <v>317</v>
      </c>
      <c r="B77" s="45" t="s">
        <v>223</v>
      </c>
      <c r="C77" s="46">
        <v>48</v>
      </c>
    </row>
    <row r="78" spans="1:3">
      <c r="A78" s="45" t="s">
        <v>318</v>
      </c>
      <c r="B78" s="45" t="s">
        <v>223</v>
      </c>
      <c r="C78" s="46">
        <v>74</v>
      </c>
    </row>
    <row r="79" spans="1:3">
      <c r="A79" s="45" t="s">
        <v>319</v>
      </c>
      <c r="B79" s="45" t="s">
        <v>273</v>
      </c>
      <c r="C79" s="46">
        <v>48</v>
      </c>
    </row>
    <row r="80" spans="1:3">
      <c r="A80" s="45" t="s">
        <v>320</v>
      </c>
      <c r="B80" s="45" t="s">
        <v>321</v>
      </c>
      <c r="C80" s="46">
        <v>51</v>
      </c>
    </row>
    <row r="81" spans="1:3">
      <c r="A81" s="45" t="s">
        <v>322</v>
      </c>
      <c r="B81" s="45" t="s">
        <v>231</v>
      </c>
      <c r="C81" s="4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A2" sqref="A2"/>
    </sheetView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323</v>
      </c>
      <c r="B1" s="10" t="s">
        <v>324</v>
      </c>
    </row>
    <row r="2" spans="1:2">
      <c r="A2" s="11" t="s">
        <v>62</v>
      </c>
      <c r="B2" s="12">
        <v>235665566</v>
      </c>
    </row>
    <row r="3" spans="1:2">
      <c r="A3" s="11" t="s">
        <v>144</v>
      </c>
      <c r="B3" s="12">
        <v>532616595</v>
      </c>
    </row>
    <row r="4" spans="1:2">
      <c r="A4" s="11" t="s">
        <v>167</v>
      </c>
      <c r="B4" s="12">
        <v>176733968</v>
      </c>
    </row>
    <row r="5" spans="1:2">
      <c r="A5" s="11" t="s">
        <v>126</v>
      </c>
      <c r="B5" s="12">
        <v>4394245879</v>
      </c>
    </row>
    <row r="6" spans="1:2">
      <c r="A6" s="11" t="s">
        <v>74</v>
      </c>
      <c r="B6" s="12">
        <v>62305891</v>
      </c>
    </row>
    <row r="7" spans="1:2">
      <c r="A7" s="11" t="s">
        <v>175</v>
      </c>
      <c r="B7" s="12">
        <v>1349217892</v>
      </c>
    </row>
    <row r="8" spans="1:2">
      <c r="A8" s="11" t="s">
        <v>60</v>
      </c>
      <c r="B8" s="12">
        <v>327593725</v>
      </c>
    </row>
    <row r="9" spans="1:2">
      <c r="A9" s="11" t="s">
        <v>177</v>
      </c>
      <c r="B9" s="12">
        <v>5602790110</v>
      </c>
    </row>
    <row r="10" spans="1:2">
      <c r="A10" s="11" t="s">
        <v>128</v>
      </c>
      <c r="B10" s="12">
        <v>671750768</v>
      </c>
    </row>
    <row r="11" spans="1:2">
      <c r="A11" s="11" t="s">
        <v>114</v>
      </c>
      <c r="B11" s="12">
        <v>1500728902</v>
      </c>
    </row>
    <row r="12" spans="1:2">
      <c r="A12" s="11" t="s">
        <v>76</v>
      </c>
      <c r="B12" s="12">
        <v>5146576868</v>
      </c>
    </row>
    <row r="13" spans="1:2">
      <c r="A13" s="11" t="s">
        <v>94</v>
      </c>
      <c r="B13" s="12">
        <v>251003438</v>
      </c>
    </row>
    <row r="14" spans="1:2">
      <c r="A14" s="11" t="s">
        <v>102</v>
      </c>
      <c r="B14" s="12">
        <v>1420949112</v>
      </c>
    </row>
    <row r="15" spans="1:2">
      <c r="A15" s="11" t="s">
        <v>58</v>
      </c>
      <c r="B15" s="12">
        <v>265877867</v>
      </c>
    </row>
    <row r="16" spans="1:2">
      <c r="A16" s="11" t="s">
        <v>82</v>
      </c>
      <c r="B16" s="12">
        <v>1677525446</v>
      </c>
    </row>
    <row r="17" spans="1:2">
      <c r="A17" s="11" t="s">
        <v>325</v>
      </c>
      <c r="B17" s="12">
        <v>1150645866</v>
      </c>
    </row>
    <row r="18" spans="1:2">
      <c r="A18" s="11" t="s">
        <v>187</v>
      </c>
      <c r="B18" s="12">
        <v>533990587</v>
      </c>
    </row>
    <row r="19" spans="1:2">
      <c r="A19" s="11" t="s">
        <v>189</v>
      </c>
      <c r="B19" s="12">
        <v>94843047</v>
      </c>
    </row>
    <row r="20" spans="1:2">
      <c r="A20" s="11" t="s">
        <v>146</v>
      </c>
      <c r="B20" s="12">
        <v>995335937</v>
      </c>
    </row>
    <row r="21" spans="1:2">
      <c r="A21" s="11" t="s">
        <v>134</v>
      </c>
      <c r="B21" s="12">
        <v>1437415777</v>
      </c>
    </row>
    <row r="22" spans="1:2">
      <c r="A22" s="11" t="s">
        <v>88</v>
      </c>
      <c r="B22" s="12">
        <v>1095462329</v>
      </c>
    </row>
    <row r="23" spans="1:2">
      <c r="A23" s="11" t="s">
        <v>148</v>
      </c>
      <c r="B23" s="12">
        <v>1814920980</v>
      </c>
    </row>
    <row r="24" spans="1:2">
      <c r="A24" s="11" t="s">
        <v>120</v>
      </c>
      <c r="B24" s="12">
        <v>1679335290</v>
      </c>
    </row>
    <row r="25" spans="1:2">
      <c r="A25" s="11" t="s">
        <v>108</v>
      </c>
      <c r="B25" s="12">
        <v>1168097881</v>
      </c>
    </row>
    <row r="26" spans="1:2">
      <c r="A26" s="11" t="s">
        <v>43</v>
      </c>
      <c r="B26" s="12">
        <v>187732538</v>
      </c>
    </row>
    <row r="27" spans="1:2">
      <c r="A27" s="11" t="s">
        <v>37</v>
      </c>
      <c r="B27" s="12">
        <v>1110559345</v>
      </c>
    </row>
    <row r="28" spans="1:2">
      <c r="A28" s="11" t="s">
        <v>193</v>
      </c>
      <c r="B28" s="12">
        <v>525582771</v>
      </c>
    </row>
    <row r="29" spans="1:2">
      <c r="A29" s="11" t="s">
        <v>169</v>
      </c>
      <c r="B29" s="12">
        <v>265784616</v>
      </c>
    </row>
    <row r="30" spans="1:2">
      <c r="A30" s="11" t="s">
        <v>90</v>
      </c>
      <c r="B30" s="12">
        <v>302768240</v>
      </c>
    </row>
    <row r="31" spans="1:2">
      <c r="A31" s="11" t="s">
        <v>158</v>
      </c>
      <c r="B31" s="12">
        <v>1980568384</v>
      </c>
    </row>
    <row r="32" spans="1:2">
      <c r="A32" s="11" t="s">
        <v>136</v>
      </c>
      <c r="B32" s="12">
        <v>268544014</v>
      </c>
    </row>
    <row r="33" spans="1:2">
      <c r="A33" s="11" t="s">
        <v>171</v>
      </c>
      <c r="B33" s="12">
        <v>734632705</v>
      </c>
    </row>
    <row r="34" spans="1:2">
      <c r="A34" s="11" t="s">
        <v>326</v>
      </c>
      <c r="B34" s="12">
        <v>290386402</v>
      </c>
    </row>
    <row r="35" spans="1:2">
      <c r="A35" s="11" t="s">
        <v>138</v>
      </c>
      <c r="B35" s="12">
        <v>1579130168</v>
      </c>
    </row>
    <row r="36" spans="1:2">
      <c r="A36" s="11" t="s">
        <v>152</v>
      </c>
      <c r="B36" s="12">
        <v>255236961</v>
      </c>
    </row>
    <row r="37" spans="1:2">
      <c r="A37" s="11" t="s">
        <v>64</v>
      </c>
      <c r="B37" s="12">
        <v>1095587251</v>
      </c>
    </row>
    <row r="38" spans="1:2">
      <c r="A38" s="11" t="s">
        <v>162</v>
      </c>
      <c r="B38" s="12">
        <v>91514307</v>
      </c>
    </row>
    <row r="39" spans="1:2">
      <c r="A39" s="11" t="s">
        <v>164</v>
      </c>
      <c r="B39" s="12">
        <v>240822651</v>
      </c>
    </row>
    <row r="40" spans="1:2">
      <c r="A40" s="11" t="s">
        <v>116</v>
      </c>
      <c r="B40" s="12">
        <v>1118525506</v>
      </c>
    </row>
    <row r="41" spans="1:2">
      <c r="A41" s="11" t="s">
        <v>106</v>
      </c>
      <c r="B41" s="12">
        <v>660411219</v>
      </c>
    </row>
    <row r="42" spans="1:2">
      <c r="A42" s="11" t="s">
        <v>195</v>
      </c>
      <c r="B42" s="12">
        <v>198184909</v>
      </c>
    </row>
    <row r="43" spans="1:2">
      <c r="A43" s="11" t="s">
        <v>173</v>
      </c>
      <c r="B43" s="12">
        <v>846244302</v>
      </c>
    </row>
    <row r="44" spans="1:2">
      <c r="A44" s="11" t="s">
        <v>165</v>
      </c>
      <c r="B44" s="12">
        <v>496029967</v>
      </c>
    </row>
    <row r="45" spans="1:2">
      <c r="A45" s="11" t="s">
        <v>183</v>
      </c>
      <c r="B45" s="12">
        <v>4394332306</v>
      </c>
    </row>
    <row r="46" spans="1:2">
      <c r="A46" s="11" t="s">
        <v>179</v>
      </c>
      <c r="B46" s="12">
        <v>409490388</v>
      </c>
    </row>
    <row r="47" spans="1:2">
      <c r="A47" s="11" t="s">
        <v>327</v>
      </c>
      <c r="B47" s="12">
        <v>217622138</v>
      </c>
    </row>
    <row r="48" spans="1:2">
      <c r="A48" s="11" t="s">
        <v>156</v>
      </c>
      <c r="B48" s="12">
        <v>81838843</v>
      </c>
    </row>
    <row r="49" spans="1:2">
      <c r="A49" s="11" t="s">
        <v>100</v>
      </c>
      <c r="B49" s="12">
        <v>5372783971</v>
      </c>
    </row>
    <row r="50" spans="1:2">
      <c r="A50" s="11" t="s">
        <v>54</v>
      </c>
      <c r="B50" s="12">
        <v>4801593832</v>
      </c>
    </row>
    <row r="51" spans="1:2">
      <c r="A51" s="11" t="s">
        <v>110</v>
      </c>
      <c r="B51" s="12">
        <v>1134986472</v>
      </c>
    </row>
    <row r="52" spans="1:2">
      <c r="A52" s="11" t="s">
        <v>328</v>
      </c>
      <c r="B52" s="12">
        <v>706747385</v>
      </c>
    </row>
    <row r="53" spans="1:2">
      <c r="A53" s="11" t="s">
        <v>191</v>
      </c>
      <c r="B53" s="12">
        <v>853202347</v>
      </c>
    </row>
    <row r="54" spans="1:2">
      <c r="A54" s="11" t="s">
        <v>185</v>
      </c>
      <c r="B54" s="12">
        <v>951329770</v>
      </c>
    </row>
    <row r="55" spans="1:2">
      <c r="A55" s="11" t="s">
        <v>96</v>
      </c>
      <c r="B55" s="12">
        <v>393173139</v>
      </c>
    </row>
    <row r="56" spans="1:2">
      <c r="A56" s="11" t="s">
        <v>112</v>
      </c>
      <c r="B56" s="12">
        <v>2867627068</v>
      </c>
    </row>
    <row r="57" spans="1:2">
      <c r="A57" s="11" t="s">
        <v>124</v>
      </c>
      <c r="B57" s="12">
        <v>331799687</v>
      </c>
    </row>
    <row r="58" spans="1:2">
      <c r="A58" s="11" t="s">
        <v>78</v>
      </c>
      <c r="B58" s="12">
        <v>261036182</v>
      </c>
    </row>
    <row r="59" spans="1:2">
      <c r="A59" s="11" t="s">
        <v>72</v>
      </c>
      <c r="B59" s="12">
        <v>376187582</v>
      </c>
    </row>
    <row r="60" spans="1:2">
      <c r="A60" s="11" t="s">
        <v>51</v>
      </c>
      <c r="B60" s="12">
        <v>268505432</v>
      </c>
    </row>
    <row r="61" spans="1:2">
      <c r="A61" s="11" t="s">
        <v>80</v>
      </c>
      <c r="B61" s="12">
        <v>159430826</v>
      </c>
    </row>
    <row r="62" spans="1:2">
      <c r="A62" s="11" t="s">
        <v>39</v>
      </c>
      <c r="B62" s="12">
        <v>2379877655</v>
      </c>
    </row>
    <row r="63" spans="1:2">
      <c r="A63" s="11" t="s">
        <v>47</v>
      </c>
      <c r="B63" s="12">
        <v>4566445852</v>
      </c>
    </row>
    <row r="64" spans="1:2">
      <c r="A64" s="11" t="s">
        <v>98</v>
      </c>
      <c r="B64" s="12">
        <v>275005663</v>
      </c>
    </row>
    <row r="65" spans="1:2">
      <c r="A65" s="11" t="s">
        <v>45</v>
      </c>
      <c r="B65" s="12">
        <v>800010734</v>
      </c>
    </row>
    <row r="66" spans="1:2">
      <c r="A66" s="11" t="s">
        <v>160</v>
      </c>
      <c r="B66" s="12">
        <v>309729428</v>
      </c>
    </row>
    <row r="67" spans="1:2">
      <c r="A67" s="11" t="s">
        <v>104</v>
      </c>
      <c r="B67" s="12">
        <v>1275798515</v>
      </c>
    </row>
    <row r="68" spans="1:2">
      <c r="A68" s="11" t="s">
        <v>118</v>
      </c>
      <c r="B68" s="12">
        <v>1193047233</v>
      </c>
    </row>
    <row r="69" spans="1:2">
      <c r="A69" s="11" t="s">
        <v>56</v>
      </c>
      <c r="B69" s="12">
        <v>1168230366</v>
      </c>
    </row>
    <row r="70" spans="1:2">
      <c r="A70" s="11" t="s">
        <v>86</v>
      </c>
      <c r="B70" s="12">
        <v>1218352541</v>
      </c>
    </row>
    <row r="71" spans="1:2">
      <c r="A71" s="11" t="s">
        <v>130</v>
      </c>
      <c r="B71" s="12">
        <v>340001799</v>
      </c>
    </row>
    <row r="72" spans="1:2">
      <c r="A72" s="11" t="s">
        <v>329</v>
      </c>
      <c r="B72" s="12">
        <v>342918449</v>
      </c>
    </row>
    <row r="73" spans="1:2">
      <c r="A73" s="11" t="s">
        <v>181</v>
      </c>
      <c r="B73" s="12">
        <v>142377330</v>
      </c>
    </row>
    <row r="74" spans="1:2">
      <c r="A74" s="11" t="s">
        <v>66</v>
      </c>
      <c r="B74" s="12">
        <v>600865451</v>
      </c>
    </row>
    <row r="75" spans="1:2">
      <c r="A75" s="11" t="s">
        <v>142</v>
      </c>
      <c r="B75" s="12">
        <v>195751130</v>
      </c>
    </row>
    <row r="76" spans="1:2">
      <c r="A76" s="11" t="s">
        <v>41</v>
      </c>
      <c r="B76" s="12">
        <v>683452836</v>
      </c>
    </row>
    <row r="77" spans="1:2">
      <c r="A77" s="11" t="s">
        <v>330</v>
      </c>
      <c r="B77" s="12">
        <v>218568234</v>
      </c>
    </row>
    <row r="78" spans="1:2">
      <c r="A78" s="11" t="s">
        <v>84</v>
      </c>
      <c r="B78" s="12">
        <v>423091712</v>
      </c>
    </row>
    <row r="79" spans="1:2">
      <c r="A79" s="11" t="s">
        <v>92</v>
      </c>
      <c r="B79" s="12">
        <v>807896814</v>
      </c>
    </row>
    <row r="80" spans="1:2">
      <c r="A80" s="11" t="s">
        <v>132</v>
      </c>
      <c r="B80" s="12">
        <v>514122351</v>
      </c>
    </row>
    <row r="81" spans="1:2">
      <c r="A81" s="11" t="s">
        <v>150</v>
      </c>
      <c r="B81" s="12">
        <v>395801044</v>
      </c>
    </row>
    <row r="82" spans="1:2">
      <c r="A82" s="11" t="s">
        <v>70</v>
      </c>
      <c r="B82" s="12">
        <v>1086411192</v>
      </c>
    </row>
    <row r="83" spans="1:2">
      <c r="A83" s="11" t="s">
        <v>35</v>
      </c>
      <c r="B83" s="12">
        <v>515117391</v>
      </c>
    </row>
    <row r="84" spans="1:2">
      <c r="A84" s="11" t="s">
        <v>49</v>
      </c>
      <c r="B84" s="12">
        <v>4196924316</v>
      </c>
    </row>
    <row r="85" spans="1:2">
      <c r="A85" s="11" t="s">
        <v>122</v>
      </c>
      <c r="B85" s="12">
        <v>421383330</v>
      </c>
    </row>
    <row r="86" spans="1:2">
      <c r="A86" s="11" t="s">
        <v>154</v>
      </c>
      <c r="B86" s="12">
        <v>1114412532</v>
      </c>
    </row>
    <row r="87" spans="1:2">
      <c r="A87" s="11" t="s">
        <v>140</v>
      </c>
      <c r="B87" s="12">
        <v>1481593024</v>
      </c>
    </row>
    <row r="88" spans="1:2">
      <c r="A88" s="11" t="s">
        <v>68</v>
      </c>
      <c r="B88" s="12">
        <v>289347914</v>
      </c>
    </row>
    <row r="89" spans="1:2">
      <c r="A89" s="11" t="s">
        <v>331</v>
      </c>
      <c r="B89" s="12">
        <v>96372098181</v>
      </c>
    </row>
    <row r="90" spans="1:2">
      <c r="A90" s="11" t="s">
        <v>332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333</v>
      </c>
      <c r="B1" s="15" t="s">
        <v>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112</v>
      </c>
      <c r="B2" s="16" t="s">
        <v>268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183</v>
      </c>
      <c r="B3" s="17" t="s">
        <v>315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47</v>
      </c>
      <c r="B4" s="16" t="s">
        <v>214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177</v>
      </c>
      <c r="B5" s="17" t="s">
        <v>310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35</v>
      </c>
      <c r="B6" s="16" t="s">
        <v>210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193</v>
      </c>
      <c r="B7" s="17" t="s">
        <v>320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88</v>
      </c>
      <c r="B8" s="16" t="s">
        <v>250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49</v>
      </c>
      <c r="B9" s="17" t="s">
        <v>221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195</v>
      </c>
      <c r="B10" s="16" t="s">
        <v>322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76</v>
      </c>
      <c r="B11" s="17" t="s">
        <v>242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60</v>
      </c>
      <c r="B12" s="16" t="s">
        <v>230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148</v>
      </c>
      <c r="B13" s="17" t="s">
        <v>290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100</v>
      </c>
      <c r="B14" s="16" t="s">
        <v>260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54</v>
      </c>
      <c r="B15" s="17" t="s">
        <v>224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160</v>
      </c>
      <c r="B16" s="16" t="s">
        <v>297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72</v>
      </c>
      <c r="B17" s="17" t="s">
        <v>238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173</v>
      </c>
      <c r="B18" s="16" t="s">
        <v>306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185</v>
      </c>
      <c r="B19" s="17" t="s">
        <v>316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64</v>
      </c>
      <c r="B20" s="16" t="s">
        <v>233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191</v>
      </c>
      <c r="B21" s="17" t="s">
        <v>319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334</v>
      </c>
      <c r="B22" s="16" t="s">
        <v>335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336</v>
      </c>
      <c r="B23" s="17" t="s">
        <v>337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39</v>
      </c>
      <c r="B24" s="16" t="s">
        <v>214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96</v>
      </c>
      <c r="B25" s="17" t="s">
        <v>257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120</v>
      </c>
      <c r="B26" s="16" t="s">
        <v>271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338</v>
      </c>
      <c r="B27" s="17" t="s">
        <v>339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165</v>
      </c>
      <c r="B28" s="16" t="s">
        <v>300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102</v>
      </c>
      <c r="B29" s="17" t="s">
        <v>262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340</v>
      </c>
      <c r="B30" s="16" t="s">
        <v>341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86</v>
      </c>
      <c r="B31" s="17" t="s">
        <v>249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45</v>
      </c>
      <c r="B32" s="16" t="s">
        <v>220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342</v>
      </c>
      <c r="B33" s="17" t="s">
        <v>271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82</v>
      </c>
      <c r="B34" s="16" t="s">
        <v>246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126</v>
      </c>
      <c r="B35" s="17" t="s">
        <v>275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343</v>
      </c>
      <c r="B36" s="16" t="s">
        <v>344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345</v>
      </c>
      <c r="B37" s="17" t="s">
        <v>346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347</v>
      </c>
      <c r="B38" s="16" t="s">
        <v>348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66</v>
      </c>
      <c r="B39" s="17" t="s">
        <v>234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78</v>
      </c>
      <c r="B40" s="16" t="s">
        <v>243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175</v>
      </c>
      <c r="B41" s="17" t="s">
        <v>308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134</v>
      </c>
      <c r="B42" s="16" t="s">
        <v>282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349</v>
      </c>
      <c r="B43" s="17" t="s">
        <v>350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118</v>
      </c>
      <c r="B44" s="16" t="s">
        <v>270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80</v>
      </c>
      <c r="B45" s="17" t="s">
        <v>245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122</v>
      </c>
      <c r="B46" s="16" t="s">
        <v>272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116</v>
      </c>
      <c r="B47" s="17" t="s">
        <v>269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351</v>
      </c>
      <c r="B48" s="16" t="s">
        <v>352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37</v>
      </c>
      <c r="B49" s="17" t="s">
        <v>212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353</v>
      </c>
      <c r="B50" s="16" t="s">
        <v>354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355</v>
      </c>
      <c r="B51" s="17" t="s">
        <v>356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169</v>
      </c>
      <c r="B52" s="16" t="s">
        <v>303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357</v>
      </c>
      <c r="B53" s="17" t="s">
        <v>358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359</v>
      </c>
      <c r="B54" s="16" t="s">
        <v>346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124</v>
      </c>
      <c r="B55" s="17" t="s">
        <v>274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360</v>
      </c>
      <c r="B56" s="16" t="s">
        <v>361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104</v>
      </c>
      <c r="B57" s="17" t="s">
        <v>263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140</v>
      </c>
      <c r="B58" s="16" t="s">
        <v>285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70</v>
      </c>
      <c r="B59" s="17" t="s">
        <v>237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51</v>
      </c>
      <c r="B60" s="16" t="s">
        <v>222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106</v>
      </c>
      <c r="B61" s="17" t="s">
        <v>264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92</v>
      </c>
      <c r="B62" s="16" t="s">
        <v>254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362</v>
      </c>
      <c r="B63" s="17" t="s">
        <v>363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187</v>
      </c>
      <c r="B64" s="16" t="s">
        <v>317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74</v>
      </c>
      <c r="B65" s="17" t="s">
        <v>240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364</v>
      </c>
      <c r="B66" s="16" t="s">
        <v>365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179</v>
      </c>
      <c r="B67" s="17" t="s">
        <v>311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366</v>
      </c>
      <c r="B68" s="16" t="s">
        <v>367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114</v>
      </c>
      <c r="B69" s="17" t="s">
        <v>242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68</v>
      </c>
      <c r="B70" s="16" t="s">
        <v>235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368</v>
      </c>
      <c r="B71" s="17" t="s">
        <v>369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189</v>
      </c>
      <c r="B72" s="16" t="s">
        <v>318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41</v>
      </c>
      <c r="B73" s="17" t="s">
        <v>216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370</v>
      </c>
      <c r="B74" s="16" t="s">
        <v>371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94</v>
      </c>
      <c r="B75" s="17" t="s">
        <v>255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372</v>
      </c>
      <c r="B76" s="16" t="s">
        <v>373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128</v>
      </c>
      <c r="B77" s="17" t="s">
        <v>277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374</v>
      </c>
      <c r="B78" s="16" t="s">
        <v>375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376</v>
      </c>
      <c r="B79" s="17" t="s">
        <v>377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378</v>
      </c>
      <c r="B80" s="16" t="s">
        <v>379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380</v>
      </c>
      <c r="B81" s="17" t="s">
        <v>381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90</v>
      </c>
      <c r="B82" s="16" t="s">
        <v>252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62</v>
      </c>
      <c r="B83" s="17" t="s">
        <v>232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171</v>
      </c>
      <c r="B84" s="16" t="s">
        <v>304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158</v>
      </c>
      <c r="B85" s="17" t="s">
        <v>283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56</v>
      </c>
      <c r="B86" s="16" t="s">
        <v>226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181</v>
      </c>
      <c r="B87" s="17" t="s">
        <v>313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382</v>
      </c>
      <c r="B88" s="16" t="s">
        <v>383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384</v>
      </c>
      <c r="B89" s="17" t="s">
        <v>385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154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386</v>
      </c>
      <c r="B91" s="17" t="s">
        <v>387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138</v>
      </c>
      <c r="B92" s="16" t="s">
        <v>284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98</v>
      </c>
      <c r="B93" s="17" t="s">
        <v>259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388</v>
      </c>
      <c r="B94" s="16" t="s">
        <v>389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146</v>
      </c>
      <c r="B95" s="17" t="s">
        <v>289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108</v>
      </c>
      <c r="B96" s="16" t="s">
        <v>265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58</v>
      </c>
      <c r="B97" s="17" t="s">
        <v>228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390</v>
      </c>
      <c r="B98" s="16" t="s">
        <v>391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164</v>
      </c>
      <c r="B99" s="17" t="s">
        <v>299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392</v>
      </c>
      <c r="B100" s="16" t="s">
        <v>393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394</v>
      </c>
      <c r="B101" s="17" t="s">
        <v>395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43</v>
      </c>
      <c r="B102" s="16" t="s">
        <v>218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396</v>
      </c>
      <c r="B103" s="17" t="s">
        <v>397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398</v>
      </c>
      <c r="B104" s="16" t="s">
        <v>210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156</v>
      </c>
      <c r="B105" s="17" t="s">
        <v>296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399</v>
      </c>
      <c r="B106" s="16" t="s">
        <v>400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401</v>
      </c>
      <c r="B107" s="17" t="s">
        <v>402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110</v>
      </c>
      <c r="B108" s="16" t="s">
        <v>267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130</v>
      </c>
      <c r="B109" s="17" t="s">
        <v>279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403</v>
      </c>
      <c r="B110" s="16" t="s">
        <v>404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167</v>
      </c>
      <c r="B111" s="17" t="s">
        <v>301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142</v>
      </c>
      <c r="B112" s="16" t="s">
        <v>287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405</v>
      </c>
      <c r="B113" s="17" t="s">
        <v>406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407</v>
      </c>
      <c r="B114" s="16" t="s">
        <v>408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144</v>
      </c>
      <c r="B115" s="17" t="s">
        <v>144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162</v>
      </c>
      <c r="B116" s="16" t="s">
        <v>298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132</v>
      </c>
      <c r="B117" s="17" t="s">
        <v>281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409</v>
      </c>
      <c r="B118" s="16" t="s">
        <v>410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411</v>
      </c>
      <c r="B119" s="17" t="s">
        <v>412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413</v>
      </c>
      <c r="B120" s="16" t="s">
        <v>414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84</v>
      </c>
      <c r="B121" s="17" t="s">
        <v>247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415</v>
      </c>
      <c r="B122" s="16" t="s">
        <v>416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417</v>
      </c>
      <c r="B123" s="17" t="s">
        <v>418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419</v>
      </c>
      <c r="B124" s="16" t="s">
        <v>420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421</v>
      </c>
      <c r="B125" s="17" t="s">
        <v>422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423</v>
      </c>
      <c r="B126" s="16" t="s">
        <v>424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425</v>
      </c>
      <c r="B127" s="17" t="s">
        <v>426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427</v>
      </c>
      <c r="B128" s="16" t="s">
        <v>428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429</v>
      </c>
      <c r="B129" s="17" t="s">
        <v>430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150</v>
      </c>
      <c r="B130" s="16" t="s">
        <v>292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152</v>
      </c>
      <c r="B131" s="17" t="s">
        <v>293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431</v>
      </c>
      <c r="B132" s="16" t="s">
        <v>432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433</v>
      </c>
      <c r="B133" s="17" t="s">
        <v>434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435</v>
      </c>
      <c r="B134" s="16" t="s">
        <v>436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437</v>
      </c>
      <c r="B135" s="17" t="s">
        <v>438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439</v>
      </c>
      <c r="B136" s="16" t="s">
        <v>440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441</v>
      </c>
      <c r="B137" s="17" t="s">
        <v>442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443</v>
      </c>
      <c r="B138" s="16" t="s">
        <v>444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445</v>
      </c>
      <c r="B139" s="17" t="s">
        <v>446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447</v>
      </c>
      <c r="B140" s="16" t="s">
        <v>448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449</v>
      </c>
      <c r="B141" s="17" t="s">
        <v>450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451</v>
      </c>
      <c r="B142" s="16" t="s">
        <v>452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453</v>
      </c>
      <c r="B143" s="17" t="s">
        <v>454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455</v>
      </c>
      <c r="B144" s="16" t="s">
        <v>456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457</v>
      </c>
      <c r="B145" s="17" t="s">
        <v>457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458</v>
      </c>
      <c r="B146" s="16" t="s">
        <v>459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460</v>
      </c>
      <c r="B147" s="17" t="s">
        <v>461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462</v>
      </c>
      <c r="B148" s="16" t="s">
        <v>463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464</v>
      </c>
      <c r="B149" s="17" t="s">
        <v>224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465</v>
      </c>
      <c r="B150" s="16" t="s">
        <v>466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467</v>
      </c>
      <c r="B151" s="17" t="s">
        <v>468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469</v>
      </c>
      <c r="B152" s="16" t="s">
        <v>470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471</v>
      </c>
      <c r="B153" s="17" t="s">
        <v>472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473</v>
      </c>
      <c r="B154" s="16" t="s">
        <v>474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475</v>
      </c>
      <c r="B155" s="17" t="s">
        <v>476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477</v>
      </c>
      <c r="B156" s="16" t="s">
        <v>478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479</v>
      </c>
      <c r="B157" s="17" t="s">
        <v>480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481</v>
      </c>
      <c r="B158" s="16" t="s">
        <v>482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483</v>
      </c>
      <c r="B159" s="17" t="s">
        <v>484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485</v>
      </c>
      <c r="B160" s="16" t="s">
        <v>486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487</v>
      </c>
      <c r="B161" s="17" t="s">
        <v>488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489</v>
      </c>
      <c r="B162" s="16" t="s">
        <v>490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491</v>
      </c>
      <c r="B163" s="17" t="s">
        <v>492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493</v>
      </c>
      <c r="B164" s="16" t="s">
        <v>494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495</v>
      </c>
      <c r="B165" s="17" t="s">
        <v>496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497</v>
      </c>
      <c r="B166" s="16" t="s">
        <v>498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499</v>
      </c>
      <c r="B167" s="17" t="s">
        <v>500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501</v>
      </c>
      <c r="B168" s="16" t="s">
        <v>502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503</v>
      </c>
      <c r="B169" s="17" t="s">
        <v>504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505</v>
      </c>
      <c r="B170" s="16" t="s">
        <v>506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507</v>
      </c>
      <c r="B171" s="17" t="s">
        <v>508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509</v>
      </c>
      <c r="B172" s="16" t="s">
        <v>282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136</v>
      </c>
      <c r="B173" s="17" t="s">
        <v>283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510</v>
      </c>
      <c r="B174" s="16" t="s">
        <v>511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512</v>
      </c>
      <c r="B175" s="17" t="s">
        <v>513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514</v>
      </c>
      <c r="B176" s="16" t="s">
        <v>515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516</v>
      </c>
      <c r="B177" s="17" t="s">
        <v>517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518</v>
      </c>
      <c r="B178" s="16" t="s">
        <v>519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520</v>
      </c>
      <c r="B179" s="17" t="s">
        <v>521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522</v>
      </c>
      <c r="B180" s="16" t="s">
        <v>404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523</v>
      </c>
      <c r="B181" s="17" t="s">
        <v>524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525</v>
      </c>
      <c r="B182" s="16" t="s">
        <v>526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527</v>
      </c>
      <c r="B183" s="17" t="s">
        <v>528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529</v>
      </c>
      <c r="B184" s="16" t="s">
        <v>530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531</v>
      </c>
      <c r="B185" s="17" t="s">
        <v>532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533</v>
      </c>
      <c r="B186" s="16" t="s">
        <v>534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535</v>
      </c>
      <c r="B187" s="17" t="s">
        <v>536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537</v>
      </c>
      <c r="B188" s="16" t="s">
        <v>538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539</v>
      </c>
      <c r="B189" s="17" t="s">
        <v>540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541</v>
      </c>
      <c r="B190" s="16" t="s">
        <v>542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543</v>
      </c>
      <c r="B191" s="17" t="s">
        <v>422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544</v>
      </c>
      <c r="B192" s="16" t="s">
        <v>454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545</v>
      </c>
      <c r="B193" s="17" t="s">
        <v>546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547</v>
      </c>
      <c r="B194" s="16" t="s">
        <v>548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549</v>
      </c>
      <c r="B195" s="17" t="s">
        <v>550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551</v>
      </c>
      <c r="B196" s="16" t="s">
        <v>552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553</v>
      </c>
      <c r="B197" s="17" t="s">
        <v>554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555</v>
      </c>
      <c r="B198" s="16" t="s">
        <v>556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557</v>
      </c>
      <c r="B199" s="17" t="s">
        <v>558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559</v>
      </c>
      <c r="B200" s="16" t="s">
        <v>560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561</v>
      </c>
      <c r="B201" s="17" t="s">
        <v>562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563</v>
      </c>
      <c r="B202" s="16" t="s">
        <v>564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565</v>
      </c>
      <c r="B203" s="17" t="s">
        <v>566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567</v>
      </c>
      <c r="B204" s="16" t="s">
        <v>568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569</v>
      </c>
      <c r="B205" s="17" t="s">
        <v>570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571</v>
      </c>
      <c r="B206" s="16" t="s">
        <v>572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573</v>
      </c>
      <c r="B207" s="17" t="s">
        <v>574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575</v>
      </c>
      <c r="B208" s="16" t="s">
        <v>335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576</v>
      </c>
      <c r="B209" s="17" t="s">
        <v>577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578</v>
      </c>
      <c r="B210" s="16" t="s">
        <v>579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580</v>
      </c>
      <c r="B211" s="17" t="s">
        <v>581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582</v>
      </c>
      <c r="B212" s="16" t="s">
        <v>583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584</v>
      </c>
      <c r="B213" s="17" t="s">
        <v>585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586</v>
      </c>
      <c r="B214" s="16" t="s">
        <v>587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588</v>
      </c>
      <c r="B215" s="17" t="s">
        <v>352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589</v>
      </c>
      <c r="B216" s="16" t="s">
        <v>590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591</v>
      </c>
      <c r="B217" s="17" t="s">
        <v>592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593</v>
      </c>
      <c r="B218" s="16" t="s">
        <v>594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595</v>
      </c>
      <c r="B219" s="17" t="s">
        <v>260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596</v>
      </c>
      <c r="B220" s="16" t="s">
        <v>597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598</v>
      </c>
      <c r="B221" s="17" t="s">
        <v>599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598</v>
      </c>
      <c r="B222" s="16" t="s">
        <v>600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601</v>
      </c>
      <c r="B223" s="17" t="s">
        <v>602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603</v>
      </c>
      <c r="B224" s="16" t="s">
        <v>604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605</v>
      </c>
      <c r="B225" s="17" t="s">
        <v>606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607</v>
      </c>
      <c r="B226" s="16" t="s">
        <v>608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609</v>
      </c>
      <c r="B227" s="17" t="s">
        <v>610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611</v>
      </c>
      <c r="B228" s="16" t="s">
        <v>612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613</v>
      </c>
      <c r="B229" s="17" t="s">
        <v>614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615</v>
      </c>
      <c r="B230" s="16" t="s">
        <v>612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616</v>
      </c>
      <c r="B231" s="17" t="s">
        <v>617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618</v>
      </c>
      <c r="B232" s="16" t="s">
        <v>619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620</v>
      </c>
      <c r="B233" s="17" t="s">
        <v>621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622</v>
      </c>
      <c r="B234" s="16" t="s">
        <v>623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624</v>
      </c>
      <c r="B235" s="17" t="s">
        <v>585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625</v>
      </c>
      <c r="B236" s="16" t="s">
        <v>626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627</v>
      </c>
      <c r="B237" s="17" t="s">
        <v>628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629</v>
      </c>
      <c r="B238" s="16" t="s">
        <v>269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630</v>
      </c>
      <c r="B239" s="17" t="s">
        <v>631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632</v>
      </c>
      <c r="B240" s="16" t="s">
        <v>602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633</v>
      </c>
      <c r="B241" s="17" t="s">
        <v>634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635</v>
      </c>
      <c r="B242" s="16" t="s">
        <v>636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637</v>
      </c>
      <c r="B243" s="17" t="s">
        <v>638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639</v>
      </c>
      <c r="B244" s="16" t="s">
        <v>264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640</v>
      </c>
      <c r="B245" s="17" t="s">
        <v>641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642</v>
      </c>
      <c r="B246" s="16" t="s">
        <v>556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643</v>
      </c>
      <c r="B247" s="17" t="s">
        <v>644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645</v>
      </c>
      <c r="B248" s="16" t="s">
        <v>646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647</v>
      </c>
      <c r="B249" s="17" t="s">
        <v>648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649</v>
      </c>
      <c r="B250" s="16" t="s">
        <v>650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651</v>
      </c>
      <c r="B251" s="17" t="s">
        <v>652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653</v>
      </c>
      <c r="B252" s="16" t="s">
        <v>408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654</v>
      </c>
      <c r="B253" s="17" t="s">
        <v>655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656</v>
      </c>
      <c r="B254" s="16" t="s">
        <v>657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658</v>
      </c>
      <c r="B255" s="17" t="s">
        <v>659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660</v>
      </c>
      <c r="B256" s="16" t="s">
        <v>255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661</v>
      </c>
      <c r="B257" s="17" t="s">
        <v>228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662</v>
      </c>
      <c r="B258" s="16" t="s">
        <v>663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664</v>
      </c>
      <c r="B259" s="17" t="s">
        <v>665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666</v>
      </c>
      <c r="B260" s="16" t="s">
        <v>657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667</v>
      </c>
      <c r="B261" s="17" t="s">
        <v>668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669</v>
      </c>
      <c r="B262" s="16" t="s">
        <v>670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671</v>
      </c>
      <c r="B263" s="17" t="s">
        <v>672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673</v>
      </c>
      <c r="B264" s="16" t="s">
        <v>674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675</v>
      </c>
      <c r="B265" s="17" t="s">
        <v>676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677</v>
      </c>
      <c r="B266" s="16" t="s">
        <v>678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679</v>
      </c>
      <c r="B267" s="17" t="s">
        <v>680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681</v>
      </c>
      <c r="B268" s="16" t="s">
        <v>581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682</v>
      </c>
      <c r="B269" s="17" t="s">
        <v>683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684</v>
      </c>
      <c r="B270" s="16" t="s">
        <v>683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685</v>
      </c>
      <c r="B271" s="17" t="s">
        <v>686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687</v>
      </c>
      <c r="B272" s="16" t="s">
        <v>688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689</v>
      </c>
      <c r="B273" s="17" t="s">
        <v>690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691</v>
      </c>
      <c r="B274" s="16" t="s">
        <v>692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693</v>
      </c>
      <c r="B275" s="17" t="s">
        <v>694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695</v>
      </c>
      <c r="B276" s="16" t="s">
        <v>696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697</v>
      </c>
      <c r="B277" s="17" t="s">
        <v>698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699</v>
      </c>
      <c r="B278" s="16" t="s">
        <v>700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701</v>
      </c>
      <c r="B279" s="17" t="s">
        <v>698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702</v>
      </c>
      <c r="B280" s="16" t="s">
        <v>562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703</v>
      </c>
      <c r="B281" s="17" t="s">
        <v>704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705</v>
      </c>
      <c r="B282" s="16" t="s">
        <v>698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706</v>
      </c>
      <c r="B283" s="17" t="s">
        <v>707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708</v>
      </c>
      <c r="B284" s="16" t="s">
        <v>440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709</v>
      </c>
      <c r="B285" s="17" t="s">
        <v>710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711</v>
      </c>
      <c r="B286" s="16" t="s">
        <v>672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712</v>
      </c>
      <c r="B287" s="17" t="s">
        <v>648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713</v>
      </c>
      <c r="B288" s="16" t="s">
        <v>714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715</v>
      </c>
      <c r="B289" s="17" t="s">
        <v>716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717</v>
      </c>
      <c r="B290" s="16" t="s">
        <v>718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719</v>
      </c>
      <c r="B291" s="17" t="s">
        <v>720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721</v>
      </c>
      <c r="B292" s="16" t="s">
        <v>722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723</v>
      </c>
      <c r="B293" s="17" t="s">
        <v>724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725</v>
      </c>
      <c r="B294" s="16" t="s">
        <v>726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727</v>
      </c>
      <c r="B295" s="17" t="s">
        <v>728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729</v>
      </c>
      <c r="B296" s="16" t="s">
        <v>730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731</v>
      </c>
      <c r="B297" s="17" t="s">
        <v>732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733</v>
      </c>
      <c r="B298" s="16" t="s">
        <v>734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735</v>
      </c>
      <c r="B299" s="17" t="s">
        <v>736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737</v>
      </c>
      <c r="B300" s="16" t="s">
        <v>738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739</v>
      </c>
      <c r="B301" s="17" t="s">
        <v>740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741</v>
      </c>
      <c r="B302" s="16" t="s">
        <v>742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743</v>
      </c>
      <c r="B303" s="17" t="s">
        <v>292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744</v>
      </c>
      <c r="B304" s="16" t="s">
        <v>745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746</v>
      </c>
      <c r="B305" s="17" t="s">
        <v>747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748</v>
      </c>
      <c r="B306" s="16" t="s">
        <v>749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750</v>
      </c>
      <c r="B307" s="17" t="s">
        <v>751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752</v>
      </c>
      <c r="B308" s="16" t="s">
        <v>753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754</v>
      </c>
      <c r="B309" s="17" t="s">
        <v>470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755</v>
      </c>
      <c r="B310" s="16" t="s">
        <v>756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757</v>
      </c>
      <c r="B311" s="17" t="s">
        <v>714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758</v>
      </c>
      <c r="B312" s="16" t="s">
        <v>759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760</v>
      </c>
      <c r="B313" s="17" t="s">
        <v>720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761</v>
      </c>
      <c r="B314" s="16" t="s">
        <v>663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762</v>
      </c>
      <c r="B315" s="17" t="s">
        <v>763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764</v>
      </c>
      <c r="B316" s="16" t="s">
        <v>765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766</v>
      </c>
      <c r="B317" s="17" t="s">
        <v>767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768</v>
      </c>
      <c r="B318" s="16" t="s">
        <v>769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770</v>
      </c>
      <c r="B319" s="17" t="s">
        <v>771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772</v>
      </c>
      <c r="B320" s="16" t="s">
        <v>773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774</v>
      </c>
      <c r="B321" s="17" t="s">
        <v>707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775</v>
      </c>
      <c r="B322" s="16" t="s">
        <v>776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777</v>
      </c>
      <c r="B323" s="17" t="s">
        <v>778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779</v>
      </c>
      <c r="B324" s="16" t="s">
        <v>780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781</v>
      </c>
      <c r="B325" s="17" t="s">
        <v>782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783</v>
      </c>
      <c r="B326" s="16" t="s">
        <v>728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784</v>
      </c>
      <c r="B327" s="17" t="s">
        <v>486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785</v>
      </c>
      <c r="B328" s="16" t="s">
        <v>786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787</v>
      </c>
      <c r="B329" s="17" t="s">
        <v>688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788</v>
      </c>
      <c r="B330" s="16" t="s">
        <v>789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790</v>
      </c>
      <c r="B331" s="17" t="s">
        <v>791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792</v>
      </c>
      <c r="B332" s="16" t="s">
        <v>793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794</v>
      </c>
      <c r="B333" s="17" t="s">
        <v>795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796</v>
      </c>
      <c r="B334" s="16" t="s">
        <v>797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798</v>
      </c>
      <c r="B335" s="17" t="s">
        <v>690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799</v>
      </c>
      <c r="B336" s="16" t="s">
        <v>800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801</v>
      </c>
      <c r="B337" s="17" t="s">
        <v>716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802</v>
      </c>
      <c r="B338" s="16" t="s">
        <v>803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804</v>
      </c>
      <c r="B339" s="17" t="s">
        <v>805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806</v>
      </c>
      <c r="B340" s="16" t="s">
        <v>807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808</v>
      </c>
      <c r="B341" s="17" t="s">
        <v>776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809</v>
      </c>
      <c r="B342" s="16" t="s">
        <v>644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810</v>
      </c>
      <c r="B343" s="17" t="s">
        <v>747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811</v>
      </c>
      <c r="B344" s="16" t="s">
        <v>803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812</v>
      </c>
      <c r="B345" s="17" t="s">
        <v>813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814</v>
      </c>
      <c r="B346" s="16" t="s">
        <v>815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816</v>
      </c>
      <c r="B347" s="17" t="s">
        <v>817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818</v>
      </c>
      <c r="B348" s="16" t="s">
        <v>692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819</v>
      </c>
      <c r="B349" s="17" t="s">
        <v>763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820</v>
      </c>
      <c r="B350" s="16" t="s">
        <v>797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821</v>
      </c>
      <c r="B351" s="17" t="s">
        <v>822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823</v>
      </c>
      <c r="B352" s="16" t="s">
        <v>824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825</v>
      </c>
      <c r="B353" s="17" t="s">
        <v>271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826</v>
      </c>
      <c r="B354" s="16" t="s">
        <v>789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827</v>
      </c>
      <c r="B355" s="17" t="s">
        <v>621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828</v>
      </c>
      <c r="B356" s="16" t="s">
        <v>594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829</v>
      </c>
      <c r="B357" s="17" t="s">
        <v>301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830</v>
      </c>
      <c r="B358" s="16" t="s">
        <v>831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832</v>
      </c>
      <c r="B359" s="17" t="s">
        <v>833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834</v>
      </c>
      <c r="B360" s="16" t="s">
        <v>835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836</v>
      </c>
      <c r="B361" s="17" t="s">
        <v>837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838</v>
      </c>
      <c r="B362" s="16" t="s">
        <v>782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839</v>
      </c>
      <c r="B363" s="17" t="s">
        <v>749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840</v>
      </c>
      <c r="B364" s="16" t="s">
        <v>732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841</v>
      </c>
      <c r="B365" s="17" t="s">
        <v>842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843</v>
      </c>
      <c r="B366" s="16" t="s">
        <v>817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844</v>
      </c>
      <c r="B367" s="17" t="s">
        <v>845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846</v>
      </c>
      <c r="B368" s="16" t="s">
        <v>847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848</v>
      </c>
      <c r="B369" s="17" t="s">
        <v>849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850</v>
      </c>
      <c r="B370" s="16" t="s">
        <v>851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852</v>
      </c>
      <c r="B371" s="17" t="s">
        <v>845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853</v>
      </c>
      <c r="B372" s="16" t="s">
        <v>854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855</v>
      </c>
      <c r="B373" s="17" t="s">
        <v>753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856</v>
      </c>
      <c r="B374" s="16" t="s">
        <v>857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858</v>
      </c>
      <c r="B375" s="17" t="s">
        <v>859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860</v>
      </c>
      <c r="B376" s="16" t="s">
        <v>861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862</v>
      </c>
      <c r="B377" s="17" t="s">
        <v>859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863</v>
      </c>
      <c r="B378" s="16" t="s">
        <v>864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865</v>
      </c>
      <c r="B379" s="17" t="s">
        <v>581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866</v>
      </c>
      <c r="B380" s="16" t="s">
        <v>756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867</v>
      </c>
      <c r="B381" s="17" t="s">
        <v>868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869</v>
      </c>
      <c r="B382" s="16" t="s">
        <v>870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871</v>
      </c>
      <c r="B383" s="17" t="s">
        <v>817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872</v>
      </c>
      <c r="B384" s="16" t="s">
        <v>600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872</v>
      </c>
      <c r="B385" s="17" t="s">
        <v>599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873</v>
      </c>
      <c r="B386" s="16" t="s">
        <v>874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875</v>
      </c>
      <c r="B387" s="17" t="s">
        <v>824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876</v>
      </c>
      <c r="B388" s="16" t="s">
        <v>732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877</v>
      </c>
      <c r="B389" s="17" t="s">
        <v>878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879</v>
      </c>
      <c r="B390" s="16" t="s">
        <v>880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881</v>
      </c>
      <c r="B391" s="17" t="s">
        <v>730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882</v>
      </c>
      <c r="B392" s="16" t="s">
        <v>851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883</v>
      </c>
      <c r="B393" s="17" t="s">
        <v>730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884</v>
      </c>
      <c r="B394" s="16" t="s">
        <v>885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886</v>
      </c>
      <c r="B395" s="17" t="s">
        <v>813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887</v>
      </c>
      <c r="B396" s="16" t="s">
        <v>888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889</v>
      </c>
      <c r="B397" s="17" t="s">
        <v>890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891</v>
      </c>
      <c r="B398" s="16" t="s">
        <v>851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892</v>
      </c>
      <c r="B399" s="17" t="s">
        <v>880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893</v>
      </c>
      <c r="B400" s="16" t="s">
        <v>730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894</v>
      </c>
      <c r="B401" s="17" t="s">
        <v>861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895</v>
      </c>
      <c r="B402" s="16" t="s">
        <v>896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897</v>
      </c>
      <c r="B403" s="17" t="s">
        <v>786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898</v>
      </c>
      <c r="B404" s="16" t="s">
        <v>874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899</v>
      </c>
      <c r="B405" s="17" t="s">
        <v>900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901</v>
      </c>
      <c r="B406" s="16" t="s">
        <v>902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903</v>
      </c>
      <c r="B407" s="17" t="s">
        <v>283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904</v>
      </c>
      <c r="B408" s="16" t="s">
        <v>817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905</v>
      </c>
      <c r="B409" s="17" t="s">
        <v>900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906</v>
      </c>
      <c r="B410" s="16" t="s">
        <v>900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907</v>
      </c>
      <c r="B411" s="17" t="s">
        <v>228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908</v>
      </c>
      <c r="B412" s="16" t="s">
        <v>210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909</v>
      </c>
      <c r="B413" s="17" t="s">
        <v>910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911</v>
      </c>
      <c r="B414" s="16" t="s">
        <v>912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913</v>
      </c>
      <c r="B415" s="17" t="s">
        <v>780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914</v>
      </c>
      <c r="B416" s="16" t="s">
        <v>742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915</v>
      </c>
      <c r="B417" s="17" t="s">
        <v>793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916</v>
      </c>
      <c r="B418" s="16" t="s">
        <v>912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917</v>
      </c>
      <c r="B419" s="17" t="s">
        <v>918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919</v>
      </c>
      <c r="B420" s="16" t="s">
        <v>440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920</v>
      </c>
      <c r="B421" s="17" t="s">
        <v>902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921</v>
      </c>
      <c r="B422" s="16" t="s">
        <v>817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922</v>
      </c>
      <c r="B423" s="17" t="s">
        <v>923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924</v>
      </c>
      <c r="B424" s="16" t="s">
        <v>925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926</v>
      </c>
      <c r="B425" s="17" t="s">
        <v>925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927</v>
      </c>
      <c r="B426" s="16" t="s">
        <v>878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928</v>
      </c>
      <c r="B427" s="17" t="s">
        <v>716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929</v>
      </c>
      <c r="B428" s="16" t="s">
        <v>930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931</v>
      </c>
      <c r="B429" s="17" t="s">
        <v>932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933</v>
      </c>
      <c r="B430" s="16" t="s">
        <v>817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934</v>
      </c>
      <c r="B431" s="17" t="s">
        <v>935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936</v>
      </c>
      <c r="B432" s="16" t="s">
        <v>937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938</v>
      </c>
      <c r="B433" s="17" t="s">
        <v>817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939</v>
      </c>
      <c r="B434" s="16" t="s">
        <v>940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941</v>
      </c>
      <c r="B435" s="17" t="s">
        <v>942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943</v>
      </c>
      <c r="B436" s="16" t="s">
        <v>767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944</v>
      </c>
      <c r="B437" s="17" t="s">
        <v>945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946</v>
      </c>
      <c r="B438" s="16" t="s">
        <v>945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947</v>
      </c>
      <c r="B439" s="17" t="s">
        <v>878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948</v>
      </c>
      <c r="B440" s="16" t="s">
        <v>948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949</v>
      </c>
      <c r="B441" s="17" t="s">
        <v>890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950</v>
      </c>
      <c r="B442" s="16" t="s">
        <v>795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951</v>
      </c>
      <c r="B443" s="17" t="s">
        <v>952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953</v>
      </c>
      <c r="B444" s="16" t="s">
        <v>954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955</v>
      </c>
      <c r="B445" s="17" t="s">
        <v>724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956</v>
      </c>
      <c r="B446" s="16" t="s">
        <v>854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957</v>
      </c>
      <c r="B447" s="17" t="s">
        <v>958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959</v>
      </c>
      <c r="B448" s="16" t="s">
        <v>710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960</v>
      </c>
      <c r="B449" s="17" t="s">
        <v>961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962</v>
      </c>
      <c r="B450" s="16" t="s">
        <v>962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963</v>
      </c>
      <c r="B451" s="17" t="s">
        <v>964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965</v>
      </c>
      <c r="B452" s="16" t="s">
        <v>966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967</v>
      </c>
      <c r="B453" s="17" t="s">
        <v>968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969</v>
      </c>
      <c r="B454" s="16" t="s">
        <v>970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971</v>
      </c>
      <c r="B455" s="17" t="s">
        <v>972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973</v>
      </c>
      <c r="B456" s="16" t="s">
        <v>973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974</v>
      </c>
      <c r="B457" s="17" t="s">
        <v>974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975</v>
      </c>
      <c r="B458" s="16" t="s">
        <v>966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976</v>
      </c>
      <c r="B459" s="17" t="s">
        <v>977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978</v>
      </c>
      <c r="B460" s="16" t="s">
        <v>979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980</v>
      </c>
      <c r="B461" s="17" t="s">
        <v>981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982</v>
      </c>
      <c r="B462" s="16" t="s">
        <v>981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983</v>
      </c>
      <c r="B463" s="17" t="s">
        <v>984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985</v>
      </c>
      <c r="B464" s="16" t="s">
        <v>984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986</v>
      </c>
      <c r="B465" s="17" t="s">
        <v>987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988</v>
      </c>
      <c r="B466" s="16" t="s">
        <v>989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990</v>
      </c>
      <c r="B467" s="17" t="s">
        <v>989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991</v>
      </c>
      <c r="B468" s="16" t="s">
        <v>987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992</v>
      </c>
      <c r="B469" s="17" t="s">
        <v>992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993</v>
      </c>
      <c r="B470" s="16" t="s">
        <v>994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995</v>
      </c>
      <c r="B471" s="17" t="s">
        <v>996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997</v>
      </c>
      <c r="B472" s="16" t="s">
        <v>996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998</v>
      </c>
      <c r="B473" s="17" t="s">
        <v>958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999</v>
      </c>
      <c r="B474" s="16" t="s">
        <v>999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1000</v>
      </c>
      <c r="B475" s="17" t="s">
        <v>538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1001</v>
      </c>
      <c r="B476" s="16" t="s">
        <v>1002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1003</v>
      </c>
      <c r="B477" s="17" t="s">
        <v>1003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1004</v>
      </c>
      <c r="B478" s="16" t="s">
        <v>822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1005</v>
      </c>
      <c r="B479" s="17" t="s">
        <v>833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1006</v>
      </c>
      <c r="B480" s="16" t="s">
        <v>1007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1008</v>
      </c>
      <c r="B481" s="17" t="s">
        <v>1009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1010</v>
      </c>
      <c r="B482" s="16" t="s">
        <v>1009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1011</v>
      </c>
      <c r="B483" s="17" t="s">
        <v>1012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1013</v>
      </c>
      <c r="B484" s="16" t="s">
        <v>1012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1014</v>
      </c>
      <c r="B485" s="17" t="s">
        <v>1014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1015</v>
      </c>
      <c r="B486" s="16" t="s">
        <v>912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1016</v>
      </c>
      <c r="B487" s="17" t="s">
        <v>1017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1018</v>
      </c>
      <c r="B488" s="16" t="s">
        <v>1017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1019</v>
      </c>
      <c r="B489" s="17" t="s">
        <v>1017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1020</v>
      </c>
      <c r="B490" s="16" t="s">
        <v>1021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1022</v>
      </c>
      <c r="B491" s="17" t="s">
        <v>1023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1024</v>
      </c>
      <c r="B492" s="16" t="s">
        <v>1025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1026</v>
      </c>
      <c r="B493" s="17" t="s">
        <v>1021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1027</v>
      </c>
      <c r="B494" s="16" t="s">
        <v>1028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1029</v>
      </c>
      <c r="B495" s="17" t="s">
        <v>1030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1031</v>
      </c>
      <c r="B496" s="16" t="s">
        <v>1030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1032</v>
      </c>
      <c r="B497" s="17" t="s">
        <v>1033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1034</v>
      </c>
      <c r="B498" s="16" t="s">
        <v>1034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1035</v>
      </c>
      <c r="B499" s="17" t="s">
        <v>1035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1036</v>
      </c>
      <c r="B500" s="16" t="s">
        <v>1036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1037</v>
      </c>
      <c r="B501" s="17" t="s">
        <v>1037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1038</v>
      </c>
      <c r="B502" s="16" t="s">
        <v>1038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1039</v>
      </c>
      <c r="B503" s="17" t="s">
        <v>1040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1041</v>
      </c>
      <c r="B504" s="16" t="s">
        <v>1041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1042</v>
      </c>
      <c r="B505" s="17" t="s">
        <v>1042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1043</v>
      </c>
      <c r="B506" s="16" t="s">
        <v>1043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1044</v>
      </c>
      <c r="B507" s="17" t="s">
        <v>536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1045</v>
      </c>
      <c r="B508" s="16" t="s">
        <v>641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1046</v>
      </c>
      <c r="B509" s="17" t="s">
        <v>1046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1047</v>
      </c>
      <c r="B510" s="16" t="s">
        <v>1048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1049</v>
      </c>
      <c r="B511" s="17" t="s">
        <v>1049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1050</v>
      </c>
      <c r="B512" s="16" t="s">
        <v>1050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1051</v>
      </c>
      <c r="B513" s="17" t="s">
        <v>1051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1052</v>
      </c>
      <c r="B514" s="16" t="s">
        <v>1053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1054</v>
      </c>
      <c r="B515" s="17" t="s">
        <v>1055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1056</v>
      </c>
      <c r="B516" s="16" t="s">
        <v>1057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1058</v>
      </c>
      <c r="B517" s="17" t="s">
        <v>1058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1059</v>
      </c>
      <c r="B518" s="16" t="s">
        <v>1060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1061</v>
      </c>
      <c r="B519" s="17" t="s">
        <v>1060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1062</v>
      </c>
      <c r="B520" s="16" t="s">
        <v>1063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1064</v>
      </c>
      <c r="B521" s="17" t="s">
        <v>987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1065</v>
      </c>
      <c r="B522" s="16" t="s">
        <v>896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1066</v>
      </c>
      <c r="B523" s="17" t="s">
        <v>657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1067</v>
      </c>
      <c r="B524" s="16" t="s">
        <v>972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1068</v>
      </c>
      <c r="B525" s="17" t="s">
        <v>765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1069</v>
      </c>
      <c r="B526" s="16" t="s">
        <v>1070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1071</v>
      </c>
      <c r="B527" s="17" t="s">
        <v>1072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1073</v>
      </c>
      <c r="B528" s="16" t="s">
        <v>1074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1075</v>
      </c>
      <c r="B529" s="17" t="s">
        <v>994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1076</v>
      </c>
      <c r="B530" s="16" t="s">
        <v>1002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1077</v>
      </c>
      <c r="B531" s="17" t="s">
        <v>885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1078</v>
      </c>
      <c r="B532" s="16" t="s">
        <v>847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1079</v>
      </c>
      <c r="B533" s="17" t="s">
        <v>724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1080</v>
      </c>
      <c r="B534" s="16" t="s">
        <v>815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1081</v>
      </c>
      <c r="B535" s="17" t="s">
        <v>648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1082</v>
      </c>
      <c r="B536" s="16" t="s">
        <v>1083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2024-03-28T18:07:40Z</dcterms:created>
  <dcterms:modified xsi:type="dcterms:W3CDTF">2024-03-29T18:15:59Z</dcterms:modified>
  <cp:category/>
  <cp:contentStatus/>
</cp:coreProperties>
</file>