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nascimenti/Documents/GitHub/CS-341/ATMEGA-SCHEMATICS/SNAKE_GAME/"/>
    </mc:Choice>
  </mc:AlternateContent>
  <xr:revisionPtr revIDLastSave="0" documentId="13_ncr:1_{FEACA721-2DBF-9342-9479-564A4305FA82}" xr6:coauthVersionLast="47" xr6:coauthVersionMax="47" xr10:uidLastSave="{00000000-0000-0000-0000-000000000000}"/>
  <bookViews>
    <workbookView xWindow="0" yWindow="760" windowWidth="34560" windowHeight="20480" xr2:uid="{D5928895-4D0C-B54F-8F5A-D0D2F46BD5DC}"/>
  </bookViews>
  <sheets>
    <sheet name="Sheet1" sheetId="1" r:id="rId1"/>
    <sheet name="B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H7" i="1"/>
  <c r="C21" i="1"/>
  <c r="D21" i="1" s="1"/>
  <c r="C22" i="1"/>
  <c r="D22" i="1" s="1"/>
  <c r="B19" i="1"/>
  <c r="A19" i="1"/>
  <c r="C19" i="1" s="1"/>
  <c r="D19" i="1" s="1"/>
  <c r="C14" i="1"/>
  <c r="D14" i="1" s="1"/>
  <c r="C15" i="1"/>
  <c r="D15" i="1" s="1"/>
  <c r="C16" i="1"/>
  <c r="D16" i="1" s="1"/>
  <c r="C17" i="1"/>
  <c r="D17" i="1" s="1"/>
  <c r="C18" i="1"/>
  <c r="D18" i="1" s="1"/>
  <c r="C13" i="1"/>
  <c r="D13" i="1" s="1"/>
  <c r="E7" i="1"/>
  <c r="F7" i="1" s="1"/>
  <c r="C7" i="1"/>
  <c r="C6" i="1"/>
  <c r="E16" i="1" l="1"/>
  <c r="E15" i="1"/>
  <c r="F15" i="1" s="1"/>
  <c r="E14" i="1"/>
  <c r="F14" i="1" s="1"/>
  <c r="E19" i="1"/>
  <c r="F19" i="1" s="1"/>
  <c r="E22" i="1"/>
  <c r="F22" i="1" s="1"/>
  <c r="E21" i="1"/>
  <c r="F21" i="1" s="1"/>
  <c r="E18" i="1"/>
  <c r="F18" i="1" s="1"/>
  <c r="E17" i="1"/>
  <c r="F17" i="1" s="1"/>
  <c r="F16" i="1"/>
  <c r="G16" i="1"/>
  <c r="G21" i="1"/>
  <c r="E13" i="1"/>
  <c r="H16" i="1"/>
  <c r="I16" i="1" s="1"/>
  <c r="B20" i="1"/>
  <c r="C20" i="1" s="1"/>
  <c r="D20" i="1" s="1"/>
  <c r="E20" i="1" s="1"/>
  <c r="H15" i="1" l="1"/>
  <c r="I15" i="1" s="1"/>
  <c r="H14" i="1"/>
  <c r="I14" i="1" s="1"/>
  <c r="H21" i="1"/>
  <c r="I21" i="1" s="1"/>
  <c r="G19" i="1"/>
  <c r="H18" i="1"/>
  <c r="I18" i="1" s="1"/>
  <c r="H19" i="1"/>
  <c r="I19" i="1" s="1"/>
  <c r="G14" i="1"/>
  <c r="H17" i="1"/>
  <c r="I17" i="1" s="1"/>
  <c r="G18" i="1"/>
  <c r="G22" i="1"/>
  <c r="G17" i="1"/>
  <c r="H22" i="1"/>
  <c r="I22" i="1" s="1"/>
  <c r="G15" i="1"/>
  <c r="H13" i="1"/>
  <c r="I13" i="1" s="1"/>
  <c r="G13" i="1"/>
  <c r="F13" i="1"/>
  <c r="F20" i="1"/>
  <c r="G20" i="1"/>
  <c r="H20" i="1"/>
  <c r="I20" i="1" s="1"/>
</calcChain>
</file>

<file path=xl/sharedStrings.xml><?xml version="1.0" encoding="utf-8"?>
<sst xmlns="http://schemas.openxmlformats.org/spreadsheetml/2006/main" count="132" uniqueCount="103">
  <si>
    <t>b/s</t>
  </si>
  <si>
    <t>Frequency</t>
  </si>
  <si>
    <t>dcy (duty cycle)</t>
  </si>
  <si>
    <t>MHz</t>
  </si>
  <si>
    <t>Hz</t>
  </si>
  <si>
    <t>Atmega Clock Parameters</t>
  </si>
  <si>
    <t>ws2812b Clock Parameters</t>
  </si>
  <si>
    <t>Data Feed</t>
  </si>
  <si>
    <t>B/s</t>
  </si>
  <si>
    <t>Kb/s</t>
  </si>
  <si>
    <t>Column_Size</t>
  </si>
  <si>
    <t>Row_Size</t>
  </si>
  <si>
    <t>Pixel_Count</t>
  </si>
  <si>
    <t>bit_cycle(us)</t>
  </si>
  <si>
    <t>Protocol Demand</t>
  </si>
  <si>
    <t>bit_per_grid</t>
  </si>
  <si>
    <t>bi_cycle(s)</t>
  </si>
  <si>
    <t>Latch(us)</t>
  </si>
  <si>
    <t>Latch(s)</t>
  </si>
  <si>
    <t>max_FPS</t>
  </si>
  <si>
    <t>s</t>
  </si>
  <si>
    <t>us</t>
  </si>
  <si>
    <t>ms</t>
  </si>
  <si>
    <t>-</t>
  </si>
  <si>
    <t>MIN_FPS</t>
  </si>
  <si>
    <t>grid_cycle (CPU Time consumption)</t>
  </si>
  <si>
    <t>fps_check</t>
  </si>
  <si>
    <t>Analyses</t>
  </si>
  <si>
    <t>GAME FPS</t>
  </si>
  <si>
    <t>Snake Game Clock Analyses</t>
  </si>
  <si>
    <t>Project</t>
  </si>
  <si>
    <t>Board</t>
  </si>
  <si>
    <t>Owner</t>
  </si>
  <si>
    <t>Rev</t>
  </si>
  <si>
    <t>Notes:</t>
  </si>
  <si>
    <t>Snake Game</t>
  </si>
  <si>
    <t>UMB-CS341-SNK-168-4848-F25-V1</t>
  </si>
  <si>
    <t xml:space="preserve">Lucas Nascimento | Umass Boston - Computer Science </t>
  </si>
  <si>
    <t>Reference</t>
  </si>
  <si>
    <t>Qty</t>
  </si>
  <si>
    <t>Value</t>
  </si>
  <si>
    <t>DNP</t>
  </si>
  <si>
    <t>Exclude from BOM</t>
  </si>
  <si>
    <t>Exclude from Board</t>
  </si>
  <si>
    <t>Footprint</t>
  </si>
  <si>
    <t>Datasheet</t>
  </si>
  <si>
    <t>220UF1</t>
  </si>
  <si>
    <t>C_Polarized</t>
  </si>
  <si>
    <t>Capacitor_THT:C_Disc_D3.0mm_W1.6mm_P2.50mm</t>
  </si>
  <si>
    <t>~</t>
  </si>
  <si>
    <t>C1,C2,C3,C4,C5</t>
  </si>
  <si>
    <t>C_Small</t>
  </si>
  <si>
    <t>Capacitor_THT:CP_Radial_D5.0mm_P2.50mm</t>
  </si>
  <si>
    <t>D1</t>
  </si>
  <si>
    <t>LED</t>
  </si>
  <si>
    <t>LED_THT:LED_D1.8mm_W3.3mm_H2.4mm</t>
  </si>
  <si>
    <t>H1,H2,H3,H4,H5,H6,H7</t>
  </si>
  <si>
    <t>MountingHole</t>
  </si>
  <si>
    <t>Excluded from BOM</t>
  </si>
  <si>
    <t>MountingHole:MountingHole_3.2mm_M3</t>
  </si>
  <si>
    <t>J1</t>
  </si>
  <si>
    <t>GRID</t>
  </si>
  <si>
    <t>TerminalBlock:TerminalBlock_MaiXu_MX126-5.0-03P_1x03_P5.00mm</t>
  </si>
  <si>
    <t>J4</t>
  </si>
  <si>
    <t>USB_ASP</t>
  </si>
  <si>
    <t>Connector_IDC:IDC-Header_2x05_P2.54mm_Vertical</t>
  </si>
  <si>
    <t>J5</t>
  </si>
  <si>
    <t>BUTTONS</t>
  </si>
  <si>
    <t>J6</t>
  </si>
  <si>
    <t>JOYSTICK</t>
  </si>
  <si>
    <t>TerminalBlock:TerminalBlock_MaiXu_MX126-5.0-04P_1x04_P5.00mm</t>
  </si>
  <si>
    <t>J7</t>
  </si>
  <si>
    <t>UART_TERM</t>
  </si>
  <si>
    <t>Connector_PinSocket_2.54mm:PinSocket_1x04_P2.54mm_Vertical</t>
  </si>
  <si>
    <t>J8</t>
  </si>
  <si>
    <t>PCF_SCREEN</t>
  </si>
  <si>
    <t>J9</t>
  </si>
  <si>
    <t>GROUND</t>
  </si>
  <si>
    <t>J10</t>
  </si>
  <si>
    <t>VCC</t>
  </si>
  <si>
    <t>J11</t>
  </si>
  <si>
    <t>PJ-102A</t>
  </si>
  <si>
    <t>Connector_BarrelJack:BarrelJack_Horizontal</t>
  </si>
  <si>
    <t>https://www.cui.com/product/resource/digikeypdf/pj-102a.pdf</t>
  </si>
  <si>
    <t>R1,R2,R3,R4,R5,R6,R7,R13</t>
  </si>
  <si>
    <t>Resistor_THT:R_Axial_DIN0207_L6.3mm_D2.5mm_P10.16mm_Horizontal</t>
  </si>
  <si>
    <t>R14,R15,R16,R17,R18,R19,R20,R21,R22,R23,R24</t>
  </si>
  <si>
    <t>4.7k</t>
  </si>
  <si>
    <t>SW1</t>
  </si>
  <si>
    <t>SW_Push</t>
  </si>
  <si>
    <t>Button_Switch_THT:SW_PUSH_6mm</t>
  </si>
  <si>
    <t>U1</t>
  </si>
  <si>
    <t>ATmega168A-P</t>
  </si>
  <si>
    <t>Package_DIP:DIP-28_W7.62mm</t>
  </si>
  <si>
    <t>http://ww1.microchip.com/downloads/en/DeviceDoc/ATmega48A_88A_168A-Data-Sheet-40002007A.pdf</t>
  </si>
  <si>
    <t>Y1</t>
  </si>
  <si>
    <t>Crystal</t>
  </si>
  <si>
    <t>Crystal:Resonator-2Pin_W6.0mm_H3.0mm</t>
  </si>
  <si>
    <t>Student_1</t>
  </si>
  <si>
    <t>Student_2</t>
  </si>
  <si>
    <t>Student_3</t>
  </si>
  <si>
    <t>Checked by:</t>
  </si>
  <si>
    <t>Beatriz M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</si>
</sst>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-webkit-standard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/>
    <xf numFmtId="0" fontId="4" fillId="2" borderId="1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2" fillId="5" borderId="17" xfId="0" applyFont="1" applyFill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/>
    <xf numFmtId="0" fontId="0" fillId="10" borderId="9" xfId="0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5" borderId="12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6" fillId="9" borderId="12" xfId="0" applyFont="1" applyFill="1" applyBorder="1" applyAlignment="1">
      <alignment horizontal="left" vertical="center"/>
    </xf>
    <xf numFmtId="0" fontId="6" fillId="5" borderId="17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6" fillId="5" borderId="21" xfId="0" applyFont="1" applyFill="1" applyBorder="1" applyAlignment="1">
      <alignment horizontal="left" vertical="center"/>
    </xf>
    <xf numFmtId="0" fontId="6" fillId="5" borderId="22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472B4-E733-2544-A7C3-7E5FD5B5B9C6}">
  <dimension ref="A1:U60"/>
  <sheetViews>
    <sheetView tabSelected="1" zoomScale="107" workbookViewId="0">
      <selection activeCell="B26" sqref="B26:K26"/>
    </sheetView>
  </sheetViews>
  <sheetFormatPr baseColWidth="10" defaultRowHeight="16"/>
  <cols>
    <col min="1" max="1" width="15.33203125" style="1" customWidth="1"/>
    <col min="2" max="2" width="19.83203125" style="1" customWidth="1"/>
    <col min="3" max="3" width="24.33203125" style="1" customWidth="1"/>
    <col min="4" max="4" width="19.5" style="1" customWidth="1"/>
    <col min="5" max="5" width="16.33203125" style="1" customWidth="1"/>
    <col min="6" max="6" width="14.6640625" style="1" customWidth="1"/>
    <col min="7" max="7" width="16.6640625" style="1" customWidth="1"/>
    <col min="8" max="8" width="18.5" style="1" customWidth="1"/>
    <col min="9" max="9" width="20.1640625" style="1" customWidth="1"/>
    <col min="10" max="10" width="11.1640625" style="1" customWidth="1"/>
    <col min="11" max="11" width="20.5" style="1" customWidth="1"/>
    <col min="12" max="12" width="18.33203125" style="1" customWidth="1"/>
    <col min="13" max="13" width="19.5" style="1" customWidth="1"/>
    <col min="14" max="14" width="19.6640625" style="1" customWidth="1"/>
    <col min="15" max="15" width="21" style="1" customWidth="1"/>
    <col min="16" max="16" width="18.33203125" style="1" customWidth="1"/>
    <col min="17" max="17" width="20.1640625" style="1" customWidth="1"/>
    <col min="18" max="18" width="21.6640625" style="1" customWidth="1"/>
    <col min="19" max="19" width="19.33203125" style="1" customWidth="1"/>
    <col min="20" max="20" width="19.5" style="1" customWidth="1"/>
    <col min="21" max="21" width="19.6640625" style="1" customWidth="1"/>
    <col min="22" max="16384" width="10.83203125" style="1"/>
  </cols>
  <sheetData>
    <row r="1" spans="1:21">
      <c r="A1" s="49" t="s">
        <v>29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21">
      <c r="A2" s="52"/>
      <c r="B2" s="53"/>
      <c r="C2" s="53"/>
      <c r="D2" s="53"/>
      <c r="E2" s="53"/>
      <c r="F2" s="53"/>
      <c r="G2" s="53"/>
      <c r="H2" s="53"/>
      <c r="I2" s="53"/>
      <c r="J2" s="53"/>
      <c r="K2" s="54"/>
    </row>
    <row r="3" spans="1:21" ht="21">
      <c r="A3" s="56" t="s">
        <v>5</v>
      </c>
      <c r="B3" s="44"/>
      <c r="C3" s="44"/>
      <c r="D3" s="44" t="s">
        <v>6</v>
      </c>
      <c r="E3" s="44"/>
      <c r="F3" s="44"/>
      <c r="G3" s="44"/>
      <c r="H3" s="44"/>
      <c r="I3" s="44"/>
      <c r="J3" s="44"/>
      <c r="K3" s="45"/>
    </row>
    <row r="4" spans="1:21" ht="24">
      <c r="A4" s="55" t="s">
        <v>1</v>
      </c>
      <c r="B4" s="48"/>
      <c r="C4" s="3" t="s">
        <v>2</v>
      </c>
      <c r="D4" s="46" t="s">
        <v>14</v>
      </c>
      <c r="E4" s="47"/>
      <c r="F4" s="47"/>
      <c r="G4" s="47"/>
      <c r="H4" s="47"/>
      <c r="I4" s="47"/>
      <c r="J4" s="48"/>
      <c r="K4" s="10" t="s">
        <v>28</v>
      </c>
    </row>
    <row r="5" spans="1:21">
      <c r="A5" s="32" t="s">
        <v>3</v>
      </c>
      <c r="B5" s="33" t="s">
        <v>4</v>
      </c>
      <c r="C5" s="33"/>
      <c r="D5" s="57" t="s">
        <v>7</v>
      </c>
      <c r="E5" s="58"/>
      <c r="F5" s="58"/>
      <c r="G5" s="58"/>
      <c r="H5" s="58"/>
      <c r="I5" s="58"/>
      <c r="J5" s="59"/>
      <c r="K5" s="12" t="s">
        <v>24</v>
      </c>
    </row>
    <row r="6" spans="1:21">
      <c r="A6" s="8">
        <v>16</v>
      </c>
      <c r="B6" s="8">
        <v>16000000</v>
      </c>
      <c r="C6" s="8">
        <f>1/16000000</f>
        <v>6.2499999999999997E-8</v>
      </c>
      <c r="D6" s="5" t="s">
        <v>9</v>
      </c>
      <c r="E6" s="5" t="s">
        <v>0</v>
      </c>
      <c r="F6" s="5" t="s">
        <v>8</v>
      </c>
      <c r="G6" s="5" t="s">
        <v>13</v>
      </c>
      <c r="H6" s="5" t="s">
        <v>16</v>
      </c>
      <c r="I6" s="5" t="s">
        <v>17</v>
      </c>
      <c r="J6" s="5" t="s">
        <v>18</v>
      </c>
      <c r="K6" s="14" t="s">
        <v>23</v>
      </c>
    </row>
    <row r="7" spans="1:21">
      <c r="A7" s="30">
        <v>20</v>
      </c>
      <c r="B7" s="28">
        <v>20000000</v>
      </c>
      <c r="C7" s="28">
        <f>1/20000000</f>
        <v>4.9999999999999998E-8</v>
      </c>
      <c r="D7" s="6">
        <v>800</v>
      </c>
      <c r="E7" s="6">
        <f>D7*1000</f>
        <v>800000</v>
      </c>
      <c r="F7" s="6">
        <f>E7/8</f>
        <v>100000</v>
      </c>
      <c r="G7" s="6">
        <v>1.25</v>
      </c>
      <c r="H7" s="6">
        <f>G7/10^6</f>
        <v>1.2500000000000001E-6</v>
      </c>
      <c r="I7" s="6">
        <v>50</v>
      </c>
      <c r="J7" s="6">
        <f>I7/10^6</f>
        <v>5.0000000000000002E-5</v>
      </c>
      <c r="K7" s="6">
        <v>14</v>
      </c>
    </row>
    <row r="8" spans="1:21">
      <c r="A8" s="13"/>
      <c r="K8" s="15"/>
    </row>
    <row r="9" spans="1:21">
      <c r="A9" s="13"/>
      <c r="K9" s="15"/>
    </row>
    <row r="10" spans="1:21" ht="21">
      <c r="A10" s="42" t="s">
        <v>27</v>
      </c>
      <c r="B10" s="43"/>
      <c r="C10" s="43"/>
      <c r="D10" s="43"/>
      <c r="E10" s="43"/>
      <c r="F10" s="43"/>
      <c r="G10" s="43"/>
      <c r="H10" s="43"/>
      <c r="I10" s="43"/>
      <c r="K10" s="15"/>
    </row>
    <row r="11" spans="1:21" ht="24">
      <c r="A11" s="16" t="s">
        <v>11</v>
      </c>
      <c r="B11" s="3" t="s">
        <v>10</v>
      </c>
      <c r="C11" s="3" t="s">
        <v>12</v>
      </c>
      <c r="D11" s="3" t="s">
        <v>15</v>
      </c>
      <c r="E11" s="4" t="s">
        <v>25</v>
      </c>
      <c r="F11" s="4"/>
      <c r="G11" s="4"/>
      <c r="H11" s="3" t="s">
        <v>19</v>
      </c>
      <c r="I11" s="3" t="s">
        <v>26</v>
      </c>
      <c r="K11" s="15"/>
    </row>
    <row r="12" spans="1:21">
      <c r="A12" s="11" t="s">
        <v>23</v>
      </c>
      <c r="B12" s="5" t="s">
        <v>23</v>
      </c>
      <c r="C12" s="5" t="s">
        <v>23</v>
      </c>
      <c r="D12" s="5" t="s">
        <v>23</v>
      </c>
      <c r="E12" s="5" t="s">
        <v>20</v>
      </c>
      <c r="F12" s="5" t="s">
        <v>22</v>
      </c>
      <c r="G12" s="5" t="s">
        <v>21</v>
      </c>
      <c r="H12" s="5" t="s">
        <v>23</v>
      </c>
      <c r="I12" s="5"/>
      <c r="K12" s="15"/>
    </row>
    <row r="13" spans="1:21" ht="18">
      <c r="A13" s="17">
        <v>16</v>
      </c>
      <c r="B13" s="6">
        <v>8</v>
      </c>
      <c r="C13" s="6">
        <f t="shared" ref="C13:C22" si="0">A13*B13</f>
        <v>128</v>
      </c>
      <c r="D13" s="6">
        <f t="shared" ref="D13:D22" si="1">24*C13</f>
        <v>3072</v>
      </c>
      <c r="E13" s="6">
        <f>D13*$H$7+$J$7</f>
        <v>3.8900000000000007E-3</v>
      </c>
      <c r="F13" s="6">
        <f>E13*1000</f>
        <v>3.8900000000000006</v>
      </c>
      <c r="G13" s="6">
        <f>E13*10^6</f>
        <v>3890.0000000000005</v>
      </c>
      <c r="H13" s="6">
        <f>1/E13</f>
        <v>257.06940874035985</v>
      </c>
      <c r="I13" s="7" t="str">
        <f>IF(H13&gt;=$K$7, "OK", "FAIL")</f>
        <v>OK</v>
      </c>
      <c r="K13" s="15"/>
    </row>
    <row r="14" spans="1:21" ht="18">
      <c r="A14" s="18">
        <v>16</v>
      </c>
      <c r="B14" s="8">
        <v>16</v>
      </c>
      <c r="C14" s="8">
        <f t="shared" si="0"/>
        <v>256</v>
      </c>
      <c r="D14" s="8">
        <f t="shared" si="1"/>
        <v>6144</v>
      </c>
      <c r="E14" s="8">
        <f t="shared" ref="E14:E22" si="2">D14*$H$7+$J$7</f>
        <v>7.7300000000000008E-3</v>
      </c>
      <c r="F14" s="8">
        <f t="shared" ref="F14:F22" si="3">E14*1000</f>
        <v>7.73</v>
      </c>
      <c r="G14" s="8">
        <f t="shared" ref="G14:G22" si="4">E14*10^6</f>
        <v>7730.0000000000009</v>
      </c>
      <c r="H14" s="8">
        <f t="shared" ref="H14:H22" si="5">1/E14</f>
        <v>129.36610608020698</v>
      </c>
      <c r="I14" s="9" t="str">
        <f t="shared" ref="I14:I22" si="6">IF(H14&gt;=$K$7, "OK", "FAIL")</f>
        <v>OK</v>
      </c>
      <c r="K14" s="15"/>
    </row>
    <row r="15" spans="1:21" ht="18">
      <c r="A15" s="17">
        <v>24</v>
      </c>
      <c r="B15" s="6">
        <v>16</v>
      </c>
      <c r="C15" s="6">
        <f t="shared" si="0"/>
        <v>384</v>
      </c>
      <c r="D15" s="6">
        <f t="shared" si="1"/>
        <v>9216</v>
      </c>
      <c r="E15" s="6">
        <f t="shared" si="2"/>
        <v>1.157E-2</v>
      </c>
      <c r="F15" s="6">
        <f t="shared" si="3"/>
        <v>11.57</v>
      </c>
      <c r="G15" s="6">
        <f t="shared" si="4"/>
        <v>11570</v>
      </c>
      <c r="H15" s="6">
        <f t="shared" si="5"/>
        <v>86.430423509075197</v>
      </c>
      <c r="I15" s="7" t="str">
        <f t="shared" si="6"/>
        <v>OK</v>
      </c>
      <c r="K15" s="15"/>
      <c r="U15" s="2"/>
    </row>
    <row r="16" spans="1:21" ht="18">
      <c r="A16" s="18">
        <v>24</v>
      </c>
      <c r="B16" s="8">
        <v>24</v>
      </c>
      <c r="C16" s="8">
        <f t="shared" si="0"/>
        <v>576</v>
      </c>
      <c r="D16" s="8">
        <f t="shared" si="1"/>
        <v>13824</v>
      </c>
      <c r="E16" s="8">
        <f t="shared" si="2"/>
        <v>1.7330000000000002E-2</v>
      </c>
      <c r="F16" s="8">
        <f t="shared" si="3"/>
        <v>17.330000000000002</v>
      </c>
      <c r="G16" s="8">
        <f t="shared" si="4"/>
        <v>17330</v>
      </c>
      <c r="H16" s="8">
        <f t="shared" si="5"/>
        <v>57.703404500865545</v>
      </c>
      <c r="I16" s="9" t="str">
        <f t="shared" si="6"/>
        <v>OK</v>
      </c>
      <c r="K16" s="15"/>
      <c r="U16" s="2"/>
    </row>
    <row r="17" spans="1:21" ht="18">
      <c r="A17" s="17">
        <v>32</v>
      </c>
      <c r="B17" s="6">
        <v>24</v>
      </c>
      <c r="C17" s="6">
        <f t="shared" si="0"/>
        <v>768</v>
      </c>
      <c r="D17" s="6">
        <f t="shared" si="1"/>
        <v>18432</v>
      </c>
      <c r="E17" s="6">
        <f t="shared" si="2"/>
        <v>2.3090000000000003E-2</v>
      </c>
      <c r="F17" s="6">
        <f t="shared" si="3"/>
        <v>23.090000000000003</v>
      </c>
      <c r="G17" s="6">
        <f t="shared" si="4"/>
        <v>23090.000000000004</v>
      </c>
      <c r="H17" s="6">
        <f t="shared" si="5"/>
        <v>43.308791684711991</v>
      </c>
      <c r="I17" s="7" t="str">
        <f t="shared" si="6"/>
        <v>OK</v>
      </c>
      <c r="K17" s="15"/>
      <c r="U17" s="2"/>
    </row>
    <row r="18" spans="1:21" ht="18">
      <c r="A18" s="18">
        <v>32</v>
      </c>
      <c r="B18" s="8">
        <v>32</v>
      </c>
      <c r="C18" s="8">
        <f t="shared" si="0"/>
        <v>1024</v>
      </c>
      <c r="D18" s="8">
        <f t="shared" si="1"/>
        <v>24576</v>
      </c>
      <c r="E18" s="8">
        <f t="shared" si="2"/>
        <v>3.0770000000000006E-2</v>
      </c>
      <c r="F18" s="8">
        <f t="shared" si="3"/>
        <v>30.770000000000007</v>
      </c>
      <c r="G18" s="8">
        <f t="shared" si="4"/>
        <v>30770.000000000007</v>
      </c>
      <c r="H18" s="8">
        <f t="shared" si="5"/>
        <v>32.499187520311985</v>
      </c>
      <c r="I18" s="9" t="str">
        <f t="shared" si="6"/>
        <v>OK</v>
      </c>
      <c r="K18" s="15"/>
      <c r="U18" s="2"/>
    </row>
    <row r="19" spans="1:21" ht="18">
      <c r="A19" s="17">
        <f>A18+16</f>
        <v>48</v>
      </c>
      <c r="B19" s="6">
        <f>A18</f>
        <v>32</v>
      </c>
      <c r="C19" s="6">
        <f t="shared" si="0"/>
        <v>1536</v>
      </c>
      <c r="D19" s="6">
        <f t="shared" si="1"/>
        <v>36864</v>
      </c>
      <c r="E19" s="6">
        <f t="shared" si="2"/>
        <v>4.6130000000000004E-2</v>
      </c>
      <c r="F19" s="6">
        <f t="shared" si="3"/>
        <v>46.13</v>
      </c>
      <c r="G19" s="6">
        <f t="shared" si="4"/>
        <v>46130.000000000007</v>
      </c>
      <c r="H19" s="6">
        <f t="shared" si="5"/>
        <v>21.677866897897246</v>
      </c>
      <c r="I19" s="7" t="str">
        <f t="shared" si="6"/>
        <v>OK</v>
      </c>
      <c r="K19" s="15"/>
      <c r="U19" s="2"/>
    </row>
    <row r="20" spans="1:21" ht="18">
      <c r="A20" s="27">
        <v>48</v>
      </c>
      <c r="B20" s="28">
        <f>A19</f>
        <v>48</v>
      </c>
      <c r="C20" s="28">
        <f t="shared" si="0"/>
        <v>2304</v>
      </c>
      <c r="D20" s="28">
        <f t="shared" si="1"/>
        <v>55296</v>
      </c>
      <c r="E20" s="28">
        <f t="shared" si="2"/>
        <v>6.9169999999999995E-2</v>
      </c>
      <c r="F20" s="28">
        <f t="shared" si="3"/>
        <v>69.17</v>
      </c>
      <c r="G20" s="28">
        <f t="shared" si="4"/>
        <v>69170</v>
      </c>
      <c r="H20" s="28">
        <f t="shared" si="5"/>
        <v>14.457134595923089</v>
      </c>
      <c r="I20" s="29" t="str">
        <f t="shared" si="6"/>
        <v>OK</v>
      </c>
      <c r="K20" s="15"/>
      <c r="U20" s="2"/>
    </row>
    <row r="21" spans="1:21" ht="18">
      <c r="A21" s="17">
        <v>64</v>
      </c>
      <c r="B21" s="6">
        <v>48</v>
      </c>
      <c r="C21" s="6">
        <f t="shared" si="0"/>
        <v>3072</v>
      </c>
      <c r="D21" s="6">
        <f t="shared" si="1"/>
        <v>73728</v>
      </c>
      <c r="E21" s="6">
        <f t="shared" si="2"/>
        <v>9.221E-2</v>
      </c>
      <c r="F21" s="6">
        <f t="shared" si="3"/>
        <v>92.21</v>
      </c>
      <c r="G21" s="6">
        <f t="shared" si="4"/>
        <v>92210</v>
      </c>
      <c r="H21" s="6">
        <f t="shared" si="5"/>
        <v>10.844810758052272</v>
      </c>
      <c r="I21" s="7" t="str">
        <f t="shared" si="6"/>
        <v>FAIL</v>
      </c>
      <c r="K21" s="15"/>
      <c r="U21" s="2"/>
    </row>
    <row r="22" spans="1:21" ht="19" thickBot="1">
      <c r="A22" s="19">
        <v>64</v>
      </c>
      <c r="B22" s="20">
        <v>64</v>
      </c>
      <c r="C22" s="20">
        <f t="shared" si="0"/>
        <v>4096</v>
      </c>
      <c r="D22" s="20">
        <f t="shared" si="1"/>
        <v>98304</v>
      </c>
      <c r="E22" s="20">
        <f t="shared" si="2"/>
        <v>0.12293000000000001</v>
      </c>
      <c r="F22" s="20">
        <f t="shared" si="3"/>
        <v>122.93</v>
      </c>
      <c r="G22" s="20">
        <f t="shared" si="4"/>
        <v>122930.00000000001</v>
      </c>
      <c r="H22" s="20">
        <f t="shared" si="5"/>
        <v>8.1347108110306667</v>
      </c>
      <c r="I22" s="21" t="str">
        <f t="shared" si="6"/>
        <v>FAIL</v>
      </c>
      <c r="J22" s="22"/>
      <c r="K22" s="23"/>
      <c r="U22" s="2"/>
    </row>
    <row r="23" spans="1:21" ht="19" thickBot="1">
      <c r="U23" s="2"/>
    </row>
    <row r="24" spans="1:21" ht="21">
      <c r="A24" s="24" t="s">
        <v>30</v>
      </c>
      <c r="B24" s="40" t="s">
        <v>35</v>
      </c>
      <c r="C24" s="40"/>
      <c r="D24" s="40"/>
      <c r="E24" s="40"/>
      <c r="F24" s="40"/>
      <c r="G24" s="40"/>
      <c r="H24" s="40"/>
      <c r="I24" s="40"/>
      <c r="J24" s="40"/>
      <c r="K24" s="41"/>
      <c r="U24" s="2"/>
    </row>
    <row r="25" spans="1:21" ht="21">
      <c r="A25" s="25" t="s">
        <v>31</v>
      </c>
      <c r="B25" s="36" t="s">
        <v>36</v>
      </c>
      <c r="C25" s="36"/>
      <c r="D25" s="36"/>
      <c r="E25" s="36"/>
      <c r="F25" s="36"/>
      <c r="G25" s="36"/>
      <c r="H25" s="36"/>
      <c r="I25" s="36"/>
      <c r="J25" s="36"/>
      <c r="K25" s="37"/>
      <c r="U25" s="2"/>
    </row>
    <row r="26" spans="1:21" ht="21">
      <c r="A26" s="26" t="s">
        <v>32</v>
      </c>
      <c r="B26" s="34" t="s">
        <v>37</v>
      </c>
      <c r="C26" s="34"/>
      <c r="D26" s="34"/>
      <c r="E26" s="34"/>
      <c r="F26" s="34"/>
      <c r="G26" s="34"/>
      <c r="H26" s="34"/>
      <c r="I26" s="34"/>
      <c r="J26" s="34"/>
      <c r="K26" s="35"/>
      <c r="U26" s="2"/>
    </row>
    <row r="27" spans="1:21" ht="21">
      <c r="A27" s="25" t="s">
        <v>33</v>
      </c>
      <c r="B27" s="36">
        <v>1</v>
      </c>
      <c r="C27" s="36"/>
      <c r="D27" s="36"/>
      <c r="E27" s="36"/>
      <c r="F27" s="36"/>
      <c r="G27" s="36"/>
      <c r="H27" s="36"/>
      <c r="I27" s="36"/>
      <c r="J27" s="36"/>
      <c r="K27" s="37"/>
      <c r="U27" s="2"/>
    </row>
    <row r="28" spans="1:21" ht="21">
      <c r="A28" s="26" t="s">
        <v>98</v>
      </c>
      <c r="B28" s="34" t="s">
        <v>23</v>
      </c>
      <c r="C28" s="34"/>
      <c r="D28" s="34"/>
      <c r="E28" s="34"/>
      <c r="F28" s="34"/>
      <c r="G28" s="34"/>
      <c r="H28" s="34"/>
      <c r="I28" s="34"/>
      <c r="J28" s="34"/>
      <c r="K28" s="35"/>
      <c r="U28" s="2"/>
    </row>
    <row r="29" spans="1:21" ht="21">
      <c r="A29" s="25" t="s">
        <v>99</v>
      </c>
      <c r="B29" s="36" t="s">
        <v>23</v>
      </c>
      <c r="C29" s="36"/>
      <c r="D29" s="36"/>
      <c r="E29" s="36"/>
      <c r="F29" s="36"/>
      <c r="G29" s="36"/>
      <c r="H29" s="36"/>
      <c r="I29" s="36"/>
      <c r="J29" s="36"/>
      <c r="K29" s="37"/>
      <c r="U29" s="2"/>
    </row>
    <row r="30" spans="1:21" ht="21">
      <c r="A30" s="26" t="s">
        <v>100</v>
      </c>
      <c r="B30" s="34" t="s">
        <v>23</v>
      </c>
      <c r="C30" s="34"/>
      <c r="D30" s="34"/>
      <c r="E30" s="34"/>
      <c r="F30" s="34"/>
      <c r="G30" s="34"/>
      <c r="H30" s="34"/>
      <c r="I30" s="34"/>
      <c r="J30" s="34"/>
      <c r="K30" s="35"/>
      <c r="U30" s="2"/>
    </row>
    <row r="31" spans="1:21" ht="21">
      <c r="A31" s="25" t="s">
        <v>101</v>
      </c>
      <c r="B31" s="36" t="s">
        <v>102</v>
      </c>
      <c r="C31" s="36"/>
      <c r="D31" s="36"/>
      <c r="E31" s="36"/>
      <c r="F31" s="36"/>
      <c r="G31" s="36"/>
      <c r="H31" s="36"/>
      <c r="I31" s="36"/>
      <c r="J31" s="36"/>
      <c r="K31" s="37"/>
      <c r="U31" s="2"/>
    </row>
    <row r="32" spans="1:21" ht="22" thickBot="1">
      <c r="A32" s="31" t="s">
        <v>34</v>
      </c>
      <c r="B32" s="38" t="s">
        <v>23</v>
      </c>
      <c r="C32" s="38"/>
      <c r="D32" s="38"/>
      <c r="E32" s="38"/>
      <c r="F32" s="38"/>
      <c r="G32" s="38"/>
      <c r="H32" s="38"/>
      <c r="I32" s="38"/>
      <c r="J32" s="38"/>
      <c r="K32" s="39"/>
      <c r="U32" s="2"/>
    </row>
    <row r="34" spans="20:21" ht="18">
      <c r="T34" s="2"/>
      <c r="U34" s="2"/>
    </row>
    <row r="35" spans="20:21" ht="18">
      <c r="T35" s="2"/>
      <c r="U35" s="2"/>
    </row>
    <row r="36" spans="20:21" ht="18">
      <c r="T36" s="2"/>
      <c r="U36" s="2"/>
    </row>
    <row r="37" spans="20:21" ht="18">
      <c r="T37" s="2"/>
      <c r="U37" s="2"/>
    </row>
    <row r="38" spans="20:21" ht="18">
      <c r="T38" s="2"/>
      <c r="U38" s="2"/>
    </row>
    <row r="39" spans="20:21" ht="18">
      <c r="T39" s="2"/>
      <c r="U39" s="2"/>
    </row>
    <row r="40" spans="20:21" ht="18">
      <c r="T40" s="2"/>
      <c r="U40" s="2"/>
    </row>
    <row r="41" spans="20:21" ht="18">
      <c r="T41" s="2"/>
      <c r="U41" s="2"/>
    </row>
    <row r="42" spans="20:21" ht="18">
      <c r="T42" s="2"/>
      <c r="U42" s="2"/>
    </row>
    <row r="43" spans="20:21" ht="18">
      <c r="T43" s="2"/>
      <c r="U43" s="2"/>
    </row>
    <row r="44" spans="20:21" ht="18">
      <c r="T44" s="2"/>
      <c r="U44" s="2"/>
    </row>
    <row r="45" spans="20:21" ht="18">
      <c r="T45" s="2"/>
      <c r="U45" s="2"/>
    </row>
    <row r="46" spans="20:21" ht="18">
      <c r="T46" s="2"/>
      <c r="U46" s="2"/>
    </row>
    <row r="47" spans="20:21" ht="18">
      <c r="T47" s="2"/>
      <c r="U47" s="2"/>
    </row>
    <row r="48" spans="20:21" ht="18">
      <c r="T48" s="2"/>
      <c r="U48" s="2"/>
    </row>
    <row r="49" spans="20:21" ht="18">
      <c r="T49" s="2"/>
      <c r="U49" s="2"/>
    </row>
    <row r="50" spans="20:21" ht="18">
      <c r="T50" s="2"/>
      <c r="U50" s="2"/>
    </row>
    <row r="51" spans="20:21" ht="18">
      <c r="T51" s="2"/>
      <c r="U51" s="2"/>
    </row>
    <row r="52" spans="20:21" ht="18">
      <c r="T52" s="2"/>
      <c r="U52" s="2"/>
    </row>
    <row r="53" spans="20:21" ht="18">
      <c r="T53" s="2"/>
      <c r="U53" s="2"/>
    </row>
    <row r="54" spans="20:21" ht="18">
      <c r="T54" s="2"/>
      <c r="U54" s="2"/>
    </row>
    <row r="55" spans="20:21" ht="18">
      <c r="T55" s="2"/>
      <c r="U55" s="2"/>
    </row>
    <row r="56" spans="20:21" ht="18">
      <c r="T56" s="2"/>
      <c r="U56" s="2"/>
    </row>
    <row r="57" spans="20:21" ht="18">
      <c r="T57" s="2"/>
      <c r="U57" s="2"/>
    </row>
    <row r="58" spans="20:21" ht="18">
      <c r="T58" s="2"/>
      <c r="U58" s="2"/>
    </row>
    <row r="59" spans="20:21" ht="18">
      <c r="T59" s="2"/>
      <c r="U59" s="2"/>
    </row>
    <row r="60" spans="20:21" ht="18">
      <c r="T60" s="2"/>
      <c r="U60" s="2"/>
    </row>
  </sheetData>
  <mergeCells count="16">
    <mergeCell ref="A10:I10"/>
    <mergeCell ref="D3:K3"/>
    <mergeCell ref="D4:J4"/>
    <mergeCell ref="A1:K2"/>
    <mergeCell ref="A4:B4"/>
    <mergeCell ref="A3:C3"/>
    <mergeCell ref="D5:J5"/>
    <mergeCell ref="B30:K30"/>
    <mergeCell ref="B31:K31"/>
    <mergeCell ref="B32:K32"/>
    <mergeCell ref="B24:K24"/>
    <mergeCell ref="B25:K25"/>
    <mergeCell ref="B26:K26"/>
    <mergeCell ref="B27:K27"/>
    <mergeCell ref="B28:K28"/>
    <mergeCell ref="B29:K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44C6-23E5-5743-B099-2CDCD9219DB2}">
  <dimension ref="A1:H19"/>
  <sheetViews>
    <sheetView zoomScale="139" workbookViewId="0">
      <selection activeCell="A5" sqref="A5"/>
    </sheetView>
  </sheetViews>
  <sheetFormatPr baseColWidth="10" defaultRowHeight="16"/>
  <cols>
    <col min="1" max="1" width="24.6640625" customWidth="1"/>
    <col min="2" max="2" width="9.5" customWidth="1"/>
    <col min="3" max="3" width="17.5" customWidth="1"/>
    <col min="4" max="4" width="14.33203125" customWidth="1"/>
    <col min="5" max="5" width="19.1640625" customWidth="1"/>
    <col min="6" max="6" width="15" customWidth="1"/>
    <col min="7" max="7" width="67" customWidth="1"/>
    <col min="8" max="8" width="101.1640625" customWidth="1"/>
  </cols>
  <sheetData>
    <row r="1" spans="1:8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</row>
    <row r="2" spans="1:8">
      <c r="A2" t="s">
        <v>46</v>
      </c>
      <c r="B2">
        <v>1</v>
      </c>
      <c r="C2" t="s">
        <v>47</v>
      </c>
      <c r="G2" t="s">
        <v>48</v>
      </c>
      <c r="H2" t="s">
        <v>49</v>
      </c>
    </row>
    <row r="3" spans="1:8">
      <c r="A3" t="s">
        <v>50</v>
      </c>
      <c r="B3">
        <v>5</v>
      </c>
      <c r="C3" t="s">
        <v>51</v>
      </c>
      <c r="G3" t="s">
        <v>52</v>
      </c>
      <c r="H3" t="s">
        <v>49</v>
      </c>
    </row>
    <row r="4" spans="1:8">
      <c r="A4" t="s">
        <v>53</v>
      </c>
      <c r="B4">
        <v>1</v>
      </c>
      <c r="C4" t="s">
        <v>54</v>
      </c>
      <c r="G4" t="s">
        <v>55</v>
      </c>
      <c r="H4" t="s">
        <v>49</v>
      </c>
    </row>
    <row r="5" spans="1:8">
      <c r="A5" t="s">
        <v>56</v>
      </c>
      <c r="B5">
        <v>7</v>
      </c>
      <c r="C5" t="s">
        <v>57</v>
      </c>
      <c r="E5" t="s">
        <v>58</v>
      </c>
      <c r="G5" t="s">
        <v>59</v>
      </c>
      <c r="H5" t="s">
        <v>49</v>
      </c>
    </row>
    <row r="6" spans="1:8">
      <c r="A6" t="s">
        <v>60</v>
      </c>
      <c r="B6">
        <v>1</v>
      </c>
      <c r="C6" t="s">
        <v>61</v>
      </c>
      <c r="G6" t="s">
        <v>62</v>
      </c>
      <c r="H6" t="s">
        <v>49</v>
      </c>
    </row>
    <row r="7" spans="1:8">
      <c r="A7" t="s">
        <v>63</v>
      </c>
      <c r="B7">
        <v>1</v>
      </c>
      <c r="C7" t="s">
        <v>64</v>
      </c>
      <c r="G7" t="s">
        <v>65</v>
      </c>
      <c r="H7" t="s">
        <v>49</v>
      </c>
    </row>
    <row r="8" spans="1:8">
      <c r="A8" t="s">
        <v>66</v>
      </c>
      <c r="B8">
        <v>1</v>
      </c>
      <c r="C8" t="s">
        <v>67</v>
      </c>
      <c r="G8" t="s">
        <v>62</v>
      </c>
      <c r="H8" t="s">
        <v>49</v>
      </c>
    </row>
    <row r="9" spans="1:8">
      <c r="A9" t="s">
        <v>68</v>
      </c>
      <c r="B9">
        <v>1</v>
      </c>
      <c r="C9" t="s">
        <v>69</v>
      </c>
      <c r="G9" t="s">
        <v>70</v>
      </c>
      <c r="H9" t="s">
        <v>49</v>
      </c>
    </row>
    <row r="10" spans="1:8">
      <c r="A10" t="s">
        <v>71</v>
      </c>
      <c r="B10">
        <v>1</v>
      </c>
      <c r="C10" t="s">
        <v>72</v>
      </c>
      <c r="G10" t="s">
        <v>73</v>
      </c>
      <c r="H10" t="s">
        <v>49</v>
      </c>
    </row>
    <row r="11" spans="1:8">
      <c r="A11" t="s">
        <v>74</v>
      </c>
      <c r="B11">
        <v>1</v>
      </c>
      <c r="C11" t="s">
        <v>75</v>
      </c>
      <c r="G11" t="s">
        <v>70</v>
      </c>
      <c r="H11" t="s">
        <v>49</v>
      </c>
    </row>
    <row r="12" spans="1:8">
      <c r="A12" t="s">
        <v>76</v>
      </c>
      <c r="B12">
        <v>1</v>
      </c>
      <c r="C12" t="s">
        <v>77</v>
      </c>
      <c r="G12" t="s">
        <v>70</v>
      </c>
      <c r="H12" t="s">
        <v>49</v>
      </c>
    </row>
    <row r="13" spans="1:8">
      <c r="A13" t="s">
        <v>78</v>
      </c>
      <c r="B13">
        <v>1</v>
      </c>
      <c r="C13" t="s">
        <v>79</v>
      </c>
      <c r="G13" t="s">
        <v>70</v>
      </c>
      <c r="H13" t="s">
        <v>49</v>
      </c>
    </row>
    <row r="14" spans="1:8">
      <c r="A14" t="s">
        <v>80</v>
      </c>
      <c r="B14">
        <v>1</v>
      </c>
      <c r="C14" t="s">
        <v>81</v>
      </c>
      <c r="G14" t="s">
        <v>82</v>
      </c>
      <c r="H14" t="s">
        <v>83</v>
      </c>
    </row>
    <row r="15" spans="1:8">
      <c r="A15" t="s">
        <v>84</v>
      </c>
      <c r="B15">
        <v>8</v>
      </c>
      <c r="C15">
        <v>100</v>
      </c>
      <c r="G15" t="s">
        <v>85</v>
      </c>
      <c r="H15" t="s">
        <v>49</v>
      </c>
    </row>
    <row r="16" spans="1:8">
      <c r="A16" t="s">
        <v>86</v>
      </c>
      <c r="B16">
        <v>11</v>
      </c>
      <c r="C16" t="s">
        <v>87</v>
      </c>
      <c r="G16" t="s">
        <v>85</v>
      </c>
      <c r="H16" t="s">
        <v>49</v>
      </c>
    </row>
    <row r="17" spans="1:8">
      <c r="A17" t="s">
        <v>88</v>
      </c>
      <c r="B17">
        <v>1</v>
      </c>
      <c r="C17" t="s">
        <v>89</v>
      </c>
      <c r="G17" t="s">
        <v>90</v>
      </c>
      <c r="H17" t="s">
        <v>49</v>
      </c>
    </row>
    <row r="18" spans="1:8">
      <c r="A18" t="s">
        <v>91</v>
      </c>
      <c r="B18">
        <v>1</v>
      </c>
      <c r="C18" t="s">
        <v>92</v>
      </c>
      <c r="G18" t="s">
        <v>93</v>
      </c>
      <c r="H18" t="s">
        <v>94</v>
      </c>
    </row>
    <row r="19" spans="1:8">
      <c r="A19" t="s">
        <v>95</v>
      </c>
      <c r="B19">
        <v>1</v>
      </c>
      <c r="C19" t="s">
        <v>96</v>
      </c>
      <c r="G19" t="s">
        <v>97</v>
      </c>
      <c r="H19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Nascimenti</dc:creator>
  <cp:lastModifiedBy>Lucas Nascimenti</cp:lastModifiedBy>
  <dcterms:created xsi:type="dcterms:W3CDTF">2025-09-10T20:42:39Z</dcterms:created>
  <dcterms:modified xsi:type="dcterms:W3CDTF">2025-09-11T02:42:51Z</dcterms:modified>
</cp:coreProperties>
</file>