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7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Consolidado'!$A$1:$J$48</definedName>
    <definedName name="_xlnm.Print_Area" localSheetId="3">'Relatório Analítico'!$A$1:$M$71</definedName>
    <definedName name="AnoOrçamento" localSheetId="4">#REF!</definedName>
    <definedName name="arq" localSheetId="4">#REF!</definedName>
    <definedName name="assunto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stinatarios" localSheetId="4">#REF!</definedName>
    <definedName name="dias" localSheetId="4">#REF!</definedName>
    <definedName name="Equity_Payments" localSheetId="4">#REF!</definedName>
    <definedName name="mensagem" localSheetId="4">#REF!</definedName>
    <definedName name="reporte" localSheetId="4">#REF!</definedName>
    <definedName name="reporte_pdf" localSheetId="4">#REF!</definedName>
    <definedName name="_xlnm.Print_Area" localSheetId="4">'Acompanhamento Vendas'!$A$1:$I$51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Contratos'!$B$2:$L$77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3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  <numFmt numFmtId="185" formatCode="&quot;R$&quot;\ #,##0;[Red]\-&quot;R$&quot;\ #,##0"/>
    <numFmt numFmtId="186" formatCode="yyyy-mm-dd h:mm:ss"/>
  </numFmts>
  <fonts count="3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44" fontId="1" fillId="0" borderId="0"/>
  </cellStyleXfs>
  <cellXfs count="32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0" fontId="15" fillId="4" borderId="1" applyAlignment="1" pivotButton="0" quotePrefix="0" xfId="3">
      <alignment horizontal="right" vertical="center" indent="1"/>
    </xf>
    <xf numFmtId="0" fontId="17" fillId="5" borderId="0" applyAlignment="1" pivotButton="0" quotePrefix="0" xfId="0">
      <alignment horizontal="right"/>
    </xf>
    <xf numFmtId="0" fontId="5" fillId="0" borderId="0" pivotButton="0" quotePrefix="0" xfId="0"/>
    <xf numFmtId="0" fontId="3" fillId="0" borderId="0" pivotButton="0" quotePrefix="0" xfId="0"/>
    <xf numFmtId="165" fontId="20" fillId="6" borderId="6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0" fontId="36" fillId="8" borderId="0" applyAlignment="1" pivotButton="0" quotePrefix="0" xfId="3">
      <alignment vertical="center"/>
    </xf>
    <xf numFmtId="10" fontId="5" fillId="5" borderId="0" applyAlignment="1" pivotButton="0" quotePrefix="0" xfId="2">
      <alignment horizontal="center" vertical="center"/>
    </xf>
    <xf numFmtId="0" fontId="36" fillId="0" borderId="0" applyAlignment="1" pivotButton="0" quotePrefix="0" xfId="3">
      <alignment vertical="center"/>
    </xf>
    <xf numFmtId="165" fontId="9" fillId="2" borderId="0" applyAlignment="1" pivotButton="0" quotePrefix="0" xfId="0">
      <alignment horizontal="center"/>
    </xf>
    <xf numFmtId="185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right" vertical="center" indent="2"/>
    </xf>
    <xf numFmtId="165" fontId="31" fillId="0" borderId="0" applyAlignment="1" pivotButton="0" quotePrefix="0" xfId="7">
      <alignment horizontal="right" vertical="center" indent="2"/>
    </xf>
    <xf numFmtId="0" fontId="31" fillId="0" borderId="0" applyAlignment="1" pivotButton="0" quotePrefix="0" xfId="6">
      <alignment horizontal="center" vertical="center"/>
    </xf>
    <xf numFmtId="180" fontId="17" fillId="5" borderId="0" applyAlignment="1" pivotButton="0" quotePrefix="0" xfId="14">
      <alignment horizontal="right"/>
    </xf>
    <xf numFmtId="14" fontId="0" fillId="12" borderId="0" pivotButton="0" quotePrefix="0" xfId="0"/>
    <xf numFmtId="9" fontId="20" fillId="6" borderId="0" applyAlignment="1" pivotButton="0" quotePrefix="0" xfId="0">
      <alignment horizontal="right" vertical="center"/>
    </xf>
    <xf numFmtId="165" fontId="18" fillId="0" borderId="0" applyAlignment="1" pivotButton="0" quotePrefix="0" xfId="3">
      <alignment horizontal="left" vertical="center" wrapText="1" indent="1"/>
    </xf>
    <xf numFmtId="0" fontId="0" fillId="0" borderId="0" pivotButton="0" quotePrefix="0" xfId="0"/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8" borderId="0" applyAlignment="1" pivotButton="0" quotePrefix="0" xfId="3">
      <alignment horizontal="left" vertical="center" wrapText="1" indent="1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80" fontId="17" fillId="5" borderId="0" applyAlignment="1" pivotButton="0" quotePrefix="0" xfId="14">
      <alignment horizontal="right"/>
    </xf>
    <xf numFmtId="173" fontId="33" fillId="2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81" fontId="30" fillId="8" borderId="0" applyAlignment="1" pivotButton="0" quotePrefix="0" xfId="6">
      <alignment horizontal="left" vertical="center" indent="1"/>
    </xf>
    <xf numFmtId="178" fontId="30" fillId="8" borderId="0" applyAlignment="1" pivotButton="0" quotePrefix="0" xfId="7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185" fontId="30" fillId="0" borderId="0" applyAlignment="1" pivotButton="0" quotePrefix="0" xfId="6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86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5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Moeda" xfId="14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Vendas'!$B$41:$C$49</f>
              <strCache>
                <ptCount val="9"/>
                <pt idx="0">
                  <v>jan/23</v>
                </pt>
                <pt idx="1">
                  <v>fev/23</v>
                </pt>
                <pt idx="2">
                  <v>mar/23</v>
                </pt>
                <pt idx="3">
                  <v>abr/23</v>
                </pt>
                <pt idx="4">
                  <v>mai/23</v>
                </pt>
                <pt idx="5">
                  <v>jun/23</v>
                </pt>
                <pt idx="6">
                  <v>jul/23</v>
                </pt>
                <pt idx="7">
                  <v>ago/23</v>
                </pt>
                <pt idx="8">
                  <v>set/23</v>
                </pt>
              </strCache>
            </strRef>
          </cat>
          <val>
            <numRef>
              <f>'Acompanhamento Vendas'!$D$41:$D$50</f>
              <numCache>
                <formatCode>General</formatCode>
                <ptCount val="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Vendas'!$B$41:$C$49</f>
              <strCache>
                <ptCount val="9"/>
                <pt idx="0">
                  <v>jan/23</v>
                </pt>
                <pt idx="1">
                  <v>fev/23</v>
                </pt>
                <pt idx="2">
                  <v>mar/23</v>
                </pt>
                <pt idx="3">
                  <v>abr/23</v>
                </pt>
                <pt idx="4">
                  <v>mai/23</v>
                </pt>
                <pt idx="5">
                  <v>jun/23</v>
                </pt>
                <pt idx="6">
                  <v>jul/23</v>
                </pt>
                <pt idx="7">
                  <v>ago/23</v>
                </pt>
                <pt idx="8">
                  <v>set/23</v>
                </pt>
              </strCache>
            </strRef>
          </cat>
          <val>
            <numRef>
              <f>'Acompanhamento Vendas'!$F$41:$F$49</f>
              <numCache>
                <formatCode>General</formatCode>
                <ptCount val="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2</v>
                </pt>
                <pt idx="5">
                  <v>1</v>
                </pt>
                <pt idx="6">
                  <v>0</v>
                </pt>
                <pt idx="7">
                  <v>1</v>
                </pt>
                <pt idx="8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Vendas'!$B$41:$C$49</f>
              <strCache>
                <ptCount val="9"/>
                <pt idx="0">
                  <v>jan/23</v>
                </pt>
                <pt idx="1">
                  <v>fev/23</v>
                </pt>
                <pt idx="2">
                  <v>mar/23</v>
                </pt>
                <pt idx="3">
                  <v>abr/23</v>
                </pt>
                <pt idx="4">
                  <v>mai/23</v>
                </pt>
                <pt idx="5">
                  <v>jun/23</v>
                </pt>
                <pt idx="6">
                  <v>jul/23</v>
                </pt>
                <pt idx="7">
                  <v>ago/23</v>
                </pt>
                <pt idx="8">
                  <v>set/23</v>
                </pt>
              </strCache>
            </strRef>
          </cat>
          <val>
            <numRef>
              <f>'Acompanhamento Vendas'!$H$41:$H$49</f>
              <numCache>
                <formatCode>General</formatCode>
                <ptCount val="9"/>
                <pt idx="0">
                  <v>4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4</v>
                </pt>
                <pt idx="7">
                  <v>5</v>
                </pt>
                <pt idx="8">
                  <v>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  <max val="45170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144044</rowOff>
    </from>
    <to>
      <col>8</col>
      <colOff>1095376</colOff>
      <row>17</row>
      <rowOff>190190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1" sqref="B1"/>
    </sheetView>
  </sheetViews>
  <sheetFormatPr baseColWidth="8" defaultColWidth="14.44140625" defaultRowHeight="15" customHeight="1"/>
  <cols>
    <col width="97.88671875" bestFit="1" customWidth="1" style="234" min="1" max="1"/>
    <col width="17.44140625" customWidth="1" style="234" min="2" max="2"/>
    <col width="14.44140625" customWidth="1" style="234" min="3" max="16384"/>
  </cols>
  <sheetData>
    <row r="1" ht="14.4" customHeight="1" s="262">
      <c r="A1" s="226" t="inlineStr">
        <is>
          <t>Mês</t>
        </is>
      </c>
      <c r="B1" s="271">
        <f>'Relatório Consolidado'!J4</f>
        <v/>
      </c>
    </row>
    <row r="2" ht="14.4" customHeight="1" s="262">
      <c r="A2" s="229" t="inlineStr">
        <is>
          <t xml:space="preserve"> Créditos Vinculados à Securitização por Prazo de Vencimento</t>
        </is>
      </c>
      <c r="B2" s="272" t="n"/>
    </row>
    <row r="3" ht="14.4" customHeight="1" s="262">
      <c r="A3" s="231" t="inlineStr">
        <is>
          <t>Até 30 dias</t>
        </is>
      </c>
      <c r="B3" s="272">
        <f>SUMIFS('Base Contratos'!E:E,'Base Contratos'!L:L,INFORME_MENSAL!A3)</f>
        <v/>
      </c>
    </row>
    <row r="4" ht="14.4" customHeight="1" s="262">
      <c r="A4" s="231" t="inlineStr">
        <is>
          <t>Entre 30 e 60 dias</t>
        </is>
      </c>
      <c r="B4" s="272">
        <f>SUMIFS('Base Contratos'!E:E,'Base Contratos'!L:L,INFORME_MENSAL!A4)</f>
        <v/>
      </c>
    </row>
    <row r="5" ht="14.4" customHeight="1" s="262">
      <c r="A5" s="231" t="inlineStr">
        <is>
          <t>Entre 60 e 90 dias</t>
        </is>
      </c>
      <c r="B5" s="272">
        <f>SUMIFS('Base Contratos'!E:E,'Base Contratos'!L:L,INFORME_MENSAL!A5)</f>
        <v/>
      </c>
    </row>
    <row r="6" ht="14.4" customHeight="1" s="262">
      <c r="A6" s="231" t="inlineStr">
        <is>
          <t>Entre 90 e 120 dias</t>
        </is>
      </c>
      <c r="B6" s="272">
        <f>SUMIFS('Base Contratos'!E:E,'Base Contratos'!L:L,INFORME_MENSAL!A6)</f>
        <v/>
      </c>
    </row>
    <row r="7" ht="14.4" customHeight="1" s="262">
      <c r="A7" s="231" t="inlineStr">
        <is>
          <t>Entre 120 e 150 dias</t>
        </is>
      </c>
      <c r="B7" s="272">
        <f>SUMIFS('Base Contratos'!E:E,'Base Contratos'!L:L,INFORME_MENSAL!A7)</f>
        <v/>
      </c>
    </row>
    <row r="8" ht="14.4" customHeight="1" s="262">
      <c r="A8" s="231" t="inlineStr">
        <is>
          <t>Entre 150 e 180 dias</t>
        </is>
      </c>
      <c r="B8" s="272">
        <f>SUMIFS('Base Contratos'!E:E,'Base Contratos'!L:L,INFORME_MENSAL!A8)</f>
        <v/>
      </c>
    </row>
    <row r="9" ht="14.4" customHeight="1" s="262">
      <c r="A9" s="231" t="inlineStr">
        <is>
          <t>Entre 180 e 360 dias</t>
        </is>
      </c>
      <c r="B9" s="272">
        <f>SUMIFS('Base Contratos'!E:E,'Base Contratos'!L:L,INFORME_MENSAL!A9)</f>
        <v/>
      </c>
    </row>
    <row r="10" ht="14.4" customHeight="1" s="262">
      <c r="A10" s="231" t="inlineStr">
        <is>
          <t>Superior a 360 dias</t>
        </is>
      </c>
      <c r="B10" s="272">
        <f>SUMIFS('Base Contratos'!E:E,'Base Contratos'!L:L,INFORME_MENSAL!A10)</f>
        <v/>
      </c>
    </row>
    <row r="11" ht="14.4" customHeight="1" s="262">
      <c r="A11" s="229" t="inlineStr">
        <is>
          <t>Créditos Inadimplentes Vinculados à Securitização (Valor das Parcelas Inadimplentes)</t>
        </is>
      </c>
      <c r="B11" s="272" t="n"/>
    </row>
    <row r="12" ht="14.4" customHeight="1" s="262">
      <c r="A12" s="231" t="inlineStr">
        <is>
          <t>Vencidos e Não Pagos até 30 dias</t>
        </is>
      </c>
      <c r="B12" s="272">
        <f>SUMIFS(Recebíveis!P:P,Recebíveis!S:S,INFORME_MENSAL!A12)</f>
        <v/>
      </c>
    </row>
    <row r="13" ht="14.4" customHeight="1" s="262">
      <c r="A13" s="231" t="inlineStr">
        <is>
          <t>Vencidos e Não Pagos de 31 a 60 dias</t>
        </is>
      </c>
      <c r="B13" s="272">
        <f>SUMIFS(Recebíveis!P:P,Recebíveis!S:S,INFORME_MENSAL!A13)</f>
        <v/>
      </c>
    </row>
    <row r="14" ht="14.4" customHeight="1" s="262">
      <c r="A14" s="231" t="inlineStr">
        <is>
          <t xml:space="preserve">Vencidos e Não Pagos de 61 a 90 dias </t>
        </is>
      </c>
      <c r="B14" s="272">
        <f>SUMIFS(Recebíveis!P:P,Recebíveis!S:S,INFORME_MENSAL!A14)</f>
        <v/>
      </c>
    </row>
    <row r="15" ht="14.4" customHeight="1" s="262">
      <c r="A15" s="231" t="inlineStr">
        <is>
          <t>Vencidos e Não Pagos de 91 a 120 dias</t>
        </is>
      </c>
      <c r="B15" s="272">
        <f>SUMIFS(Recebíveis!P:P,Recebíveis!S:S,INFORME_MENSAL!A15)</f>
        <v/>
      </c>
    </row>
    <row r="16" ht="14.4" customHeight="1" s="262">
      <c r="A16" s="231" t="inlineStr">
        <is>
          <t>Vencidos e Não Pagos de 121 a 150 dias</t>
        </is>
      </c>
      <c r="B16" s="272">
        <f>SUMIFS(Recebíveis!P:P,Recebíveis!S:S,INFORME_MENSAL!A16)</f>
        <v/>
      </c>
    </row>
    <row r="17" ht="14.4" customHeight="1" s="262">
      <c r="A17" s="231" t="inlineStr">
        <is>
          <t>Vencidos e Não Pagos de 151 a 180 dias</t>
        </is>
      </c>
      <c r="B17" s="272">
        <f>SUMIFS(Recebíveis!P:P,Recebíveis!S:S,INFORME_MENSAL!A17)</f>
        <v/>
      </c>
    </row>
    <row r="18" ht="14.4" customHeight="1" s="262">
      <c r="A18" s="231" t="inlineStr">
        <is>
          <t>Vencidos e Não Pagos de 181 a 360 dias</t>
        </is>
      </c>
      <c r="B18" s="272">
        <f>SUMIFS(Recebíveis!P:P,Recebíveis!S:S,INFORME_MENSAL!A18)</f>
        <v/>
      </c>
    </row>
    <row r="19" ht="14.4" customHeight="1" s="262">
      <c r="A19" s="231" t="inlineStr">
        <is>
          <t>Vencidos e Não Pagos acima de 360 dias</t>
        </is>
      </c>
      <c r="B19" s="272">
        <f>SUMIFS(Recebíveis!P:P,Recebíveis!S:S,INFORME_MENSAL!A19)</f>
        <v/>
      </c>
    </row>
    <row r="20" ht="14.4" customHeight="1" s="262">
      <c r="A20" s="226" t="inlineStr">
        <is>
          <t>Créditos Vinculados à Securitização Pagos Antecipadamente</t>
        </is>
      </c>
      <c r="B20" s="272" t="n"/>
    </row>
    <row r="21" ht="14.4" customHeight="1" s="262">
      <c r="A21" s="231" t="inlineStr">
        <is>
          <t>Pagos Antecipadamente até 30 dias do Vencimento</t>
        </is>
      </c>
      <c r="B21" s="272">
        <f>SUMIFS(Recebimentos!R:R,Recebimentos!Z:Z,INFORME_MENSAL!A21)</f>
        <v/>
      </c>
    </row>
    <row r="22" ht="14.4" customHeight="1" s="262">
      <c r="A22" s="231" t="inlineStr">
        <is>
          <t>Pagos Antecipadamente entre 31 e 60 dias do Vencimento</t>
        </is>
      </c>
      <c r="B22" s="272">
        <f>SUMIFS(Recebimentos!R:R,Recebimentos!Z:Z,INFORME_MENSAL!A22)</f>
        <v/>
      </c>
    </row>
    <row r="23" ht="15.75" customHeight="1" s="262">
      <c r="A23" s="231" t="inlineStr">
        <is>
          <t>Pagos Antecipadamente entre 61 e 90 dias do Vencimento</t>
        </is>
      </c>
      <c r="B23" s="272">
        <f>SUMIFS(Recebimentos!R:R,Recebimentos!Z:Z,INFORME_MENSAL!A23)</f>
        <v/>
      </c>
    </row>
    <row r="24" ht="15.75" customHeight="1" s="262">
      <c r="A24" s="231" t="inlineStr">
        <is>
          <t>Pagos Antecipadamente entre 91 e 120 dias do Vencimento</t>
        </is>
      </c>
      <c r="B24" s="272">
        <f>SUMIFS(Recebimentos!R:R,Recebimentos!Z:Z,INFORME_MENSAL!A24)</f>
        <v/>
      </c>
    </row>
    <row r="25" ht="15.75" customHeight="1" s="262">
      <c r="A25" s="231" t="inlineStr">
        <is>
          <t>Pagos Antecipadamente entre 121 e 150 dias do Vencimento</t>
        </is>
      </c>
      <c r="B25" s="272">
        <f>SUMIFS(Recebimentos!R:R,Recebimentos!Z:Z,INFORME_MENSAL!A25)</f>
        <v/>
      </c>
    </row>
    <row r="26" ht="15.75" customHeight="1" s="262">
      <c r="A26" s="231" t="inlineStr">
        <is>
          <t>Pagos Antecipadamente entre 151 e 180 dias do Vencimento</t>
        </is>
      </c>
      <c r="B26" s="272">
        <f>SUMIFS(Recebimentos!R:R,Recebimentos!Z:Z,INFORME_MENSAL!A26)</f>
        <v/>
      </c>
    </row>
    <row r="27" ht="15.75" customHeight="1" s="262">
      <c r="A27" s="231" t="inlineStr">
        <is>
          <t>Pagos Antecipadamente entre 181 e 360 dias do Vencimento</t>
        </is>
      </c>
      <c r="B27" s="272">
        <f>SUMIFS(Recebimentos!R:R,Recebimentos!Z:Z,INFORME_MENSAL!A27)</f>
        <v/>
      </c>
    </row>
    <row r="28" ht="15.75" customHeight="1" s="262">
      <c r="A28" s="231" t="inlineStr">
        <is>
          <t>Pagos Antecipadamente antes de 360 dias do Vencimento</t>
        </is>
      </c>
      <c r="B28" s="272">
        <f>SUMIFS(Recebimentos!R:R,Recebimentos!Z:Z,INFORME_MENSAL!A28)</f>
        <v/>
      </c>
    </row>
    <row r="29" ht="15.75" customHeight="1" s="262">
      <c r="A29" s="231" t="n"/>
      <c r="B29" s="272" t="n"/>
    </row>
    <row r="30" ht="15.75" customHeight="1" s="262">
      <c r="A30" s="231" t="inlineStr">
        <is>
          <t>Créditos existentes a vencer sem parcelas em atraso (Clientes c/ Fluxo Futuro e Em Dia)</t>
        </is>
      </c>
      <c r="B30" s="272">
        <f>SUMIFS('Base Contratos'!E:E,'Base Contratos'!D:D,0)</f>
        <v/>
      </c>
    </row>
    <row r="31" ht="15.75" customHeight="1" s="262">
      <c r="A31" s="231" t="inlineStr">
        <is>
          <t>Créditos existentes a vencer com parcelas em atraso (Clientes c/ Fluxo Futuro em qualquer faixa de atraso)</t>
        </is>
      </c>
      <c r="B31" s="272">
        <f>SUMIFS('Base Contratos'!E:E,'Base Contratos'!D:D,"&gt;"&amp;0,'Base Contratos'!C:C,"&lt;&gt;"&amp;0)</f>
        <v/>
      </c>
    </row>
    <row r="32" ht="15.75" customHeight="1" s="262">
      <c r="A32" s="231" t="inlineStr">
        <is>
          <t>Créditos vencidos e não pagos (Clientes inadimplentes s/ Fluxo Futuro )</t>
        </is>
      </c>
      <c r="B32" s="272">
        <f>SUMIFS('Base Contratos'!E:E,'Base Contratos'!C:C,"="&amp;0,'Base Contratos'!D:D,"&gt;"&amp;0)</f>
        <v/>
      </c>
    </row>
    <row r="33" ht="15.75" customFormat="1" customHeight="1" s="228">
      <c r="A33" s="232" t="n"/>
      <c r="B33" s="272" t="n"/>
    </row>
    <row r="34" ht="15.75" customFormat="1" customHeight="1" s="228">
      <c r="A34" s="232" t="n"/>
      <c r="B34" s="272" t="n"/>
    </row>
    <row r="35" ht="15.75" customFormat="1" customHeight="1" s="228">
      <c r="A35" s="232" t="n"/>
      <c r="B35" s="272" t="n"/>
    </row>
    <row r="36" ht="15.75" customFormat="1" customHeight="1" s="228">
      <c r="A36" s="232" t="n"/>
      <c r="B36" s="272" t="n"/>
    </row>
    <row r="37" ht="15.75" customFormat="1" customHeight="1" s="228">
      <c r="A37" s="232" t="n"/>
      <c r="B37" s="272" t="n"/>
    </row>
    <row r="38" ht="15.75" customFormat="1" customHeight="1" s="228">
      <c r="A38" s="232" t="n"/>
      <c r="B38" s="272" t="n"/>
    </row>
    <row r="39" ht="15.75" customFormat="1" customHeight="1" s="228">
      <c r="A39" s="232" t="n"/>
      <c r="B39" s="272" t="n"/>
    </row>
    <row r="40" ht="15.75" customFormat="1" customHeight="1" s="228">
      <c r="A40" s="232" t="n"/>
      <c r="B40" s="272" t="n"/>
    </row>
    <row r="41" ht="15.75" customFormat="1" customHeight="1" s="228">
      <c r="A41" s="233" t="n"/>
      <c r="B41" s="272" t="n"/>
    </row>
    <row r="42" ht="15.75" customFormat="1" customHeight="1" s="228">
      <c r="A42" s="231" t="n"/>
      <c r="B42" s="272" t="n"/>
    </row>
    <row r="43" ht="15.75" customFormat="1" customHeight="1" s="228">
      <c r="A43" s="231" t="n"/>
      <c r="B43" s="272" t="n"/>
    </row>
    <row r="44" ht="15.75" customFormat="1" customHeight="1" s="228">
      <c r="A44" s="231" t="n"/>
      <c r="B44" s="272" t="n"/>
    </row>
    <row r="45" ht="15.75" customFormat="1" customHeight="1" s="228">
      <c r="A45" s="231" t="n"/>
      <c r="B45" s="272" t="n"/>
    </row>
    <row r="46" ht="15.75" customFormat="1" customHeight="1" s="228">
      <c r="A46" s="231" t="n"/>
      <c r="B46" s="272" t="n"/>
    </row>
    <row r="47" ht="15.75" customFormat="1" customHeight="1" s="228">
      <c r="A47" s="231" t="n"/>
      <c r="B47" s="272" t="n"/>
    </row>
    <row r="48" ht="15.75" customFormat="1" customHeight="1" s="228">
      <c r="A48" s="231" t="n"/>
      <c r="B48" s="272" t="n"/>
    </row>
    <row r="49" ht="15.75" customFormat="1" customHeight="1" s="228">
      <c r="A49" s="231" t="n"/>
      <c r="B49" s="272" t="n"/>
    </row>
    <row r="50" ht="15.75" customFormat="1" customHeight="1" s="228">
      <c r="A50" s="231" t="n"/>
      <c r="B50" s="272" t="n"/>
    </row>
    <row r="51" ht="15.75" customFormat="1" customHeight="1" s="228">
      <c r="A51" s="231" t="n"/>
      <c r="B51" s="272" t="n"/>
    </row>
    <row r="52" ht="15.75" customFormat="1" customHeight="1" s="228">
      <c r="A52" s="231" t="n"/>
      <c r="B52" s="272" t="n"/>
    </row>
    <row r="53" ht="15.75" customFormat="1" customHeight="1" s="228">
      <c r="A53" s="231" t="n"/>
      <c r="B53" s="272" t="n"/>
    </row>
    <row r="54" ht="15.75" customFormat="1" customHeight="1" s="228">
      <c r="A54" s="231" t="n"/>
      <c r="B54" s="272" t="n"/>
    </row>
    <row r="55" ht="15.75" customFormat="1" customHeight="1" s="228">
      <c r="A55" s="231" t="n"/>
      <c r="B55" s="272" t="n"/>
    </row>
    <row r="56" ht="15.75" customFormat="1" customHeight="1" s="228">
      <c r="A56" s="231" t="n"/>
      <c r="B56" s="272" t="n"/>
    </row>
    <row r="57" ht="15.75" customFormat="1" customHeight="1" s="228">
      <c r="A57" s="231" t="n"/>
      <c r="B57" s="272" t="n"/>
    </row>
    <row r="58" ht="15.75" customFormat="1" customHeight="1" s="228">
      <c r="A58" s="231" t="n"/>
      <c r="B58" s="272" t="n"/>
    </row>
    <row r="59" ht="15.75" customFormat="1" customHeight="1" s="228">
      <c r="A59" s="231" t="n"/>
      <c r="B59" s="272" t="n"/>
    </row>
    <row r="60" ht="15.75" customFormat="1" customHeight="1" s="228">
      <c r="A60" s="231" t="n"/>
      <c r="B60" s="272" t="n"/>
    </row>
    <row r="61" ht="15.75" customFormat="1" customHeight="1" s="228">
      <c r="A61" s="231" t="n"/>
      <c r="B61" s="272" t="n"/>
    </row>
    <row r="62" ht="15.75" customFormat="1" customHeight="1" s="228">
      <c r="A62" s="231" t="n"/>
      <c r="B62" s="272" t="n"/>
    </row>
    <row r="63" ht="15.75" customFormat="1" customHeight="1" s="228">
      <c r="A63" s="231" t="n"/>
      <c r="B63" s="272" t="n"/>
    </row>
    <row r="64" ht="15.75" customFormat="1" customHeight="1" s="228">
      <c r="A64" s="231" t="n"/>
      <c r="B64" s="272" t="n"/>
    </row>
    <row r="65" ht="15.75" customFormat="1" customHeight="1" s="228">
      <c r="A65" s="231" t="n"/>
      <c r="B65" s="272" t="n"/>
    </row>
    <row r="66" ht="15.75" customFormat="1" customHeight="1" s="228">
      <c r="A66" s="231" t="n"/>
      <c r="B66" s="272" t="n"/>
    </row>
    <row r="67" ht="15.75" customFormat="1" customHeight="1" s="228">
      <c r="A67" s="231" t="n"/>
      <c r="B67" s="272" t="n"/>
    </row>
    <row r="68" ht="15.75" customFormat="1" customHeight="1" s="228">
      <c r="A68" s="231" t="n"/>
      <c r="B68" s="272" t="n"/>
    </row>
    <row r="69" ht="15.75" customFormat="1" customHeight="1" s="228">
      <c r="A69" s="231" t="n"/>
      <c r="B69" s="272" t="n"/>
    </row>
    <row r="70" ht="15.75" customFormat="1" customHeight="1" s="228">
      <c r="A70" s="231" t="n"/>
      <c r="B70" s="272" t="n"/>
    </row>
    <row r="71" ht="15.75" customFormat="1" customHeight="1" s="228">
      <c r="A71" s="231" t="n"/>
      <c r="B71" s="272" t="n"/>
    </row>
    <row r="72" ht="15.75" customFormat="1" customHeight="1" s="228">
      <c r="A72" s="231" t="n"/>
      <c r="B72" s="272" t="n"/>
    </row>
    <row r="73" ht="15.75" customFormat="1" customHeight="1" s="228">
      <c r="A73" s="231" t="n"/>
      <c r="B73" s="272" t="n"/>
    </row>
    <row r="74" ht="15.75" customFormat="1" customHeight="1" s="228">
      <c r="A74" s="231" t="n"/>
      <c r="B74" s="272" t="n"/>
    </row>
    <row r="75" ht="15.75" customFormat="1" customHeight="1" s="228">
      <c r="A75" s="231" t="n"/>
      <c r="B75" s="272" t="n"/>
    </row>
    <row r="76" ht="15.75" customFormat="1" customHeight="1" s="228">
      <c r="A76" s="231" t="n"/>
      <c r="B76" s="272" t="n"/>
    </row>
    <row r="77" ht="15.75" customFormat="1" customHeight="1" s="228">
      <c r="A77" s="231" t="n"/>
      <c r="B77" s="272" t="n"/>
    </row>
    <row r="78" ht="15.75" customFormat="1" customHeight="1" s="228">
      <c r="A78" s="231" t="n"/>
      <c r="B78" s="272" t="n"/>
    </row>
    <row r="79" ht="15.75" customFormat="1" customHeight="1" s="228">
      <c r="A79" s="231" t="n"/>
      <c r="B79" s="272" t="n"/>
    </row>
    <row r="80" ht="15.75" customFormat="1" customHeight="1" s="228">
      <c r="A80" s="231" t="n"/>
      <c r="B80" s="272" t="n"/>
    </row>
    <row r="81" ht="15.75" customFormat="1" customHeight="1" s="228">
      <c r="A81" s="231" t="n"/>
      <c r="B81" s="272" t="n"/>
    </row>
    <row r="82" ht="15.75" customFormat="1" customHeight="1" s="228">
      <c r="A82" s="231" t="n"/>
      <c r="B82" s="272" t="n"/>
    </row>
    <row r="83" ht="15.75" customFormat="1" customHeight="1" s="228">
      <c r="A83" s="231" t="n"/>
      <c r="B83" s="272" t="n"/>
    </row>
    <row r="84" ht="15.75" customFormat="1" customHeight="1" s="228">
      <c r="A84" s="231" t="n"/>
      <c r="B84" s="272" t="n"/>
    </row>
    <row r="85" ht="15.75" customFormat="1" customHeight="1" s="228">
      <c r="A85" s="231" t="n"/>
      <c r="B85" s="272" t="n"/>
    </row>
    <row r="86" ht="15.75" customFormat="1" customHeight="1" s="228">
      <c r="A86" s="231" t="n"/>
      <c r="B86" s="272" t="n"/>
    </row>
    <row r="87" ht="15.75" customFormat="1" customHeight="1" s="228">
      <c r="A87" s="231" t="n"/>
      <c r="B87" s="272" t="n"/>
    </row>
    <row r="88" ht="15.75" customFormat="1" customHeight="1" s="228">
      <c r="A88" s="231" t="n"/>
      <c r="B88" s="272" t="n"/>
    </row>
    <row r="89" ht="15.75" customFormat="1" customHeight="1" s="228">
      <c r="A89" s="231" t="n"/>
      <c r="B89" s="272" t="n"/>
    </row>
    <row r="90" ht="15.75" customFormat="1" customHeight="1" s="228">
      <c r="A90" s="231" t="n"/>
      <c r="B90" s="272" t="n"/>
    </row>
    <row r="91" ht="15.75" customFormat="1" customHeight="1" s="228">
      <c r="A91" s="231" t="n"/>
      <c r="B91" s="272" t="n"/>
    </row>
    <row r="92" ht="15.75" customFormat="1" customHeight="1" s="228">
      <c r="A92" s="231" t="n"/>
      <c r="B92" s="272" t="n"/>
    </row>
    <row r="93" ht="15.75" customFormat="1" customHeight="1" s="228">
      <c r="A93" s="231" t="n"/>
      <c r="B93" s="272" t="n"/>
    </row>
    <row r="94" ht="15.75" customFormat="1" customHeight="1" s="228">
      <c r="A94" s="231" t="n"/>
      <c r="B94" s="272" t="n"/>
    </row>
    <row r="95" ht="15.75" customFormat="1" customHeight="1" s="228">
      <c r="A95" s="231" t="n"/>
      <c r="B95" s="272" t="n"/>
    </row>
    <row r="96" ht="15.75" customFormat="1" customHeight="1" s="228">
      <c r="A96" s="231" t="n"/>
      <c r="B96" s="272" t="n"/>
    </row>
    <row r="97" ht="15.75" customFormat="1" customHeight="1" s="228">
      <c r="A97" s="231" t="n"/>
      <c r="B97" s="272" t="n"/>
    </row>
    <row r="98" ht="15.75" customFormat="1" customHeight="1" s="228">
      <c r="A98" s="231" t="n"/>
      <c r="B98" s="272" t="n"/>
    </row>
    <row r="99" ht="15.75" customFormat="1" customHeight="1" s="228">
      <c r="A99" s="231" t="n"/>
      <c r="B99" s="272" t="n"/>
    </row>
    <row r="100" ht="15.75" customFormat="1" customHeight="1" s="228">
      <c r="A100" s="231" t="n"/>
      <c r="B100" s="272" t="n"/>
    </row>
    <row r="101" ht="15.75" customFormat="1" customHeight="1" s="228">
      <c r="A101" s="231" t="n"/>
      <c r="B101" s="272" t="n"/>
    </row>
    <row r="102" ht="15.75" customFormat="1" customHeight="1" s="228">
      <c r="A102" s="231" t="n"/>
      <c r="B102" s="272" t="n"/>
    </row>
    <row r="103" ht="15.75" customFormat="1" customHeight="1" s="228">
      <c r="A103" s="231" t="n"/>
      <c r="B103" s="272" t="n"/>
    </row>
    <row r="104" ht="15.75" customFormat="1" customHeight="1" s="228">
      <c r="A104" s="231" t="n"/>
      <c r="B104" s="272" t="n"/>
    </row>
    <row r="105" ht="15.75" customFormat="1" customHeight="1" s="228">
      <c r="A105" s="231" t="n"/>
      <c r="B105" s="272" t="n"/>
    </row>
    <row r="106" ht="15.75" customFormat="1" customHeight="1" s="228">
      <c r="A106" s="231" t="n"/>
      <c r="B106" s="272" t="n"/>
    </row>
    <row r="107" ht="15.75" customFormat="1" customHeight="1" s="228">
      <c r="A107" s="231" t="n"/>
      <c r="B107" s="272" t="n"/>
    </row>
    <row r="108" ht="15.75" customFormat="1" customHeight="1" s="228">
      <c r="A108" s="231" t="n"/>
      <c r="B108" s="272" t="n"/>
    </row>
    <row r="109" ht="15.75" customFormat="1" customHeight="1" s="228">
      <c r="A109" s="231" t="n"/>
      <c r="B109" s="272" t="n"/>
    </row>
    <row r="110" ht="15.75" customFormat="1" customHeight="1" s="228">
      <c r="A110" s="231" t="n"/>
      <c r="B110" s="272" t="n"/>
    </row>
    <row r="111" ht="15.75" customFormat="1" customHeight="1" s="228">
      <c r="A111" s="231" t="n"/>
      <c r="B111" s="272" t="n"/>
    </row>
    <row r="112" ht="15.75" customFormat="1" customHeight="1" s="228">
      <c r="A112" s="231" t="n"/>
      <c r="B112" s="272" t="n"/>
    </row>
    <row r="113" ht="15.75" customFormat="1" customHeight="1" s="228">
      <c r="A113" s="231" t="n"/>
      <c r="B113" s="272" t="n"/>
    </row>
    <row r="114" ht="15.75" customFormat="1" customHeight="1" s="228">
      <c r="A114" s="231" t="n"/>
      <c r="B114" s="272" t="n"/>
    </row>
    <row r="115" ht="15.75" customFormat="1" customHeight="1" s="228">
      <c r="A115" s="231" t="n"/>
      <c r="B115" s="272" t="n"/>
    </row>
    <row r="116" ht="15.75" customFormat="1" customHeight="1" s="228">
      <c r="A116" s="231" t="n"/>
      <c r="B116" s="272" t="n"/>
    </row>
    <row r="117" ht="15.75" customFormat="1" customHeight="1" s="228">
      <c r="A117" s="231" t="n"/>
      <c r="B117" s="272" t="n"/>
    </row>
    <row r="118" ht="15.75" customFormat="1" customHeight="1" s="228">
      <c r="A118" s="231" t="n"/>
      <c r="B118" s="272" t="n"/>
    </row>
    <row r="119" ht="15.75" customFormat="1" customHeight="1" s="228">
      <c r="A119" s="231" t="n"/>
      <c r="B119" s="272" t="n"/>
    </row>
    <row r="120" ht="15.75" customFormat="1" customHeight="1" s="228">
      <c r="A120" s="231" t="n"/>
      <c r="B120" s="272" t="n"/>
    </row>
    <row r="121" ht="15.75" customFormat="1" customHeight="1" s="228">
      <c r="A121" s="231" t="n"/>
      <c r="B121" s="272" t="n"/>
    </row>
    <row r="122" ht="15.75" customFormat="1" customHeight="1" s="228">
      <c r="A122" s="231" t="n"/>
      <c r="B122" s="272" t="n"/>
    </row>
    <row r="123" ht="15.75" customFormat="1" customHeight="1" s="228">
      <c r="A123" s="231" t="n"/>
      <c r="B123" s="272" t="n"/>
    </row>
    <row r="124" ht="15.75" customFormat="1" customHeight="1" s="228">
      <c r="A124" s="231" t="n"/>
      <c r="B124" s="272" t="n"/>
    </row>
    <row r="125" ht="15.75" customFormat="1" customHeight="1" s="228">
      <c r="A125" s="231" t="n"/>
      <c r="B125" s="272" t="n"/>
    </row>
    <row r="126" ht="15.75" customFormat="1" customHeight="1" s="228">
      <c r="A126" s="231" t="n"/>
      <c r="B126" s="272" t="n"/>
    </row>
    <row r="127" ht="15.75" customFormat="1" customHeight="1" s="228">
      <c r="A127" s="231" t="n"/>
      <c r="B127" s="272" t="n"/>
    </row>
    <row r="128" ht="15.75" customFormat="1" customHeight="1" s="228">
      <c r="A128" s="231" t="n"/>
      <c r="B128" s="272" t="n"/>
    </row>
    <row r="129" ht="15.75" customFormat="1" customHeight="1" s="228">
      <c r="A129" s="231" t="n"/>
      <c r="B129" s="272" t="n"/>
    </row>
    <row r="130" ht="15.75" customFormat="1" customHeight="1" s="228">
      <c r="A130" s="231" t="n"/>
      <c r="B130" s="272" t="n"/>
    </row>
    <row r="131" ht="15.75" customFormat="1" customHeight="1" s="228">
      <c r="A131" s="231" t="n"/>
      <c r="B131" s="272" t="n"/>
    </row>
    <row r="132" ht="15.75" customFormat="1" customHeight="1" s="228">
      <c r="A132" s="231" t="n"/>
      <c r="B132" s="272" t="n"/>
    </row>
    <row r="133" ht="15.75" customFormat="1" customHeight="1" s="228">
      <c r="A133" s="231" t="n"/>
      <c r="B133" s="272" t="n"/>
    </row>
    <row r="134" ht="15.75" customFormat="1" customHeight="1" s="228">
      <c r="A134" s="231" t="n"/>
      <c r="B134" s="272" t="n"/>
    </row>
    <row r="135" ht="15.75" customFormat="1" customHeight="1" s="228">
      <c r="A135" s="231" t="n"/>
      <c r="B135" s="272" t="n"/>
    </row>
    <row r="136" ht="15.75" customFormat="1" customHeight="1" s="228">
      <c r="A136" s="231" t="n"/>
      <c r="B136" s="272" t="n"/>
    </row>
    <row r="137" ht="15.75" customFormat="1" customHeight="1" s="228">
      <c r="A137" s="231" t="n"/>
      <c r="B137" s="272" t="n"/>
    </row>
    <row r="138" ht="15.75" customFormat="1" customHeight="1" s="228">
      <c r="A138" s="231" t="n"/>
      <c r="B138" s="272" t="n"/>
    </row>
    <row r="139" ht="15.75" customFormat="1" customHeight="1" s="228">
      <c r="A139" s="231" t="n"/>
      <c r="B139" s="272" t="n"/>
    </row>
    <row r="140" ht="15.75" customFormat="1" customHeight="1" s="228">
      <c r="A140" s="231" t="n"/>
      <c r="B140" s="272" t="n"/>
    </row>
    <row r="141" ht="15.75" customFormat="1" customHeight="1" s="228">
      <c r="A141" s="231" t="n"/>
      <c r="B141" s="272" t="n"/>
    </row>
    <row r="142" ht="15.75" customFormat="1" customHeight="1" s="228">
      <c r="A142" s="231" t="n"/>
      <c r="B142" s="272" t="n"/>
    </row>
    <row r="143" ht="15.75" customFormat="1" customHeight="1" s="228">
      <c r="A143" s="231" t="n"/>
      <c r="B143" s="272" t="n"/>
    </row>
    <row r="144" ht="15.75" customFormat="1" customHeight="1" s="228">
      <c r="A144" s="231" t="n"/>
      <c r="B144" s="272" t="n"/>
    </row>
    <row r="145" ht="15.75" customFormat="1" customHeight="1" s="228">
      <c r="A145" s="231" t="n"/>
      <c r="B145" s="272" t="n"/>
    </row>
    <row r="146" ht="15.75" customFormat="1" customHeight="1" s="228">
      <c r="A146" s="231" t="n"/>
      <c r="B146" s="272" t="n"/>
    </row>
    <row r="147" ht="15.75" customFormat="1" customHeight="1" s="228">
      <c r="A147" s="231" t="n"/>
      <c r="B147" s="272" t="n"/>
    </row>
    <row r="148" ht="15.75" customFormat="1" customHeight="1" s="228">
      <c r="A148" s="231" t="n"/>
      <c r="B148" s="272" t="n"/>
    </row>
    <row r="149" ht="15.75" customFormat="1" customHeight="1" s="228">
      <c r="A149" s="231" t="n"/>
      <c r="B149" s="272" t="n"/>
    </row>
    <row r="150" ht="15.75" customFormat="1" customHeight="1" s="228">
      <c r="A150" s="231" t="n"/>
      <c r="B150" s="272" t="n"/>
    </row>
    <row r="151" ht="15.75" customFormat="1" customHeight="1" s="228">
      <c r="A151" s="231" t="n"/>
      <c r="B151" s="272" t="n"/>
    </row>
    <row r="152" ht="15.75" customFormat="1" customHeight="1" s="228">
      <c r="A152" s="231" t="n"/>
      <c r="B152" s="272" t="n"/>
    </row>
    <row r="153" ht="15.75" customFormat="1" customHeight="1" s="228">
      <c r="A153" s="231" t="n"/>
      <c r="B153" s="272" t="n"/>
    </row>
    <row r="154" ht="15.75" customFormat="1" customHeight="1" s="228">
      <c r="A154" s="231" t="n"/>
      <c r="B154" s="272" t="n"/>
    </row>
    <row r="155" ht="15.75" customFormat="1" customHeight="1" s="228">
      <c r="A155" s="231" t="n"/>
      <c r="B155" s="272" t="n"/>
    </row>
    <row r="156" ht="15.75" customFormat="1" customHeight="1" s="228">
      <c r="A156" s="231" t="n"/>
      <c r="B156" s="272" t="n"/>
    </row>
    <row r="157" ht="15.75" customFormat="1" customHeight="1" s="228">
      <c r="A157" s="231" t="n"/>
      <c r="B157" s="272" t="n"/>
    </row>
    <row r="158" ht="15.75" customFormat="1" customHeight="1" s="228">
      <c r="A158" s="231" t="n"/>
      <c r="B158" s="272" t="n"/>
    </row>
    <row r="159" ht="15.75" customFormat="1" customHeight="1" s="228">
      <c r="A159" s="231" t="n"/>
      <c r="B159" s="272" t="n"/>
    </row>
    <row r="160" ht="15.75" customFormat="1" customHeight="1" s="228">
      <c r="A160" s="231" t="n"/>
      <c r="B160" s="272" t="n"/>
    </row>
    <row r="161" ht="15.75" customFormat="1" customHeight="1" s="228">
      <c r="A161" s="231" t="n"/>
      <c r="B161" s="272" t="n"/>
    </row>
    <row r="162" ht="15.75" customFormat="1" customHeight="1" s="228">
      <c r="A162" s="231" t="n"/>
      <c r="B162" s="272" t="n"/>
    </row>
    <row r="163" ht="15.75" customFormat="1" customHeight="1" s="228">
      <c r="A163" s="231" t="n"/>
      <c r="B163" s="272" t="n"/>
    </row>
    <row r="164" ht="15.75" customFormat="1" customHeight="1" s="228">
      <c r="A164" s="231" t="n"/>
      <c r="B164" s="272" t="n"/>
    </row>
    <row r="165" ht="15.75" customFormat="1" customHeight="1" s="228">
      <c r="A165" s="231" t="n"/>
      <c r="B165" s="272" t="n"/>
    </row>
    <row r="166" ht="15.75" customFormat="1" customHeight="1" s="228">
      <c r="A166" s="231" t="n"/>
      <c r="B166" s="272" t="n"/>
    </row>
    <row r="167" ht="15.75" customFormat="1" customHeight="1" s="228">
      <c r="A167" s="231" t="n"/>
      <c r="B167" s="272" t="n"/>
    </row>
    <row r="168" ht="15.75" customFormat="1" customHeight="1" s="228">
      <c r="A168" s="231" t="n"/>
      <c r="B168" s="272" t="n"/>
    </row>
    <row r="169" ht="15.75" customFormat="1" customHeight="1" s="228">
      <c r="A169" s="231" t="n"/>
      <c r="B169" s="272" t="n"/>
    </row>
    <row r="170" ht="15.75" customFormat="1" customHeight="1" s="228">
      <c r="A170" s="231" t="n"/>
      <c r="B170" s="272" t="n"/>
    </row>
    <row r="171" ht="15.75" customFormat="1" customHeight="1" s="228">
      <c r="A171" s="231" t="n"/>
      <c r="B171" s="272" t="n"/>
    </row>
    <row r="172" ht="15.75" customFormat="1" customHeight="1" s="228">
      <c r="A172" s="231" t="n"/>
      <c r="B172" s="272" t="n"/>
    </row>
    <row r="173" ht="15.75" customFormat="1" customHeight="1" s="228">
      <c r="A173" s="231" t="n"/>
      <c r="B173" s="272" t="n"/>
    </row>
    <row r="174" ht="15.75" customFormat="1" customHeight="1" s="228">
      <c r="A174" s="231" t="n"/>
      <c r="B174" s="272" t="n"/>
    </row>
    <row r="175" ht="15.75" customFormat="1" customHeight="1" s="228">
      <c r="A175" s="231" t="n"/>
      <c r="B175" s="272" t="n"/>
    </row>
    <row r="176" ht="15.75" customFormat="1" customHeight="1" s="228">
      <c r="A176" s="231" t="n"/>
      <c r="B176" s="272" t="n"/>
    </row>
    <row r="177" ht="15.75" customFormat="1" customHeight="1" s="228">
      <c r="A177" s="231" t="n"/>
      <c r="B177" s="272" t="n"/>
    </row>
    <row r="178" ht="15.75" customFormat="1" customHeight="1" s="228">
      <c r="A178" s="231" t="n"/>
      <c r="B178" s="272" t="n"/>
    </row>
    <row r="179" ht="15.75" customFormat="1" customHeight="1" s="228">
      <c r="A179" s="231" t="n"/>
      <c r="B179" s="272" t="n"/>
    </row>
    <row r="180" ht="15.75" customFormat="1" customHeight="1" s="228">
      <c r="A180" s="231" t="n"/>
      <c r="B180" s="272" t="n"/>
    </row>
    <row r="181" ht="15.75" customFormat="1" customHeight="1" s="228">
      <c r="A181" s="231" t="n"/>
      <c r="B181" s="272" t="n"/>
    </row>
    <row r="182" ht="15.75" customFormat="1" customHeight="1" s="228">
      <c r="A182" s="231" t="n"/>
      <c r="B182" s="272" t="n"/>
    </row>
    <row r="183" ht="15.75" customFormat="1" customHeight="1" s="228">
      <c r="A183" s="231" t="n"/>
      <c r="B183" s="272" t="n"/>
    </row>
    <row r="184" ht="15.75" customFormat="1" customHeight="1" s="228">
      <c r="A184" s="231" t="n"/>
      <c r="B184" s="272" t="n"/>
    </row>
    <row r="185" ht="15.75" customFormat="1" customHeight="1" s="228">
      <c r="A185" s="231" t="n"/>
      <c r="B185" s="272" t="n"/>
    </row>
    <row r="186" ht="15.75" customFormat="1" customHeight="1" s="228">
      <c r="A186" s="231" t="n"/>
      <c r="B186" s="272" t="n"/>
    </row>
    <row r="187" ht="15.75" customFormat="1" customHeight="1" s="228">
      <c r="A187" s="231" t="n"/>
      <c r="B187" s="272" t="n"/>
    </row>
    <row r="188" ht="15.75" customFormat="1" customHeight="1" s="228">
      <c r="A188" s="231" t="n"/>
      <c r="B188" s="272" t="n"/>
    </row>
    <row r="189" ht="15.75" customFormat="1" customHeight="1" s="228">
      <c r="A189" s="231" t="n"/>
      <c r="B189" s="272" t="n"/>
    </row>
    <row r="190" ht="15.75" customFormat="1" customHeight="1" s="228">
      <c r="A190" s="231" t="n"/>
      <c r="B190" s="272" t="n"/>
    </row>
    <row r="191" ht="15.75" customFormat="1" customHeight="1" s="228">
      <c r="A191" s="231" t="n"/>
      <c r="B191" s="272" t="n"/>
    </row>
    <row r="192" ht="15.75" customFormat="1" customHeight="1" s="228">
      <c r="A192" s="231" t="n"/>
      <c r="B192" s="272" t="n"/>
    </row>
    <row r="193" ht="15.75" customFormat="1" customHeight="1" s="228">
      <c r="A193" s="231" t="n"/>
      <c r="B193" s="272" t="n"/>
    </row>
    <row r="194" ht="15.75" customFormat="1" customHeight="1" s="228">
      <c r="A194" s="231" t="n"/>
      <c r="B194" s="272" t="n"/>
    </row>
    <row r="195" ht="15.75" customFormat="1" customHeight="1" s="228">
      <c r="A195" s="231" t="n"/>
      <c r="B195" s="272" t="n"/>
    </row>
    <row r="196" ht="15.75" customFormat="1" customHeight="1" s="228">
      <c r="A196" s="231" t="n"/>
      <c r="B196" s="272" t="n"/>
    </row>
    <row r="197" ht="15.75" customFormat="1" customHeight="1" s="228">
      <c r="A197" s="231" t="n"/>
      <c r="B197" s="272" t="n"/>
    </row>
    <row r="198" ht="15.75" customFormat="1" customHeight="1" s="228">
      <c r="A198" s="231" t="n"/>
      <c r="B198" s="272" t="n"/>
    </row>
    <row r="199" ht="15.75" customFormat="1" customHeight="1" s="228">
      <c r="A199" s="231" t="n"/>
      <c r="B199" s="272" t="n"/>
    </row>
    <row r="200" ht="15.75" customFormat="1" customHeight="1" s="228">
      <c r="A200" s="231" t="n"/>
      <c r="B200" s="272" t="n"/>
    </row>
    <row r="201" ht="15.75" customFormat="1" customHeight="1" s="228">
      <c r="A201" s="231" t="n"/>
      <c r="B201" s="272" t="n"/>
    </row>
    <row r="202" ht="15.75" customFormat="1" customHeight="1" s="228">
      <c r="A202" s="231" t="n"/>
      <c r="B202" s="272" t="n"/>
    </row>
    <row r="203" ht="15.75" customFormat="1" customHeight="1" s="228">
      <c r="A203" s="231" t="n"/>
      <c r="B203" s="272" t="n"/>
    </row>
    <row r="204" ht="15.75" customFormat="1" customHeight="1" s="228">
      <c r="A204" s="231" t="n"/>
      <c r="B204" s="272" t="n"/>
    </row>
    <row r="205" ht="15.75" customFormat="1" customHeight="1" s="228">
      <c r="A205" s="231" t="n"/>
      <c r="B205" s="272" t="n"/>
    </row>
    <row r="206" ht="15.75" customFormat="1" customHeight="1" s="228">
      <c r="A206" s="231" t="n"/>
      <c r="B206" s="272" t="n"/>
    </row>
    <row r="207" ht="15.75" customFormat="1" customHeight="1" s="228">
      <c r="A207" s="231" t="n"/>
      <c r="B207" s="272" t="n"/>
    </row>
    <row r="208" ht="15.75" customFormat="1" customHeight="1" s="228">
      <c r="A208" s="231" t="n"/>
      <c r="B208" s="272" t="n"/>
    </row>
    <row r="209" ht="15.75" customFormat="1" customHeight="1" s="228">
      <c r="A209" s="231" t="n"/>
      <c r="B209" s="272" t="n"/>
    </row>
    <row r="210" ht="15.75" customFormat="1" customHeight="1" s="228">
      <c r="A210" s="231" t="n"/>
      <c r="B210" s="272" t="n"/>
    </row>
    <row r="211" ht="15.75" customFormat="1" customHeight="1" s="228">
      <c r="A211" s="231" t="n"/>
      <c r="B211" s="272" t="n"/>
    </row>
    <row r="212" ht="15.75" customFormat="1" customHeight="1" s="228">
      <c r="A212" s="231" t="n"/>
      <c r="B212" s="272" t="n"/>
    </row>
    <row r="213" ht="15.75" customFormat="1" customHeight="1" s="228">
      <c r="A213" s="231" t="n"/>
      <c r="B213" s="272" t="n"/>
    </row>
    <row r="214" ht="15.75" customFormat="1" customHeight="1" s="228">
      <c r="A214" s="231" t="n"/>
      <c r="B214" s="272" t="n"/>
    </row>
    <row r="215" ht="15.75" customFormat="1" customHeight="1" s="228">
      <c r="A215" s="231" t="n"/>
      <c r="B215" s="272" t="n"/>
    </row>
    <row r="216" ht="15.75" customFormat="1" customHeight="1" s="228">
      <c r="A216" s="231" t="n"/>
      <c r="B216" s="272" t="n"/>
    </row>
    <row r="217" ht="15.75" customFormat="1" customHeight="1" s="228">
      <c r="A217" s="231" t="n"/>
      <c r="B217" s="272" t="n"/>
    </row>
    <row r="218" ht="15.75" customFormat="1" customHeight="1" s="228">
      <c r="A218" s="231" t="n"/>
      <c r="B218" s="272" t="n"/>
    </row>
    <row r="219" ht="15.75" customFormat="1" customHeight="1" s="228">
      <c r="A219" s="231" t="n"/>
      <c r="B219" s="272" t="n"/>
    </row>
    <row r="220" ht="15.75" customFormat="1" customHeight="1" s="228">
      <c r="A220" s="231" t="n"/>
      <c r="B220" s="272" t="n"/>
    </row>
    <row r="221" ht="15.75" customFormat="1" customHeight="1" s="228">
      <c r="A221" s="231" t="n"/>
      <c r="B221" s="272" t="n"/>
    </row>
    <row r="222" ht="15.75" customFormat="1" customHeight="1" s="228">
      <c r="A222" s="231" t="n"/>
      <c r="B222" s="272" t="n"/>
    </row>
    <row r="223" ht="15.75" customFormat="1" customHeight="1" s="228">
      <c r="A223" s="231" t="n"/>
      <c r="B223" s="272" t="n"/>
    </row>
    <row r="224" ht="15.75" customFormat="1" customHeight="1" s="228">
      <c r="A224" s="231" t="n"/>
      <c r="B224" s="272" t="n"/>
    </row>
    <row r="225" ht="15.75" customFormat="1" customHeight="1" s="228">
      <c r="A225" s="231" t="n"/>
      <c r="B225" s="272" t="n"/>
    </row>
    <row r="226" ht="15.75" customFormat="1" customHeight="1" s="228">
      <c r="A226" s="231" t="n"/>
      <c r="B226" s="272" t="n"/>
    </row>
    <row r="227" ht="15.75" customFormat="1" customHeight="1" s="228">
      <c r="A227" s="231" t="n"/>
      <c r="B227" s="272" t="n"/>
    </row>
    <row r="228" ht="15.75" customFormat="1" customHeight="1" s="228">
      <c r="A228" s="231" t="n"/>
      <c r="B228" s="272" t="n"/>
    </row>
    <row r="229" ht="15.75" customFormat="1" customHeight="1" s="228">
      <c r="A229" s="231" t="n"/>
      <c r="B229" s="272" t="n"/>
    </row>
    <row r="230" ht="15.75" customFormat="1" customHeight="1" s="228">
      <c r="A230" s="231" t="n"/>
      <c r="B230" s="272" t="n"/>
    </row>
    <row r="231" ht="15.75" customFormat="1" customHeight="1" s="228">
      <c r="A231" s="231" t="n"/>
      <c r="B231" s="272" t="n"/>
    </row>
    <row r="232" ht="15.75" customFormat="1" customHeight="1" s="228">
      <c r="A232" s="231" t="n"/>
      <c r="B232" s="272" t="n"/>
    </row>
    <row r="233" ht="15.75" customFormat="1" customHeight="1" s="228">
      <c r="A233" s="231" t="n"/>
      <c r="B233" s="272" t="n"/>
    </row>
    <row r="234" ht="15.75" customFormat="1" customHeight="1" s="228">
      <c r="A234" s="231" t="n"/>
      <c r="B234" s="272" t="n"/>
    </row>
    <row r="235" ht="15.75" customFormat="1" customHeight="1" s="228">
      <c r="A235" s="231" t="n"/>
      <c r="B235" s="272" t="n"/>
    </row>
    <row r="236" ht="15.75" customFormat="1" customHeight="1" s="228">
      <c r="A236" s="231" t="n"/>
      <c r="B236" s="272" t="n"/>
    </row>
    <row r="237" ht="15.75" customFormat="1" customHeight="1" s="228">
      <c r="A237" s="231" t="n"/>
      <c r="B237" s="272" t="n"/>
    </row>
    <row r="238" ht="15.75" customFormat="1" customHeight="1" s="228">
      <c r="A238" s="231" t="n"/>
      <c r="B238" s="272" t="n"/>
    </row>
    <row r="239" ht="15.75" customFormat="1" customHeight="1" s="228">
      <c r="A239" s="231" t="n"/>
      <c r="B239" s="272" t="n"/>
    </row>
    <row r="240" ht="15.75" customFormat="1" customHeight="1" s="228">
      <c r="A240" s="231" t="n"/>
      <c r="B240" s="272" t="n"/>
    </row>
    <row r="241" ht="15.75" customFormat="1" customHeight="1" s="228">
      <c r="A241" s="231" t="n"/>
      <c r="B241" s="272" t="n"/>
    </row>
    <row r="242" ht="15.75" customFormat="1" customHeight="1" s="228">
      <c r="A242" s="231" t="n"/>
      <c r="B242" s="272" t="n"/>
    </row>
    <row r="243" ht="15.75" customFormat="1" customHeight="1" s="228">
      <c r="A243" s="231" t="n"/>
      <c r="B243" s="272" t="n"/>
    </row>
    <row r="244" ht="15.75" customFormat="1" customHeight="1" s="228">
      <c r="A244" s="231" t="n"/>
      <c r="B244" s="272" t="n"/>
    </row>
    <row r="245" ht="15.75" customFormat="1" customHeight="1" s="228">
      <c r="A245" s="231" t="n"/>
      <c r="B245" s="272" t="n"/>
    </row>
    <row r="246" ht="15.75" customFormat="1" customHeight="1" s="228">
      <c r="A246" s="231" t="n"/>
      <c r="B246" s="272" t="n"/>
    </row>
    <row r="247" ht="15.75" customFormat="1" customHeight="1" s="228">
      <c r="A247" s="231" t="n"/>
      <c r="B247" s="272" t="n"/>
    </row>
    <row r="248" ht="15.75" customFormat="1" customHeight="1" s="228">
      <c r="A248" s="231" t="n"/>
      <c r="B248" s="272" t="n"/>
    </row>
    <row r="249" ht="15.75" customFormat="1" customHeight="1" s="228">
      <c r="A249" s="231" t="n"/>
      <c r="B249" s="272" t="n"/>
    </row>
    <row r="250" ht="15.75" customFormat="1" customHeight="1" s="228">
      <c r="A250" s="231" t="n"/>
      <c r="B250" s="272" t="n"/>
    </row>
    <row r="251" ht="15.75" customFormat="1" customHeight="1" s="228">
      <c r="A251" s="231" t="n"/>
      <c r="B251" s="272" t="n"/>
    </row>
    <row r="252" ht="15.75" customFormat="1" customHeight="1" s="228">
      <c r="A252" s="231" t="n"/>
      <c r="B252" s="272" t="n"/>
    </row>
    <row r="253" ht="15.75" customFormat="1" customHeight="1" s="228">
      <c r="A253" s="231" t="n"/>
      <c r="B253" s="272" t="n"/>
    </row>
    <row r="254" ht="15.75" customFormat="1" customHeight="1" s="228">
      <c r="A254" s="231" t="n"/>
      <c r="B254" s="272" t="n"/>
    </row>
    <row r="255" ht="15.75" customFormat="1" customHeight="1" s="228">
      <c r="A255" s="231" t="n"/>
      <c r="B255" s="272" t="n"/>
    </row>
    <row r="256" ht="15.75" customFormat="1" customHeight="1" s="228">
      <c r="A256" s="231" t="n"/>
      <c r="B256" s="272" t="n"/>
    </row>
    <row r="257" ht="15.75" customFormat="1" customHeight="1" s="228">
      <c r="A257" s="231" t="n"/>
      <c r="B257" s="272" t="n"/>
    </row>
    <row r="258" ht="15.75" customFormat="1" customHeight="1" s="228">
      <c r="A258" s="231" t="n"/>
      <c r="B258" s="272" t="n"/>
    </row>
    <row r="259" ht="15.75" customFormat="1" customHeight="1" s="228">
      <c r="A259" s="231" t="n"/>
      <c r="B259" s="272" t="n"/>
    </row>
    <row r="260" ht="15.75" customFormat="1" customHeight="1" s="228">
      <c r="A260" s="231" t="n"/>
      <c r="B260" s="272" t="n"/>
    </row>
    <row r="261" ht="15.75" customFormat="1" customHeight="1" s="228">
      <c r="A261" s="231" t="n"/>
      <c r="B261" s="272" t="n"/>
    </row>
    <row r="262" ht="15.75" customFormat="1" customHeight="1" s="228">
      <c r="A262" s="231" t="n"/>
      <c r="B262" s="272" t="n"/>
    </row>
    <row r="263" ht="15.75" customFormat="1" customHeight="1" s="228">
      <c r="A263" s="231" t="n"/>
      <c r="B263" s="272" t="n"/>
    </row>
    <row r="264" ht="15.75" customFormat="1" customHeight="1" s="228">
      <c r="A264" s="231" t="n"/>
      <c r="B264" s="272" t="n"/>
    </row>
    <row r="265" ht="15.75" customFormat="1" customHeight="1" s="228">
      <c r="A265" s="231" t="n"/>
      <c r="B265" s="272" t="n"/>
    </row>
    <row r="266" ht="15.75" customFormat="1" customHeight="1" s="228">
      <c r="A266" s="231" t="n"/>
      <c r="B266" s="272" t="n"/>
    </row>
    <row r="267" ht="15.75" customFormat="1" customHeight="1" s="228">
      <c r="A267" s="231" t="n"/>
      <c r="B267" s="272" t="n"/>
    </row>
    <row r="268" ht="15.75" customFormat="1" customHeight="1" s="228">
      <c r="A268" s="231" t="n"/>
      <c r="B268" s="272" t="n"/>
    </row>
    <row r="269" ht="15.75" customFormat="1" customHeight="1" s="228">
      <c r="A269" s="231" t="n"/>
      <c r="B269" s="272" t="n"/>
    </row>
    <row r="270" ht="15.75" customFormat="1" customHeight="1" s="228">
      <c r="A270" s="231" t="n"/>
      <c r="B270" s="272" t="n"/>
    </row>
    <row r="271" ht="15.75" customFormat="1" customHeight="1" s="228">
      <c r="A271" s="231" t="n"/>
      <c r="B271" s="272" t="n"/>
    </row>
    <row r="272" ht="15.75" customFormat="1" customHeight="1" s="228">
      <c r="A272" s="231" t="n"/>
      <c r="B272" s="272" t="n"/>
    </row>
    <row r="273" ht="15.75" customFormat="1" customHeight="1" s="228">
      <c r="A273" s="231" t="n"/>
      <c r="B273" s="272" t="n"/>
    </row>
    <row r="274" ht="15.75" customFormat="1" customHeight="1" s="228">
      <c r="A274" s="231" t="n"/>
      <c r="B274" s="272" t="n"/>
    </row>
    <row r="275" ht="15.75" customFormat="1" customHeight="1" s="228">
      <c r="A275" s="231" t="n"/>
      <c r="B275" s="272" t="n"/>
    </row>
    <row r="276" ht="15.75" customFormat="1" customHeight="1" s="228">
      <c r="A276" s="231" t="n"/>
      <c r="B276" s="272" t="n"/>
    </row>
    <row r="277" ht="15.75" customFormat="1" customHeight="1" s="228">
      <c r="A277" s="231" t="n"/>
      <c r="B277" s="272" t="n"/>
    </row>
    <row r="278" ht="15.75" customFormat="1" customHeight="1" s="228">
      <c r="A278" s="231" t="n"/>
      <c r="B278" s="272" t="n"/>
    </row>
    <row r="279" ht="15.75" customFormat="1" customHeight="1" s="228">
      <c r="A279" s="231" t="n"/>
      <c r="B279" s="272" t="n"/>
    </row>
    <row r="280" ht="15.75" customFormat="1" customHeight="1" s="228">
      <c r="A280" s="231" t="n"/>
      <c r="B280" s="272" t="n"/>
    </row>
    <row r="281" ht="15.75" customFormat="1" customHeight="1" s="228">
      <c r="A281" s="231" t="n"/>
      <c r="B281" s="272" t="n"/>
    </row>
    <row r="282" ht="15.75" customFormat="1" customHeight="1" s="228">
      <c r="A282" s="231" t="n"/>
      <c r="B282" s="272" t="n"/>
    </row>
    <row r="283" ht="15.75" customFormat="1" customHeight="1" s="228">
      <c r="A283" s="231" t="n"/>
      <c r="B283" s="272" t="n"/>
    </row>
    <row r="284" ht="15.75" customFormat="1" customHeight="1" s="228">
      <c r="A284" s="231" t="n"/>
      <c r="B284" s="272" t="n"/>
    </row>
    <row r="285" ht="15.75" customFormat="1" customHeight="1" s="228">
      <c r="A285" s="231" t="n"/>
      <c r="B285" s="272" t="n"/>
    </row>
    <row r="286" ht="15.75" customFormat="1" customHeight="1" s="228">
      <c r="A286" s="231" t="n"/>
      <c r="B286" s="272" t="n"/>
    </row>
    <row r="287" ht="15.75" customFormat="1" customHeight="1" s="228">
      <c r="A287" s="231" t="n"/>
      <c r="B287" s="272" t="n"/>
    </row>
    <row r="288" ht="15.75" customFormat="1" customHeight="1" s="228">
      <c r="A288" s="231" t="n"/>
      <c r="B288" s="272" t="n"/>
    </row>
    <row r="289" ht="15.75" customFormat="1" customHeight="1" s="228">
      <c r="A289" s="231" t="n"/>
      <c r="B289" s="272" t="n"/>
    </row>
    <row r="290" ht="15.75" customFormat="1" customHeight="1" s="228">
      <c r="A290" s="231" t="n"/>
      <c r="B290" s="272" t="n"/>
    </row>
    <row r="291" ht="15.75" customFormat="1" customHeight="1" s="228">
      <c r="A291" s="231" t="n"/>
      <c r="B291" s="272" t="n"/>
    </row>
    <row r="292" ht="15.75" customFormat="1" customHeight="1" s="228">
      <c r="A292" s="231" t="n"/>
      <c r="B292" s="272" t="n"/>
    </row>
    <row r="293" ht="15.75" customFormat="1" customHeight="1" s="228">
      <c r="A293" s="231" t="n"/>
      <c r="B293" s="272" t="n"/>
    </row>
    <row r="294" ht="15.75" customFormat="1" customHeight="1" s="228">
      <c r="A294" s="231" t="n"/>
      <c r="B294" s="272" t="n"/>
    </row>
    <row r="295" ht="15.75" customFormat="1" customHeight="1" s="228">
      <c r="A295" s="231" t="n"/>
      <c r="B295" s="272" t="n"/>
    </row>
    <row r="296" ht="15.75" customFormat="1" customHeight="1" s="228">
      <c r="A296" s="231" t="n"/>
      <c r="B296" s="272" t="n"/>
    </row>
    <row r="297" ht="15.75" customFormat="1" customHeight="1" s="228">
      <c r="A297" s="231" t="n"/>
      <c r="B297" s="272" t="n"/>
    </row>
    <row r="298" ht="15.75" customFormat="1" customHeight="1" s="228">
      <c r="A298" s="231" t="n"/>
      <c r="B298" s="272" t="n"/>
    </row>
    <row r="299" ht="15.75" customFormat="1" customHeight="1" s="228">
      <c r="A299" s="231" t="n"/>
      <c r="B299" s="272" t="n"/>
    </row>
    <row r="300" ht="15.75" customFormat="1" customHeight="1" s="228">
      <c r="A300" s="231" t="n"/>
      <c r="B300" s="272" t="n"/>
    </row>
    <row r="301" ht="15.75" customFormat="1" customHeight="1" s="228">
      <c r="A301" s="231" t="n"/>
      <c r="B301" s="272" t="n"/>
    </row>
    <row r="302" ht="15.75" customFormat="1" customHeight="1" s="228">
      <c r="A302" s="231" t="n"/>
      <c r="B302" s="272" t="n"/>
    </row>
    <row r="303" ht="15.75" customFormat="1" customHeight="1" s="228">
      <c r="A303" s="231" t="n"/>
      <c r="B303" s="272" t="n"/>
    </row>
    <row r="304" ht="15.75" customFormat="1" customHeight="1" s="228">
      <c r="A304" s="231" t="n"/>
      <c r="B304" s="272" t="n"/>
    </row>
    <row r="305" ht="15.75" customFormat="1" customHeight="1" s="228">
      <c r="A305" s="231" t="n"/>
      <c r="B305" s="272" t="n"/>
    </row>
    <row r="306" ht="15.75" customFormat="1" customHeight="1" s="228">
      <c r="A306" s="231" t="n"/>
      <c r="B306" s="272" t="n"/>
    </row>
    <row r="307" ht="15.75" customFormat="1" customHeight="1" s="228">
      <c r="A307" s="231" t="n"/>
      <c r="B307" s="272" t="n"/>
    </row>
    <row r="308" ht="15.75" customFormat="1" customHeight="1" s="228">
      <c r="A308" s="231" t="n"/>
      <c r="B308" s="272" t="n"/>
    </row>
    <row r="309" ht="15.75" customFormat="1" customHeight="1" s="228">
      <c r="A309" s="231" t="n"/>
      <c r="B309" s="272" t="n"/>
    </row>
    <row r="310" ht="15.75" customFormat="1" customHeight="1" s="228">
      <c r="A310" s="231" t="n"/>
      <c r="B310" s="272" t="n"/>
    </row>
    <row r="311" ht="15.75" customFormat="1" customHeight="1" s="228">
      <c r="A311" s="231" t="n"/>
      <c r="B311" s="272" t="n"/>
    </row>
    <row r="312" ht="15.75" customFormat="1" customHeight="1" s="228">
      <c r="A312" s="231" t="n"/>
      <c r="B312" s="272" t="n"/>
    </row>
    <row r="313" ht="15.75" customFormat="1" customHeight="1" s="228">
      <c r="A313" s="231" t="n"/>
      <c r="B313" s="272" t="n"/>
    </row>
    <row r="314" ht="15.75" customFormat="1" customHeight="1" s="228">
      <c r="A314" s="231" t="n"/>
      <c r="B314" s="272" t="n"/>
    </row>
    <row r="315" ht="15.75" customFormat="1" customHeight="1" s="228">
      <c r="A315" s="231" t="n"/>
      <c r="B315" s="272" t="n"/>
    </row>
    <row r="316" ht="15.75" customFormat="1" customHeight="1" s="228">
      <c r="A316" s="231" t="n"/>
      <c r="B316" s="272" t="n"/>
    </row>
    <row r="317" ht="15.75" customFormat="1" customHeight="1" s="228">
      <c r="A317" s="231" t="n"/>
      <c r="B317" s="272" t="n"/>
    </row>
    <row r="318" ht="15.75" customFormat="1" customHeight="1" s="228">
      <c r="A318" s="231" t="n"/>
      <c r="B318" s="272" t="n"/>
    </row>
    <row r="319" ht="15.75" customFormat="1" customHeight="1" s="228">
      <c r="A319" s="231" t="n"/>
      <c r="B319" s="272" t="n"/>
    </row>
    <row r="320" ht="15.75" customFormat="1" customHeight="1" s="228">
      <c r="A320" s="231" t="n"/>
      <c r="B320" s="272" t="n"/>
    </row>
    <row r="321" ht="15.75" customFormat="1" customHeight="1" s="228">
      <c r="A321" s="231" t="n"/>
      <c r="B321" s="272" t="n"/>
    </row>
    <row r="322" ht="15.75" customFormat="1" customHeight="1" s="228">
      <c r="A322" s="231" t="n"/>
      <c r="B322" s="272" t="n"/>
    </row>
    <row r="323" ht="15.75" customFormat="1" customHeight="1" s="228">
      <c r="A323" s="231" t="n"/>
      <c r="B323" s="272" t="n"/>
    </row>
    <row r="324" ht="15.75" customFormat="1" customHeight="1" s="228">
      <c r="A324" s="231" t="n"/>
      <c r="B324" s="272" t="n"/>
    </row>
    <row r="325" ht="15.75" customFormat="1" customHeight="1" s="228">
      <c r="A325" s="231" t="n"/>
      <c r="B325" s="272" t="n"/>
    </row>
    <row r="326" ht="15.75" customFormat="1" customHeight="1" s="228">
      <c r="A326" s="231" t="n"/>
      <c r="B326" s="272" t="n"/>
    </row>
    <row r="327" ht="15.75" customFormat="1" customHeight="1" s="228">
      <c r="A327" s="231" t="n"/>
      <c r="B327" s="272" t="n"/>
    </row>
    <row r="328" ht="15.75" customFormat="1" customHeight="1" s="228">
      <c r="A328" s="231" t="n"/>
      <c r="B328" s="272" t="n"/>
    </row>
    <row r="329" ht="15.75" customFormat="1" customHeight="1" s="228">
      <c r="A329" s="231" t="n"/>
      <c r="B329" s="272" t="n"/>
    </row>
    <row r="330" ht="15.75" customFormat="1" customHeight="1" s="228">
      <c r="A330" s="231" t="n"/>
      <c r="B330" s="272" t="n"/>
    </row>
    <row r="331" ht="15.75" customFormat="1" customHeight="1" s="228">
      <c r="A331" s="231" t="n"/>
      <c r="B331" s="272" t="n"/>
    </row>
    <row r="332" ht="15.75" customFormat="1" customHeight="1" s="228">
      <c r="A332" s="231" t="n"/>
      <c r="B332" s="272" t="n"/>
    </row>
    <row r="333" ht="15.75" customFormat="1" customHeight="1" s="228">
      <c r="A333" s="231" t="n"/>
      <c r="B333" s="272" t="n"/>
    </row>
    <row r="334" ht="15.75" customFormat="1" customHeight="1" s="228">
      <c r="A334" s="231" t="n"/>
      <c r="B334" s="272" t="n"/>
    </row>
    <row r="335" ht="15.75" customFormat="1" customHeight="1" s="228">
      <c r="A335" s="231" t="n"/>
      <c r="B335" s="272" t="n"/>
    </row>
    <row r="336" ht="15.75" customFormat="1" customHeight="1" s="228">
      <c r="A336" s="231" t="n"/>
      <c r="B336" s="272" t="n"/>
    </row>
    <row r="337" ht="15.75" customFormat="1" customHeight="1" s="228">
      <c r="A337" s="231" t="n"/>
      <c r="B337" s="272" t="n"/>
    </row>
    <row r="338" ht="15.75" customFormat="1" customHeight="1" s="228">
      <c r="A338" s="231" t="n"/>
      <c r="B338" s="272" t="n"/>
    </row>
    <row r="339" ht="15.75" customFormat="1" customHeight="1" s="228">
      <c r="A339" s="231" t="n"/>
      <c r="B339" s="272" t="n"/>
    </row>
    <row r="340" ht="15.75" customFormat="1" customHeight="1" s="228">
      <c r="A340" s="231" t="n"/>
      <c r="B340" s="272" t="n"/>
    </row>
    <row r="341" ht="15.75" customFormat="1" customHeight="1" s="228">
      <c r="A341" s="231" t="n"/>
      <c r="B341" s="272" t="n"/>
    </row>
    <row r="342" ht="15.75" customFormat="1" customHeight="1" s="228">
      <c r="A342" s="231" t="n"/>
      <c r="B342" s="272" t="n"/>
    </row>
    <row r="343" ht="15.75" customFormat="1" customHeight="1" s="228">
      <c r="A343" s="231" t="n"/>
      <c r="B343" s="272" t="n"/>
    </row>
    <row r="344" ht="15.75" customFormat="1" customHeight="1" s="228">
      <c r="A344" s="231" t="n"/>
      <c r="B344" s="272" t="n"/>
    </row>
    <row r="345" ht="15.75" customFormat="1" customHeight="1" s="228">
      <c r="A345" s="231" t="n"/>
      <c r="B345" s="272" t="n"/>
    </row>
    <row r="346" ht="15.75" customFormat="1" customHeight="1" s="228">
      <c r="A346" s="231" t="n"/>
      <c r="B346" s="272" t="n"/>
    </row>
    <row r="347" ht="15.75" customFormat="1" customHeight="1" s="228">
      <c r="A347" s="231" t="n"/>
      <c r="B347" s="272" t="n"/>
    </row>
    <row r="348" ht="15.75" customFormat="1" customHeight="1" s="228">
      <c r="A348" s="231" t="n"/>
      <c r="B348" s="272" t="n"/>
    </row>
    <row r="349" ht="15.75" customFormat="1" customHeight="1" s="228">
      <c r="A349" s="231" t="n"/>
      <c r="B349" s="272" t="n"/>
    </row>
    <row r="350" ht="15.75" customFormat="1" customHeight="1" s="228">
      <c r="A350" s="231" t="n"/>
      <c r="B350" s="272" t="n"/>
    </row>
    <row r="351" ht="15.75" customFormat="1" customHeight="1" s="228">
      <c r="A351" s="231" t="n"/>
      <c r="B351" s="272" t="n"/>
    </row>
    <row r="352" ht="15.75" customFormat="1" customHeight="1" s="228">
      <c r="A352" s="231" t="n"/>
      <c r="B352" s="272" t="n"/>
    </row>
    <row r="353" ht="15.75" customFormat="1" customHeight="1" s="228">
      <c r="A353" s="231" t="n"/>
      <c r="B353" s="272" t="n"/>
    </row>
    <row r="354" ht="15.75" customFormat="1" customHeight="1" s="228">
      <c r="A354" s="231" t="n"/>
      <c r="B354" s="272" t="n"/>
    </row>
    <row r="355" ht="15.75" customFormat="1" customHeight="1" s="228">
      <c r="A355" s="231" t="n"/>
      <c r="B355" s="272" t="n"/>
    </row>
    <row r="356" ht="15.75" customFormat="1" customHeight="1" s="228">
      <c r="A356" s="231" t="n"/>
      <c r="B356" s="272" t="n"/>
    </row>
    <row r="357" ht="15.75" customFormat="1" customHeight="1" s="228">
      <c r="A357" s="231" t="n"/>
      <c r="B357" s="272" t="n"/>
    </row>
    <row r="358" ht="15.75" customFormat="1" customHeight="1" s="228">
      <c r="A358" s="231" t="n"/>
      <c r="B358" s="272" t="n"/>
    </row>
    <row r="359" ht="15.75" customFormat="1" customHeight="1" s="228">
      <c r="A359" s="231" t="n"/>
      <c r="B359" s="272" t="n"/>
    </row>
    <row r="360" ht="15.75" customFormat="1" customHeight="1" s="228">
      <c r="A360" s="231" t="n"/>
      <c r="B360" s="272" t="n"/>
    </row>
    <row r="361" ht="15.75" customFormat="1" customHeight="1" s="228">
      <c r="A361" s="231" t="n"/>
      <c r="B361" s="272" t="n"/>
    </row>
    <row r="362" ht="15.75" customFormat="1" customHeight="1" s="228">
      <c r="A362" s="231" t="n"/>
      <c r="B362" s="272" t="n"/>
    </row>
    <row r="363" ht="15.75" customFormat="1" customHeight="1" s="228">
      <c r="A363" s="231" t="n"/>
      <c r="B363" s="272" t="n"/>
    </row>
    <row r="364" ht="15.75" customFormat="1" customHeight="1" s="228">
      <c r="A364" s="231" t="n"/>
      <c r="B364" s="272" t="n"/>
    </row>
    <row r="365" ht="15.75" customFormat="1" customHeight="1" s="228">
      <c r="A365" s="231" t="n"/>
      <c r="B365" s="272" t="n"/>
    </row>
    <row r="366" ht="15.75" customFormat="1" customHeight="1" s="228">
      <c r="A366" s="231" t="n"/>
      <c r="B366" s="272" t="n"/>
    </row>
    <row r="367" ht="15.75" customFormat="1" customHeight="1" s="228">
      <c r="A367" s="231" t="n"/>
      <c r="B367" s="272" t="n"/>
    </row>
    <row r="368" ht="15.75" customFormat="1" customHeight="1" s="228">
      <c r="A368" s="231" t="n"/>
      <c r="B368" s="272" t="n"/>
    </row>
    <row r="369" ht="15.75" customFormat="1" customHeight="1" s="228">
      <c r="A369" s="231" t="n"/>
      <c r="B369" s="272" t="n"/>
    </row>
    <row r="370" ht="15.75" customFormat="1" customHeight="1" s="228">
      <c r="A370" s="231" t="n"/>
      <c r="B370" s="272" t="n"/>
    </row>
    <row r="371" ht="15.75" customFormat="1" customHeight="1" s="228">
      <c r="A371" s="231" t="n"/>
      <c r="B371" s="272" t="n"/>
    </row>
    <row r="372" ht="15.75" customFormat="1" customHeight="1" s="228">
      <c r="A372" s="231" t="n"/>
      <c r="B372" s="272" t="n"/>
    </row>
    <row r="373" ht="15.75" customFormat="1" customHeight="1" s="228">
      <c r="A373" s="231" t="n"/>
      <c r="B373" s="272" t="n"/>
    </row>
    <row r="374" ht="15.75" customFormat="1" customHeight="1" s="228">
      <c r="A374" s="231" t="n"/>
      <c r="B374" s="272" t="n"/>
    </row>
    <row r="375" ht="15.75" customFormat="1" customHeight="1" s="228">
      <c r="A375" s="231" t="n"/>
      <c r="B375" s="272" t="n"/>
    </row>
    <row r="376" ht="15.75" customFormat="1" customHeight="1" s="228">
      <c r="A376" s="231" t="n"/>
      <c r="B376" s="272" t="n"/>
    </row>
    <row r="377" ht="15.75" customFormat="1" customHeight="1" s="228">
      <c r="A377" s="231" t="n"/>
      <c r="B377" s="272" t="n"/>
    </row>
    <row r="378" ht="15.75" customFormat="1" customHeight="1" s="228">
      <c r="A378" s="231" t="n"/>
      <c r="B378" s="272" t="n"/>
    </row>
    <row r="379" ht="15.75" customFormat="1" customHeight="1" s="228">
      <c r="A379" s="231" t="n"/>
      <c r="B379" s="272" t="n"/>
    </row>
    <row r="380" ht="15.75" customFormat="1" customHeight="1" s="228">
      <c r="A380" s="231" t="n"/>
      <c r="B380" s="272" t="n"/>
    </row>
    <row r="381" ht="15.75" customFormat="1" customHeight="1" s="228">
      <c r="A381" s="231" t="n"/>
      <c r="B381" s="272" t="n"/>
    </row>
    <row r="382" ht="15.75" customFormat="1" customHeight="1" s="228">
      <c r="A382" s="231" t="n"/>
      <c r="B382" s="272" t="n"/>
    </row>
    <row r="383" ht="15.75" customFormat="1" customHeight="1" s="228">
      <c r="A383" s="231" t="n"/>
      <c r="B383" s="272" t="n"/>
    </row>
    <row r="384" ht="15.75" customFormat="1" customHeight="1" s="228">
      <c r="A384" s="231" t="n"/>
      <c r="B384" s="272" t="n"/>
    </row>
    <row r="385" ht="15.75" customFormat="1" customHeight="1" s="228">
      <c r="A385" s="231" t="n"/>
      <c r="B385" s="272" t="n"/>
    </row>
    <row r="386" ht="15.75" customFormat="1" customHeight="1" s="228">
      <c r="A386" s="231" t="n"/>
      <c r="B386" s="272" t="n"/>
    </row>
    <row r="387" ht="15.75" customFormat="1" customHeight="1" s="228">
      <c r="A387" s="231" t="n"/>
      <c r="B387" s="272" t="n"/>
    </row>
    <row r="388" ht="15.75" customFormat="1" customHeight="1" s="228">
      <c r="A388" s="231" t="n"/>
      <c r="B388" s="272" t="n"/>
    </row>
    <row r="389" ht="15.75" customFormat="1" customHeight="1" s="228">
      <c r="A389" s="231" t="n"/>
      <c r="B389" s="272" t="n"/>
    </row>
    <row r="390" ht="15.75" customFormat="1" customHeight="1" s="228">
      <c r="A390" s="231" t="n"/>
      <c r="B390" s="272" t="n"/>
    </row>
    <row r="391" ht="15.75" customFormat="1" customHeight="1" s="228">
      <c r="A391" s="231" t="n"/>
      <c r="B391" s="272" t="n"/>
    </row>
    <row r="392" ht="15.75" customFormat="1" customHeight="1" s="228">
      <c r="A392" s="231" t="n"/>
      <c r="B392" s="272" t="n"/>
    </row>
    <row r="393" ht="15.75" customFormat="1" customHeight="1" s="228">
      <c r="A393" s="231" t="n"/>
      <c r="B393" s="272" t="n"/>
    </row>
    <row r="394" ht="15.75" customFormat="1" customHeight="1" s="228">
      <c r="A394" s="231" t="n"/>
      <c r="B394" s="272" t="n"/>
    </row>
    <row r="395" ht="15.75" customFormat="1" customHeight="1" s="228">
      <c r="A395" s="231" t="n"/>
      <c r="B395" s="272" t="n"/>
    </row>
    <row r="396" ht="15.75" customFormat="1" customHeight="1" s="228">
      <c r="A396" s="231" t="n"/>
      <c r="B396" s="272" t="n"/>
    </row>
    <row r="397" ht="15.75" customFormat="1" customHeight="1" s="228">
      <c r="A397" s="231" t="n"/>
      <c r="B397" s="272" t="n"/>
    </row>
    <row r="398" ht="15.75" customFormat="1" customHeight="1" s="228">
      <c r="A398" s="231" t="n"/>
      <c r="B398" s="272" t="n"/>
    </row>
    <row r="399" ht="15.75" customFormat="1" customHeight="1" s="228">
      <c r="A399" s="231" t="n"/>
      <c r="B399" s="272" t="n"/>
    </row>
    <row r="400" ht="15.75" customFormat="1" customHeight="1" s="228">
      <c r="A400" s="231" t="n"/>
      <c r="B400" s="272" t="n"/>
    </row>
    <row r="401" ht="15.75" customFormat="1" customHeight="1" s="228">
      <c r="A401" s="231" t="n"/>
      <c r="B401" s="272" t="n"/>
    </row>
    <row r="402" ht="15.75" customFormat="1" customHeight="1" s="228">
      <c r="A402" s="231" t="n"/>
      <c r="B402" s="272" t="n"/>
    </row>
    <row r="403" ht="15.75" customFormat="1" customHeight="1" s="228">
      <c r="A403" s="231" t="n"/>
      <c r="B403" s="272" t="n"/>
    </row>
    <row r="404" ht="15.75" customFormat="1" customHeight="1" s="228">
      <c r="A404" s="231" t="n"/>
      <c r="B404" s="272" t="n"/>
    </row>
    <row r="405" ht="15.75" customFormat="1" customHeight="1" s="228">
      <c r="A405" s="231" t="n"/>
      <c r="B405" s="272" t="n"/>
    </row>
    <row r="406" ht="15.75" customFormat="1" customHeight="1" s="228">
      <c r="A406" s="231" t="n"/>
      <c r="B406" s="272" t="n"/>
    </row>
    <row r="407" ht="15.75" customFormat="1" customHeight="1" s="228">
      <c r="A407" s="231" t="n"/>
      <c r="B407" s="272" t="n"/>
    </row>
    <row r="408" ht="15.75" customFormat="1" customHeight="1" s="228">
      <c r="A408" s="231" t="n"/>
      <c r="B408" s="272" t="n"/>
    </row>
    <row r="409" ht="15.75" customFormat="1" customHeight="1" s="228">
      <c r="A409" s="231" t="n"/>
      <c r="B409" s="272" t="n"/>
    </row>
    <row r="410" ht="15.75" customFormat="1" customHeight="1" s="228">
      <c r="A410" s="231" t="n"/>
      <c r="B410" s="272" t="n"/>
    </row>
    <row r="411" ht="15.75" customFormat="1" customHeight="1" s="228">
      <c r="A411" s="231" t="n"/>
      <c r="B411" s="272" t="n"/>
    </row>
    <row r="412" ht="15.75" customFormat="1" customHeight="1" s="228">
      <c r="A412" s="231" t="n"/>
      <c r="B412" s="272" t="n"/>
    </row>
    <row r="413" ht="15.75" customFormat="1" customHeight="1" s="228">
      <c r="A413" s="231" t="n"/>
      <c r="B413" s="272" t="n"/>
    </row>
    <row r="414" ht="15.75" customFormat="1" customHeight="1" s="228">
      <c r="A414" s="231" t="n"/>
      <c r="B414" s="272" t="n"/>
    </row>
    <row r="415" ht="15.75" customFormat="1" customHeight="1" s="228">
      <c r="A415" s="231" t="n"/>
      <c r="B415" s="272" t="n"/>
    </row>
    <row r="416" ht="15.75" customFormat="1" customHeight="1" s="228">
      <c r="A416" s="231" t="n"/>
      <c r="B416" s="272" t="n"/>
    </row>
    <row r="417" ht="15.75" customFormat="1" customHeight="1" s="228">
      <c r="A417" s="231" t="n"/>
      <c r="B417" s="272" t="n"/>
    </row>
    <row r="418" ht="15.75" customFormat="1" customHeight="1" s="228">
      <c r="A418" s="231" t="n"/>
      <c r="B418" s="272" t="n"/>
    </row>
    <row r="419" ht="15.75" customFormat="1" customHeight="1" s="228">
      <c r="A419" s="231" t="n"/>
      <c r="B419" s="272" t="n"/>
    </row>
    <row r="420" ht="15.75" customFormat="1" customHeight="1" s="228">
      <c r="A420" s="231" t="n"/>
      <c r="B420" s="272" t="n"/>
    </row>
    <row r="421" ht="15.75" customFormat="1" customHeight="1" s="228">
      <c r="A421" s="231" t="n"/>
      <c r="B421" s="272" t="n"/>
    </row>
    <row r="422" ht="15.75" customFormat="1" customHeight="1" s="228">
      <c r="A422" s="231" t="n"/>
      <c r="B422" s="272" t="n"/>
    </row>
    <row r="423" ht="15.75" customFormat="1" customHeight="1" s="228">
      <c r="A423" s="231" t="n"/>
      <c r="B423" s="272" t="n"/>
    </row>
    <row r="424" ht="15.75" customFormat="1" customHeight="1" s="228">
      <c r="A424" s="231" t="n"/>
      <c r="B424" s="272" t="n"/>
    </row>
    <row r="425" ht="15.75" customFormat="1" customHeight="1" s="228">
      <c r="A425" s="231" t="n"/>
      <c r="B425" s="272" t="n"/>
    </row>
    <row r="426" ht="15.75" customFormat="1" customHeight="1" s="228">
      <c r="A426" s="231" t="n"/>
      <c r="B426" s="272" t="n"/>
    </row>
    <row r="427" ht="15.75" customFormat="1" customHeight="1" s="228">
      <c r="A427" s="231" t="n"/>
      <c r="B427" s="272" t="n"/>
    </row>
    <row r="428" ht="15.75" customFormat="1" customHeight="1" s="228">
      <c r="A428" s="231" t="n"/>
      <c r="B428" s="272" t="n"/>
    </row>
    <row r="429" ht="15.75" customFormat="1" customHeight="1" s="228">
      <c r="A429" s="231" t="n"/>
      <c r="B429" s="272" t="n"/>
    </row>
    <row r="430" ht="15.75" customFormat="1" customHeight="1" s="228">
      <c r="A430" s="231" t="n"/>
      <c r="B430" s="272" t="n"/>
    </row>
    <row r="431" ht="15.75" customFormat="1" customHeight="1" s="228">
      <c r="A431" s="231" t="n"/>
      <c r="B431" s="272" t="n"/>
    </row>
    <row r="432" ht="15.75" customFormat="1" customHeight="1" s="228">
      <c r="A432" s="231" t="n"/>
      <c r="B432" s="272" t="n"/>
    </row>
    <row r="433" ht="15.75" customFormat="1" customHeight="1" s="228">
      <c r="A433" s="231" t="n"/>
      <c r="B433" s="272" t="n"/>
    </row>
    <row r="434" ht="15.75" customFormat="1" customHeight="1" s="228">
      <c r="A434" s="231" t="n"/>
      <c r="B434" s="272" t="n"/>
    </row>
    <row r="435" ht="15.75" customFormat="1" customHeight="1" s="228">
      <c r="A435" s="231" t="n"/>
      <c r="B435" s="272" t="n"/>
    </row>
    <row r="436" ht="15.75" customFormat="1" customHeight="1" s="228">
      <c r="A436" s="231" t="n"/>
      <c r="B436" s="272" t="n"/>
    </row>
    <row r="437" ht="15.75" customFormat="1" customHeight="1" s="228">
      <c r="A437" s="231" t="n"/>
      <c r="B437" s="272" t="n"/>
    </row>
    <row r="438" ht="15.75" customFormat="1" customHeight="1" s="228">
      <c r="A438" s="231" t="n"/>
      <c r="B438" s="272" t="n"/>
    </row>
    <row r="439" ht="15.75" customFormat="1" customHeight="1" s="228">
      <c r="A439" s="231" t="n"/>
      <c r="B439" s="272" t="n"/>
    </row>
    <row r="440" ht="15.75" customFormat="1" customHeight="1" s="228">
      <c r="A440" s="231" t="n"/>
      <c r="B440" s="272" t="n"/>
    </row>
    <row r="441" ht="15.75" customFormat="1" customHeight="1" s="228">
      <c r="A441" s="231" t="n"/>
      <c r="B441" s="272" t="n"/>
    </row>
    <row r="442" ht="15.75" customFormat="1" customHeight="1" s="228">
      <c r="A442" s="231" t="n"/>
      <c r="B442" s="272" t="n"/>
    </row>
    <row r="443" ht="15.75" customFormat="1" customHeight="1" s="228">
      <c r="A443" s="231" t="n"/>
      <c r="B443" s="272" t="n"/>
    </row>
    <row r="444" ht="15.75" customFormat="1" customHeight="1" s="228">
      <c r="A444" s="231" t="n"/>
      <c r="B444" s="272" t="n"/>
    </row>
    <row r="445" ht="15.75" customFormat="1" customHeight="1" s="228">
      <c r="A445" s="231" t="n"/>
      <c r="B445" s="272" t="n"/>
    </row>
    <row r="446" ht="15.75" customFormat="1" customHeight="1" s="228">
      <c r="A446" s="231" t="n"/>
      <c r="B446" s="272" t="n"/>
    </row>
    <row r="447" ht="15.75" customFormat="1" customHeight="1" s="228">
      <c r="A447" s="231" t="n"/>
      <c r="B447" s="272" t="n"/>
    </row>
    <row r="448" ht="15.75" customFormat="1" customHeight="1" s="228">
      <c r="A448" s="231" t="n"/>
      <c r="B448" s="272" t="n"/>
    </row>
    <row r="449" ht="15.75" customFormat="1" customHeight="1" s="228">
      <c r="A449" s="231" t="n"/>
      <c r="B449" s="272" t="n"/>
    </row>
    <row r="450" ht="15.75" customFormat="1" customHeight="1" s="228">
      <c r="A450" s="231" t="n"/>
      <c r="B450" s="272" t="n"/>
    </row>
    <row r="451" ht="15.75" customFormat="1" customHeight="1" s="228">
      <c r="A451" s="231" t="n"/>
      <c r="B451" s="272" t="n"/>
    </row>
    <row r="452" ht="15.75" customFormat="1" customHeight="1" s="228">
      <c r="A452" s="231" t="n"/>
      <c r="B452" s="272" t="n"/>
    </row>
    <row r="453" ht="15.75" customFormat="1" customHeight="1" s="228">
      <c r="A453" s="231" t="n"/>
      <c r="B453" s="272" t="n"/>
    </row>
    <row r="454" ht="15.75" customFormat="1" customHeight="1" s="228">
      <c r="A454" s="231" t="n"/>
      <c r="B454" s="272" t="n"/>
    </row>
    <row r="455" ht="15.75" customFormat="1" customHeight="1" s="228">
      <c r="A455" s="231" t="n"/>
      <c r="B455" s="272" t="n"/>
    </row>
    <row r="456" ht="15.75" customFormat="1" customHeight="1" s="228">
      <c r="A456" s="231" t="n"/>
      <c r="B456" s="272" t="n"/>
    </row>
    <row r="457" ht="15.75" customFormat="1" customHeight="1" s="228">
      <c r="A457" s="231" t="n"/>
      <c r="B457" s="272" t="n"/>
    </row>
    <row r="458" ht="15.75" customFormat="1" customHeight="1" s="228">
      <c r="A458" s="231" t="n"/>
      <c r="B458" s="272" t="n"/>
    </row>
    <row r="459" ht="15.75" customFormat="1" customHeight="1" s="228">
      <c r="A459" s="231" t="n"/>
      <c r="B459" s="272" t="n"/>
    </row>
    <row r="460" ht="15.75" customFormat="1" customHeight="1" s="228">
      <c r="A460" s="231" t="n"/>
      <c r="B460" s="272" t="n"/>
    </row>
    <row r="461" ht="15.75" customFormat="1" customHeight="1" s="228">
      <c r="A461" s="231" t="n"/>
      <c r="B461" s="272" t="n"/>
    </row>
    <row r="462" ht="15.75" customFormat="1" customHeight="1" s="228">
      <c r="A462" s="231" t="n"/>
      <c r="B462" s="272" t="n"/>
    </row>
    <row r="463" ht="15.75" customFormat="1" customHeight="1" s="228">
      <c r="A463" s="231" t="n"/>
      <c r="B463" s="272" t="n"/>
    </row>
    <row r="464" ht="15.75" customFormat="1" customHeight="1" s="228">
      <c r="A464" s="231" t="n"/>
      <c r="B464" s="272" t="n"/>
    </row>
    <row r="465" ht="15.75" customFormat="1" customHeight="1" s="228">
      <c r="A465" s="231" t="n"/>
      <c r="B465" s="272" t="n"/>
    </row>
    <row r="466" ht="15.75" customFormat="1" customHeight="1" s="228">
      <c r="A466" s="231" t="n"/>
      <c r="B466" s="272" t="n"/>
    </row>
    <row r="467" ht="15.75" customFormat="1" customHeight="1" s="228">
      <c r="A467" s="231" t="n"/>
      <c r="B467" s="272" t="n"/>
    </row>
    <row r="468" ht="15.75" customFormat="1" customHeight="1" s="228">
      <c r="A468" s="231" t="n"/>
      <c r="B468" s="272" t="n"/>
    </row>
    <row r="469" ht="15.75" customFormat="1" customHeight="1" s="228">
      <c r="A469" s="231" t="n"/>
      <c r="B469" s="272" t="n"/>
    </row>
    <row r="470" ht="15.75" customFormat="1" customHeight="1" s="228">
      <c r="A470" s="231" t="n"/>
      <c r="B470" s="272" t="n"/>
    </row>
    <row r="471" ht="15.75" customFormat="1" customHeight="1" s="228">
      <c r="A471" s="231" t="n"/>
      <c r="B471" s="272" t="n"/>
    </row>
    <row r="472" ht="15.75" customFormat="1" customHeight="1" s="228">
      <c r="A472" s="231" t="n"/>
      <c r="B472" s="272" t="n"/>
    </row>
    <row r="473" ht="15.75" customFormat="1" customHeight="1" s="228">
      <c r="A473" s="231" t="n"/>
      <c r="B473" s="272" t="n"/>
    </row>
    <row r="474" ht="15.75" customFormat="1" customHeight="1" s="228">
      <c r="A474" s="231" t="n"/>
      <c r="B474" s="272" t="n"/>
    </row>
    <row r="475" ht="15.75" customFormat="1" customHeight="1" s="228">
      <c r="A475" s="231" t="n"/>
      <c r="B475" s="272" t="n"/>
    </row>
    <row r="476" ht="15.75" customFormat="1" customHeight="1" s="228">
      <c r="A476" s="231" t="n"/>
      <c r="B476" s="272" t="n"/>
    </row>
    <row r="477" ht="15.75" customFormat="1" customHeight="1" s="228">
      <c r="A477" s="231" t="n"/>
      <c r="B477" s="272" t="n"/>
    </row>
    <row r="478" ht="15.75" customFormat="1" customHeight="1" s="228">
      <c r="A478" s="231" t="n"/>
      <c r="B478" s="272" t="n"/>
    </row>
    <row r="479" ht="15.75" customFormat="1" customHeight="1" s="228">
      <c r="A479" s="231" t="n"/>
      <c r="B479" s="272" t="n"/>
    </row>
    <row r="480" ht="15.75" customFormat="1" customHeight="1" s="228">
      <c r="A480" s="231" t="n"/>
      <c r="B480" s="272" t="n"/>
    </row>
    <row r="481" ht="15.75" customFormat="1" customHeight="1" s="228">
      <c r="A481" s="231" t="n"/>
      <c r="B481" s="272" t="n"/>
    </row>
    <row r="482" ht="15.75" customFormat="1" customHeight="1" s="228">
      <c r="A482" s="231" t="n"/>
      <c r="B482" s="272" t="n"/>
    </row>
    <row r="483" ht="15.75" customFormat="1" customHeight="1" s="228">
      <c r="A483" s="231" t="n"/>
      <c r="B483" s="272" t="n"/>
    </row>
    <row r="484" ht="15.75" customFormat="1" customHeight="1" s="228">
      <c r="A484" s="231" t="n"/>
      <c r="B484" s="272" t="n"/>
    </row>
    <row r="485" ht="15.75" customFormat="1" customHeight="1" s="228">
      <c r="A485" s="231" t="n"/>
      <c r="B485" s="272" t="n"/>
    </row>
    <row r="486" ht="15.75" customFormat="1" customHeight="1" s="228">
      <c r="A486" s="231" t="n"/>
      <c r="B486" s="272" t="n"/>
    </row>
    <row r="487" ht="15.75" customFormat="1" customHeight="1" s="228">
      <c r="A487" s="231" t="n"/>
      <c r="B487" s="272" t="n"/>
    </row>
    <row r="488" ht="15.75" customFormat="1" customHeight="1" s="228">
      <c r="A488" s="231" t="n"/>
      <c r="B488" s="272" t="n"/>
    </row>
    <row r="489" ht="15.75" customFormat="1" customHeight="1" s="228">
      <c r="A489" s="231" t="n"/>
      <c r="B489" s="272" t="n"/>
    </row>
    <row r="490" ht="15.75" customFormat="1" customHeight="1" s="228">
      <c r="A490" s="231" t="n"/>
      <c r="B490" s="272" t="n"/>
    </row>
    <row r="491" ht="15.75" customFormat="1" customHeight="1" s="228">
      <c r="A491" s="231" t="n"/>
      <c r="B491" s="272" t="n"/>
    </row>
    <row r="492" ht="15.75" customFormat="1" customHeight="1" s="228">
      <c r="A492" s="231" t="n"/>
      <c r="B492" s="272" t="n"/>
    </row>
    <row r="493" ht="15.75" customFormat="1" customHeight="1" s="228">
      <c r="A493" s="231" t="n"/>
      <c r="B493" s="272" t="n"/>
    </row>
    <row r="494" ht="15.75" customFormat="1" customHeight="1" s="228">
      <c r="A494" s="231" t="n"/>
      <c r="B494" s="272" t="n"/>
    </row>
    <row r="495" ht="15.75" customFormat="1" customHeight="1" s="228">
      <c r="A495" s="231" t="n"/>
      <c r="B495" s="272" t="n"/>
    </row>
    <row r="496" ht="15.75" customFormat="1" customHeight="1" s="228">
      <c r="A496" s="231" t="n"/>
      <c r="B496" s="272" t="n"/>
    </row>
    <row r="497" ht="15.75" customFormat="1" customHeight="1" s="228">
      <c r="A497" s="231" t="n"/>
      <c r="B497" s="272" t="n"/>
    </row>
    <row r="498" ht="15.75" customFormat="1" customHeight="1" s="228">
      <c r="A498" s="231" t="n"/>
      <c r="B498" s="272" t="n"/>
    </row>
    <row r="499" ht="15.75" customFormat="1" customHeight="1" s="228">
      <c r="A499" s="231" t="n"/>
      <c r="B499" s="272" t="n"/>
    </row>
    <row r="500" ht="15.75" customFormat="1" customHeight="1" s="228">
      <c r="A500" s="231" t="n"/>
      <c r="B500" s="272" t="n"/>
    </row>
    <row r="501" ht="15.75" customFormat="1" customHeight="1" s="228">
      <c r="A501" s="231" t="n"/>
      <c r="B501" s="272" t="n"/>
    </row>
    <row r="502" ht="15.75" customFormat="1" customHeight="1" s="228">
      <c r="A502" s="231" t="n"/>
      <c r="B502" s="272" t="n"/>
    </row>
    <row r="503" ht="15.75" customFormat="1" customHeight="1" s="228">
      <c r="A503" s="231" t="n"/>
      <c r="B503" s="272" t="n"/>
    </row>
    <row r="504" ht="15.75" customFormat="1" customHeight="1" s="228">
      <c r="A504" s="231" t="n"/>
      <c r="B504" s="272" t="n"/>
    </row>
    <row r="505" ht="15.75" customFormat="1" customHeight="1" s="228">
      <c r="A505" s="231" t="n"/>
      <c r="B505" s="272" t="n"/>
    </row>
    <row r="506" ht="15.75" customFormat="1" customHeight="1" s="228">
      <c r="A506" s="231" t="n"/>
      <c r="B506" s="272" t="n"/>
    </row>
    <row r="507" ht="15.75" customFormat="1" customHeight="1" s="228">
      <c r="A507" s="231" t="n"/>
      <c r="B507" s="272" t="n"/>
    </row>
    <row r="508" ht="15.75" customFormat="1" customHeight="1" s="228">
      <c r="A508" s="231" t="n"/>
      <c r="B508" s="272" t="n"/>
    </row>
    <row r="509" ht="15.75" customFormat="1" customHeight="1" s="228">
      <c r="A509" s="231" t="n"/>
      <c r="B509" s="272" t="n"/>
    </row>
    <row r="510" ht="15.75" customFormat="1" customHeight="1" s="228">
      <c r="A510" s="231" t="n"/>
      <c r="B510" s="272" t="n"/>
    </row>
    <row r="511" ht="15.75" customFormat="1" customHeight="1" s="228">
      <c r="A511" s="231" t="n"/>
      <c r="B511" s="272" t="n"/>
    </row>
    <row r="512" ht="15.75" customFormat="1" customHeight="1" s="228">
      <c r="A512" s="231" t="n"/>
      <c r="B512" s="272" t="n"/>
    </row>
    <row r="513" ht="15.75" customFormat="1" customHeight="1" s="228">
      <c r="A513" s="231" t="n"/>
      <c r="B513" s="272" t="n"/>
    </row>
    <row r="514" ht="15.75" customFormat="1" customHeight="1" s="228">
      <c r="A514" s="231" t="n"/>
      <c r="B514" s="272" t="n"/>
    </row>
    <row r="515" ht="15.75" customFormat="1" customHeight="1" s="228">
      <c r="A515" s="231" t="n"/>
      <c r="B515" s="272" t="n"/>
    </row>
    <row r="516" ht="15.75" customFormat="1" customHeight="1" s="228">
      <c r="A516" s="231" t="n"/>
      <c r="B516" s="272" t="n"/>
    </row>
    <row r="517" ht="15.75" customFormat="1" customHeight="1" s="228">
      <c r="A517" s="231" t="n"/>
      <c r="B517" s="272" t="n"/>
    </row>
    <row r="518" ht="15.75" customFormat="1" customHeight="1" s="228">
      <c r="A518" s="231" t="n"/>
      <c r="B518" s="272" t="n"/>
    </row>
    <row r="519" ht="15.75" customFormat="1" customHeight="1" s="228">
      <c r="A519" s="231" t="n"/>
      <c r="B519" s="272" t="n"/>
    </row>
    <row r="520" ht="15.75" customFormat="1" customHeight="1" s="228">
      <c r="A520" s="231" t="n"/>
      <c r="B520" s="272" t="n"/>
    </row>
    <row r="521" ht="15.75" customFormat="1" customHeight="1" s="228">
      <c r="A521" s="231" t="n"/>
      <c r="B521" s="272" t="n"/>
    </row>
    <row r="522" ht="15.75" customFormat="1" customHeight="1" s="228">
      <c r="A522" s="231" t="n"/>
      <c r="B522" s="272" t="n"/>
    </row>
    <row r="523" ht="15.75" customFormat="1" customHeight="1" s="228">
      <c r="A523" s="231" t="n"/>
      <c r="B523" s="272" t="n"/>
    </row>
    <row r="524" ht="15.75" customFormat="1" customHeight="1" s="228">
      <c r="A524" s="231" t="n"/>
      <c r="B524" s="272" t="n"/>
    </row>
    <row r="525" ht="15.75" customFormat="1" customHeight="1" s="228">
      <c r="A525" s="231" t="n"/>
      <c r="B525" s="272" t="n"/>
    </row>
    <row r="526" ht="15.75" customFormat="1" customHeight="1" s="228">
      <c r="A526" s="231" t="n"/>
      <c r="B526" s="272" t="n"/>
    </row>
    <row r="527" ht="15.75" customFormat="1" customHeight="1" s="228">
      <c r="A527" s="231" t="n"/>
      <c r="B527" s="272" t="n"/>
    </row>
    <row r="528" ht="15.75" customFormat="1" customHeight="1" s="228">
      <c r="A528" s="231" t="n"/>
      <c r="B528" s="272" t="n"/>
    </row>
    <row r="529" ht="15.75" customFormat="1" customHeight="1" s="228">
      <c r="A529" s="231" t="n"/>
      <c r="B529" s="272" t="n"/>
    </row>
    <row r="530" ht="15.75" customFormat="1" customHeight="1" s="228">
      <c r="A530" s="231" t="n"/>
      <c r="B530" s="272" t="n"/>
    </row>
    <row r="531" ht="15.75" customFormat="1" customHeight="1" s="228">
      <c r="A531" s="231" t="n"/>
      <c r="B531" s="272" t="n"/>
    </row>
    <row r="532" ht="15.75" customFormat="1" customHeight="1" s="228">
      <c r="A532" s="231" t="n"/>
      <c r="B532" s="272" t="n"/>
    </row>
    <row r="533" ht="15.75" customFormat="1" customHeight="1" s="228">
      <c r="A533" s="231" t="n"/>
      <c r="B533" s="272" t="n"/>
    </row>
    <row r="534" ht="15.75" customFormat="1" customHeight="1" s="228">
      <c r="A534" s="231" t="n"/>
      <c r="B534" s="272" t="n"/>
    </row>
    <row r="535" ht="15.75" customFormat="1" customHeight="1" s="228">
      <c r="A535" s="231" t="n"/>
      <c r="B535" s="272" t="n"/>
    </row>
    <row r="536" ht="15.75" customFormat="1" customHeight="1" s="228">
      <c r="A536" s="231" t="n"/>
      <c r="B536" s="272" t="n"/>
    </row>
    <row r="537" ht="15.75" customFormat="1" customHeight="1" s="228">
      <c r="A537" s="231" t="n"/>
      <c r="B537" s="272" t="n"/>
    </row>
    <row r="538" ht="15.75" customFormat="1" customHeight="1" s="228">
      <c r="A538" s="231" t="n"/>
      <c r="B538" s="272" t="n"/>
    </row>
    <row r="539" ht="15.75" customFormat="1" customHeight="1" s="228">
      <c r="A539" s="231" t="n"/>
      <c r="B539" s="272" t="n"/>
    </row>
    <row r="540" ht="15.75" customFormat="1" customHeight="1" s="228">
      <c r="A540" s="231" t="n"/>
      <c r="B540" s="272" t="n"/>
    </row>
    <row r="541" ht="15.75" customFormat="1" customHeight="1" s="228">
      <c r="A541" s="231" t="n"/>
      <c r="B541" s="272" t="n"/>
    </row>
    <row r="542" ht="15.75" customFormat="1" customHeight="1" s="228">
      <c r="A542" s="231" t="n"/>
      <c r="B542" s="272" t="n"/>
    </row>
    <row r="543" ht="15.75" customFormat="1" customHeight="1" s="228">
      <c r="A543" s="231" t="n"/>
      <c r="B543" s="272" t="n"/>
    </row>
    <row r="544" ht="15.75" customFormat="1" customHeight="1" s="228">
      <c r="A544" s="231" t="n"/>
      <c r="B544" s="272" t="n"/>
    </row>
    <row r="545" ht="15.75" customFormat="1" customHeight="1" s="228">
      <c r="A545" s="231" t="n"/>
      <c r="B545" s="272" t="n"/>
    </row>
    <row r="546" ht="15.75" customFormat="1" customHeight="1" s="228">
      <c r="A546" s="231" t="n"/>
      <c r="B546" s="272" t="n"/>
    </row>
    <row r="547" ht="15.75" customFormat="1" customHeight="1" s="228">
      <c r="A547" s="231" t="n"/>
      <c r="B547" s="272" t="n"/>
    </row>
    <row r="548" ht="15.75" customFormat="1" customHeight="1" s="228">
      <c r="A548" s="231" t="n"/>
      <c r="B548" s="272" t="n"/>
    </row>
    <row r="549" ht="15.75" customFormat="1" customHeight="1" s="228">
      <c r="A549" s="231" t="n"/>
      <c r="B549" s="272" t="n"/>
    </row>
    <row r="550" ht="15.75" customFormat="1" customHeight="1" s="228">
      <c r="A550" s="231" t="n"/>
      <c r="B550" s="272" t="n"/>
    </row>
    <row r="551" ht="15.75" customFormat="1" customHeight="1" s="228">
      <c r="A551" s="231" t="n"/>
      <c r="B551" s="272" t="n"/>
    </row>
    <row r="552" ht="15.75" customFormat="1" customHeight="1" s="228">
      <c r="A552" s="231" t="n"/>
      <c r="B552" s="272" t="n"/>
    </row>
    <row r="553" ht="15.75" customFormat="1" customHeight="1" s="228">
      <c r="A553" s="231" t="n"/>
      <c r="B553" s="272" t="n"/>
    </row>
    <row r="554" ht="15.75" customFormat="1" customHeight="1" s="228">
      <c r="A554" s="231" t="n"/>
      <c r="B554" s="272" t="n"/>
    </row>
    <row r="555" ht="15.75" customFormat="1" customHeight="1" s="228">
      <c r="A555" s="231" t="n"/>
      <c r="B555" s="272" t="n"/>
    </row>
    <row r="556" ht="15.75" customFormat="1" customHeight="1" s="228">
      <c r="A556" s="231" t="n"/>
      <c r="B556" s="272" t="n"/>
    </row>
    <row r="557" ht="15.75" customFormat="1" customHeight="1" s="228">
      <c r="A557" s="231" t="n"/>
      <c r="B557" s="272" t="n"/>
    </row>
    <row r="558" ht="15.75" customFormat="1" customHeight="1" s="228">
      <c r="A558" s="231" t="n"/>
      <c r="B558" s="272" t="n"/>
    </row>
    <row r="559" ht="15.75" customFormat="1" customHeight="1" s="228">
      <c r="A559" s="231" t="n"/>
      <c r="B559" s="272" t="n"/>
    </row>
    <row r="560" ht="15.75" customFormat="1" customHeight="1" s="228">
      <c r="A560" s="231" t="n"/>
      <c r="B560" s="272" t="n"/>
    </row>
    <row r="561" ht="15.75" customFormat="1" customHeight="1" s="228">
      <c r="A561" s="231" t="n"/>
      <c r="B561" s="272" t="n"/>
    </row>
    <row r="562" ht="15.75" customFormat="1" customHeight="1" s="228">
      <c r="A562" s="231" t="n"/>
      <c r="B562" s="272" t="n"/>
    </row>
    <row r="563" ht="15.75" customFormat="1" customHeight="1" s="228">
      <c r="A563" s="231" t="n"/>
      <c r="B563" s="272" t="n"/>
    </row>
    <row r="564" ht="15.75" customFormat="1" customHeight="1" s="228">
      <c r="A564" s="231" t="n"/>
      <c r="B564" s="272" t="n"/>
    </row>
    <row r="565" ht="15.75" customFormat="1" customHeight="1" s="228">
      <c r="A565" s="231" t="n"/>
      <c r="B565" s="272" t="n"/>
    </row>
    <row r="566" ht="15.75" customFormat="1" customHeight="1" s="228">
      <c r="A566" s="231" t="n"/>
      <c r="B566" s="272" t="n"/>
    </row>
    <row r="567" ht="15.75" customFormat="1" customHeight="1" s="228">
      <c r="A567" s="231" t="n"/>
      <c r="B567" s="272" t="n"/>
    </row>
    <row r="568" ht="15.75" customFormat="1" customHeight="1" s="228">
      <c r="A568" s="231" t="n"/>
      <c r="B568" s="272" t="n"/>
    </row>
    <row r="569" ht="15.75" customFormat="1" customHeight="1" s="228">
      <c r="A569" s="231" t="n"/>
      <c r="B569" s="272" t="n"/>
    </row>
    <row r="570" ht="15.75" customFormat="1" customHeight="1" s="228">
      <c r="A570" s="231" t="n"/>
      <c r="B570" s="272" t="n"/>
    </row>
    <row r="571" ht="15.75" customFormat="1" customHeight="1" s="228">
      <c r="A571" s="231" t="n"/>
      <c r="B571" s="272" t="n"/>
    </row>
    <row r="572" ht="15.75" customFormat="1" customHeight="1" s="228">
      <c r="A572" s="231" t="n"/>
      <c r="B572" s="272" t="n"/>
    </row>
    <row r="573" ht="15.75" customFormat="1" customHeight="1" s="228">
      <c r="A573" s="231" t="n"/>
      <c r="B573" s="272" t="n"/>
    </row>
    <row r="574" ht="15.75" customFormat="1" customHeight="1" s="228">
      <c r="A574" s="231" t="n"/>
      <c r="B574" s="272" t="n"/>
    </row>
    <row r="575" ht="15.75" customFormat="1" customHeight="1" s="228">
      <c r="A575" s="231" t="n"/>
      <c r="B575" s="272" t="n"/>
    </row>
    <row r="576" ht="15.75" customFormat="1" customHeight="1" s="228">
      <c r="A576" s="231" t="n"/>
      <c r="B576" s="272" t="n"/>
    </row>
    <row r="577" ht="15.75" customFormat="1" customHeight="1" s="228">
      <c r="A577" s="231" t="n"/>
      <c r="B577" s="272" t="n"/>
    </row>
    <row r="578" ht="15.75" customFormat="1" customHeight="1" s="228">
      <c r="A578" s="231" t="n"/>
      <c r="B578" s="272" t="n"/>
    </row>
    <row r="579" ht="15.75" customFormat="1" customHeight="1" s="228">
      <c r="A579" s="231" t="n"/>
      <c r="B579" s="272" t="n"/>
    </row>
    <row r="580" ht="15.75" customFormat="1" customHeight="1" s="228">
      <c r="A580" s="231" t="n"/>
      <c r="B580" s="272" t="n"/>
    </row>
    <row r="581" ht="15.75" customFormat="1" customHeight="1" s="228">
      <c r="A581" s="231" t="n"/>
      <c r="B581" s="272" t="n"/>
    </row>
    <row r="582" ht="15.75" customFormat="1" customHeight="1" s="228">
      <c r="A582" s="231" t="n"/>
      <c r="B582" s="272" t="n"/>
    </row>
    <row r="583" ht="15.75" customFormat="1" customHeight="1" s="228">
      <c r="A583" s="231" t="n"/>
      <c r="B583" s="272" t="n"/>
    </row>
    <row r="584" ht="15.75" customFormat="1" customHeight="1" s="228">
      <c r="A584" s="231" t="n"/>
      <c r="B584" s="272" t="n"/>
    </row>
    <row r="585" ht="15.75" customFormat="1" customHeight="1" s="228">
      <c r="A585" s="231" t="n"/>
      <c r="B585" s="272" t="n"/>
    </row>
    <row r="586" ht="15.75" customFormat="1" customHeight="1" s="228">
      <c r="A586" s="231" t="n"/>
      <c r="B586" s="272" t="n"/>
    </row>
    <row r="587" ht="15.75" customFormat="1" customHeight="1" s="228">
      <c r="A587" s="231" t="n"/>
      <c r="B587" s="272" t="n"/>
    </row>
    <row r="588" ht="15.75" customFormat="1" customHeight="1" s="228">
      <c r="A588" s="231" t="n"/>
      <c r="B588" s="272" t="n"/>
    </row>
    <row r="589" ht="15.75" customFormat="1" customHeight="1" s="228">
      <c r="A589" s="231" t="n"/>
      <c r="B589" s="272" t="n"/>
    </row>
    <row r="590" ht="15.75" customFormat="1" customHeight="1" s="228">
      <c r="A590" s="231" t="n"/>
      <c r="B590" s="272" t="n"/>
    </row>
    <row r="591" ht="15.75" customFormat="1" customHeight="1" s="228">
      <c r="A591" s="231" t="n"/>
      <c r="B591" s="272" t="n"/>
    </row>
    <row r="592" ht="15.75" customFormat="1" customHeight="1" s="228">
      <c r="A592" s="231" t="n"/>
      <c r="B592" s="272" t="n"/>
    </row>
    <row r="593" ht="15.75" customFormat="1" customHeight="1" s="228">
      <c r="A593" s="231" t="n"/>
      <c r="B593" s="272" t="n"/>
    </row>
    <row r="594" ht="15.75" customFormat="1" customHeight="1" s="228">
      <c r="A594" s="231" t="n"/>
      <c r="B594" s="272" t="n"/>
    </row>
    <row r="595" ht="15.75" customFormat="1" customHeight="1" s="228">
      <c r="A595" s="231" t="n"/>
      <c r="B595" s="272" t="n"/>
    </row>
    <row r="596" ht="15.75" customFormat="1" customHeight="1" s="228">
      <c r="A596" s="231" t="n"/>
      <c r="B596" s="272" t="n"/>
    </row>
    <row r="597" ht="15.75" customFormat="1" customHeight="1" s="228">
      <c r="A597" s="231" t="n"/>
      <c r="B597" s="272" t="n"/>
    </row>
    <row r="598" ht="15.75" customFormat="1" customHeight="1" s="228">
      <c r="A598" s="231" t="n"/>
      <c r="B598" s="272" t="n"/>
    </row>
    <row r="599" ht="15.75" customFormat="1" customHeight="1" s="228">
      <c r="A599" s="231" t="n"/>
      <c r="B599" s="272" t="n"/>
    </row>
    <row r="600" ht="15.75" customFormat="1" customHeight="1" s="228">
      <c r="A600" s="231" t="n"/>
      <c r="B600" s="272" t="n"/>
    </row>
    <row r="601" ht="15.75" customFormat="1" customHeight="1" s="228">
      <c r="A601" s="231" t="n"/>
      <c r="B601" s="272" t="n"/>
    </row>
    <row r="602" ht="15.75" customFormat="1" customHeight="1" s="228">
      <c r="A602" s="231" t="n"/>
      <c r="B602" s="272" t="n"/>
    </row>
    <row r="603" ht="15.75" customFormat="1" customHeight="1" s="228">
      <c r="A603" s="231" t="n"/>
      <c r="B603" s="272" t="n"/>
    </row>
    <row r="604" ht="15.75" customFormat="1" customHeight="1" s="228">
      <c r="A604" s="231" t="n"/>
      <c r="B604" s="272" t="n"/>
    </row>
    <row r="605" ht="15.75" customFormat="1" customHeight="1" s="228">
      <c r="A605" s="231" t="n"/>
      <c r="B605" s="272" t="n"/>
    </row>
    <row r="606" ht="15.75" customFormat="1" customHeight="1" s="228">
      <c r="A606" s="231" t="n"/>
      <c r="B606" s="272" t="n"/>
    </row>
    <row r="607" ht="15.75" customFormat="1" customHeight="1" s="228">
      <c r="A607" s="231" t="n"/>
      <c r="B607" s="272" t="n"/>
    </row>
    <row r="608" ht="15.75" customFormat="1" customHeight="1" s="228">
      <c r="A608" s="231" t="n"/>
      <c r="B608" s="272" t="n"/>
    </row>
    <row r="609" ht="15.75" customFormat="1" customHeight="1" s="228">
      <c r="A609" s="231" t="n"/>
      <c r="B609" s="272" t="n"/>
    </row>
    <row r="610" ht="15.75" customFormat="1" customHeight="1" s="228">
      <c r="A610" s="231" t="n"/>
      <c r="B610" s="272" t="n"/>
    </row>
    <row r="611" ht="15.75" customFormat="1" customHeight="1" s="228">
      <c r="A611" s="231" t="n"/>
      <c r="B611" s="272" t="n"/>
    </row>
    <row r="612" ht="15.75" customFormat="1" customHeight="1" s="228">
      <c r="A612" s="231" t="n"/>
      <c r="B612" s="272" t="n"/>
    </row>
    <row r="613" ht="15.75" customFormat="1" customHeight="1" s="228">
      <c r="A613" s="231" t="n"/>
      <c r="B613" s="272" t="n"/>
    </row>
    <row r="614" ht="15.75" customFormat="1" customHeight="1" s="228">
      <c r="A614" s="231" t="n"/>
      <c r="B614" s="272" t="n"/>
    </row>
    <row r="615" ht="15.75" customFormat="1" customHeight="1" s="228">
      <c r="A615" s="231" t="n"/>
      <c r="B615" s="272" t="n"/>
    </row>
    <row r="616" ht="15.75" customFormat="1" customHeight="1" s="228">
      <c r="A616" s="231" t="n"/>
      <c r="B616" s="272" t="n"/>
    </row>
    <row r="617" ht="15.75" customFormat="1" customHeight="1" s="228">
      <c r="A617" s="231" t="n"/>
      <c r="B617" s="272" t="n"/>
    </row>
    <row r="618" ht="15.75" customFormat="1" customHeight="1" s="228">
      <c r="A618" s="231" t="n"/>
      <c r="B618" s="272" t="n"/>
    </row>
    <row r="619" ht="15.75" customFormat="1" customHeight="1" s="228">
      <c r="A619" s="231" t="n"/>
      <c r="B619" s="272" t="n"/>
    </row>
    <row r="620" ht="15.75" customFormat="1" customHeight="1" s="228">
      <c r="A620" s="231" t="n"/>
      <c r="B620" s="272" t="n"/>
    </row>
    <row r="621" ht="15.75" customFormat="1" customHeight="1" s="228">
      <c r="A621" s="231" t="n"/>
      <c r="B621" s="272" t="n"/>
    </row>
    <row r="622" ht="15.75" customFormat="1" customHeight="1" s="228">
      <c r="A622" s="231" t="n"/>
      <c r="B622" s="272" t="n"/>
    </row>
    <row r="623" ht="15.75" customFormat="1" customHeight="1" s="228">
      <c r="A623" s="231" t="n"/>
      <c r="B623" s="272" t="n"/>
    </row>
    <row r="624" ht="15.75" customFormat="1" customHeight="1" s="228">
      <c r="A624" s="231" t="n"/>
      <c r="B624" s="272" t="n"/>
    </row>
    <row r="625" ht="15.75" customFormat="1" customHeight="1" s="228">
      <c r="A625" s="231" t="n"/>
      <c r="B625" s="272" t="n"/>
    </row>
    <row r="626" ht="15.75" customFormat="1" customHeight="1" s="228">
      <c r="A626" s="231" t="n"/>
      <c r="B626" s="272" t="n"/>
    </row>
    <row r="627" ht="15.75" customFormat="1" customHeight="1" s="228">
      <c r="A627" s="231" t="n"/>
      <c r="B627" s="272" t="n"/>
    </row>
    <row r="628" ht="15.75" customFormat="1" customHeight="1" s="228">
      <c r="A628" s="231" t="n"/>
      <c r="B628" s="272" t="n"/>
    </row>
    <row r="629" ht="15.75" customFormat="1" customHeight="1" s="228">
      <c r="A629" s="231" t="n"/>
      <c r="B629" s="272" t="n"/>
    </row>
    <row r="630" ht="15.75" customFormat="1" customHeight="1" s="228">
      <c r="A630" s="231" t="n"/>
      <c r="B630" s="272" t="n"/>
    </row>
    <row r="631" ht="15.75" customFormat="1" customHeight="1" s="228">
      <c r="A631" s="231" t="n"/>
      <c r="B631" s="272" t="n"/>
    </row>
    <row r="632" ht="15.75" customFormat="1" customHeight="1" s="228">
      <c r="A632" s="231" t="n"/>
      <c r="B632" s="272" t="n"/>
    </row>
    <row r="633" ht="15.75" customFormat="1" customHeight="1" s="228">
      <c r="A633" s="231" t="n"/>
      <c r="B633" s="272" t="n"/>
    </row>
    <row r="634" ht="15.75" customFormat="1" customHeight="1" s="228">
      <c r="A634" s="231" t="n"/>
      <c r="B634" s="272" t="n"/>
    </row>
    <row r="635" ht="15.75" customFormat="1" customHeight="1" s="228">
      <c r="A635" s="231" t="n"/>
      <c r="B635" s="272" t="n"/>
    </row>
    <row r="636" ht="15.75" customFormat="1" customHeight="1" s="228">
      <c r="A636" s="231" t="n"/>
      <c r="B636" s="272" t="n"/>
    </row>
    <row r="637" ht="15.75" customFormat="1" customHeight="1" s="228">
      <c r="A637" s="231" t="n"/>
      <c r="B637" s="272" t="n"/>
    </row>
    <row r="638" ht="15.75" customFormat="1" customHeight="1" s="228">
      <c r="A638" s="231" t="n"/>
      <c r="B638" s="272" t="n"/>
    </row>
    <row r="639" ht="15.75" customFormat="1" customHeight="1" s="228">
      <c r="A639" s="231" t="n"/>
      <c r="B639" s="272" t="n"/>
    </row>
    <row r="640" ht="15.75" customFormat="1" customHeight="1" s="228">
      <c r="A640" s="231" t="n"/>
      <c r="B640" s="272" t="n"/>
    </row>
    <row r="641" ht="15.75" customFormat="1" customHeight="1" s="228">
      <c r="A641" s="231" t="n"/>
      <c r="B641" s="272" t="n"/>
    </row>
    <row r="642" ht="15.75" customFormat="1" customHeight="1" s="228">
      <c r="A642" s="231" t="n"/>
      <c r="B642" s="272" t="n"/>
    </row>
    <row r="643" ht="15.75" customFormat="1" customHeight="1" s="228">
      <c r="A643" s="231" t="n"/>
      <c r="B643" s="272" t="n"/>
    </row>
    <row r="644" ht="15.75" customFormat="1" customHeight="1" s="228">
      <c r="A644" s="231" t="n"/>
      <c r="B644" s="272" t="n"/>
    </row>
    <row r="645" ht="15.75" customFormat="1" customHeight="1" s="228">
      <c r="A645" s="231" t="n"/>
      <c r="B645" s="272" t="n"/>
    </row>
    <row r="646" ht="15.75" customFormat="1" customHeight="1" s="228">
      <c r="A646" s="231" t="n"/>
      <c r="B646" s="272" t="n"/>
    </row>
    <row r="647" ht="15.75" customFormat="1" customHeight="1" s="228">
      <c r="A647" s="231" t="n"/>
      <c r="B647" s="272" t="n"/>
    </row>
    <row r="648" ht="15.75" customFormat="1" customHeight="1" s="228">
      <c r="A648" s="231" t="n"/>
      <c r="B648" s="272" t="n"/>
    </row>
    <row r="649" ht="15.75" customFormat="1" customHeight="1" s="228">
      <c r="A649" s="231" t="n"/>
      <c r="B649" s="272" t="n"/>
    </row>
    <row r="650" ht="15.75" customFormat="1" customHeight="1" s="228">
      <c r="A650" s="231" t="n"/>
      <c r="B650" s="272" t="n"/>
    </row>
    <row r="651" ht="15.75" customFormat="1" customHeight="1" s="228">
      <c r="A651" s="231" t="n"/>
      <c r="B651" s="272" t="n"/>
    </row>
    <row r="652" ht="15.75" customFormat="1" customHeight="1" s="228">
      <c r="A652" s="231" t="n"/>
      <c r="B652" s="272" t="n"/>
    </row>
    <row r="653" ht="15.75" customFormat="1" customHeight="1" s="228">
      <c r="A653" s="231" t="n"/>
      <c r="B653" s="272" t="n"/>
    </row>
    <row r="654" ht="15.75" customFormat="1" customHeight="1" s="228">
      <c r="A654" s="231" t="n"/>
      <c r="B654" s="272" t="n"/>
    </row>
    <row r="655" ht="15.75" customFormat="1" customHeight="1" s="228">
      <c r="A655" s="231" t="n"/>
      <c r="B655" s="272" t="n"/>
    </row>
    <row r="656" ht="15.75" customFormat="1" customHeight="1" s="228">
      <c r="A656" s="231" t="n"/>
      <c r="B656" s="272" t="n"/>
    </row>
    <row r="657" ht="15.75" customFormat="1" customHeight="1" s="228">
      <c r="A657" s="231" t="n"/>
      <c r="B657" s="272" t="n"/>
    </row>
    <row r="658" ht="15.75" customFormat="1" customHeight="1" s="228">
      <c r="A658" s="231" t="n"/>
      <c r="B658" s="272" t="n"/>
    </row>
    <row r="659" ht="15.75" customFormat="1" customHeight="1" s="228">
      <c r="A659" s="231" t="n"/>
      <c r="B659" s="272" t="n"/>
    </row>
    <row r="660" ht="15.75" customFormat="1" customHeight="1" s="228">
      <c r="A660" s="231" t="n"/>
      <c r="B660" s="272" t="n"/>
    </row>
    <row r="661" ht="15.75" customFormat="1" customHeight="1" s="228">
      <c r="A661" s="231" t="n"/>
      <c r="B661" s="272" t="n"/>
    </row>
    <row r="662" ht="15.75" customFormat="1" customHeight="1" s="228">
      <c r="A662" s="231" t="n"/>
      <c r="B662" s="272" t="n"/>
    </row>
    <row r="663" ht="15.75" customFormat="1" customHeight="1" s="228">
      <c r="A663" s="231" t="n"/>
      <c r="B663" s="272" t="n"/>
    </row>
    <row r="664" ht="15.75" customFormat="1" customHeight="1" s="228">
      <c r="A664" s="231" t="n"/>
      <c r="B664" s="272" t="n"/>
    </row>
    <row r="665" ht="15.75" customFormat="1" customHeight="1" s="228">
      <c r="A665" s="231" t="n"/>
      <c r="B665" s="272" t="n"/>
    </row>
    <row r="666" ht="15.75" customFormat="1" customHeight="1" s="228">
      <c r="A666" s="231" t="n"/>
      <c r="B666" s="272" t="n"/>
    </row>
    <row r="667" ht="15.75" customFormat="1" customHeight="1" s="228">
      <c r="A667" s="231" t="n"/>
      <c r="B667" s="272" t="n"/>
    </row>
    <row r="668" ht="15.75" customFormat="1" customHeight="1" s="228">
      <c r="A668" s="231" t="n"/>
      <c r="B668" s="272" t="n"/>
    </row>
    <row r="669" ht="15.75" customFormat="1" customHeight="1" s="228">
      <c r="A669" s="231" t="n"/>
      <c r="B669" s="272" t="n"/>
    </row>
    <row r="670" ht="15.75" customFormat="1" customHeight="1" s="228">
      <c r="A670" s="231" t="n"/>
      <c r="B670" s="272" t="n"/>
    </row>
    <row r="671" ht="15.75" customFormat="1" customHeight="1" s="228">
      <c r="A671" s="231" t="n"/>
      <c r="B671" s="272" t="n"/>
    </row>
    <row r="672" ht="15.75" customFormat="1" customHeight="1" s="228">
      <c r="A672" s="231" t="n"/>
      <c r="B672" s="272" t="n"/>
    </row>
    <row r="673" ht="15.75" customFormat="1" customHeight="1" s="228">
      <c r="A673" s="231" t="n"/>
      <c r="B673" s="272" t="n"/>
    </row>
    <row r="674" ht="15.75" customFormat="1" customHeight="1" s="228">
      <c r="A674" s="231" t="n"/>
      <c r="B674" s="272" t="n"/>
    </row>
    <row r="675" ht="15.75" customFormat="1" customHeight="1" s="228">
      <c r="A675" s="231" t="n"/>
      <c r="B675" s="272" t="n"/>
    </row>
    <row r="676" ht="15.75" customFormat="1" customHeight="1" s="228">
      <c r="A676" s="231" t="n"/>
      <c r="B676" s="272" t="n"/>
    </row>
    <row r="677" ht="15.75" customFormat="1" customHeight="1" s="228">
      <c r="A677" s="231" t="n"/>
      <c r="B677" s="272" t="n"/>
    </row>
    <row r="678" ht="15.75" customFormat="1" customHeight="1" s="228">
      <c r="A678" s="231" t="n"/>
      <c r="B678" s="272" t="n"/>
    </row>
    <row r="679" ht="15.75" customFormat="1" customHeight="1" s="228">
      <c r="A679" s="231" t="n"/>
      <c r="B679" s="272" t="n"/>
    </row>
    <row r="680" ht="15.75" customFormat="1" customHeight="1" s="228">
      <c r="A680" s="231" t="n"/>
      <c r="B680" s="272" t="n"/>
    </row>
    <row r="681" ht="15.75" customFormat="1" customHeight="1" s="228">
      <c r="A681" s="231" t="n"/>
      <c r="B681" s="272" t="n"/>
    </row>
    <row r="682" ht="15.75" customFormat="1" customHeight="1" s="228">
      <c r="A682" s="231" t="n"/>
      <c r="B682" s="272" t="n"/>
    </row>
    <row r="683" ht="15.75" customFormat="1" customHeight="1" s="228">
      <c r="A683" s="231" t="n"/>
      <c r="B683" s="272" t="n"/>
    </row>
    <row r="684" ht="15.75" customFormat="1" customHeight="1" s="228">
      <c r="A684" s="231" t="n"/>
      <c r="B684" s="272" t="n"/>
    </row>
    <row r="685" ht="15.75" customFormat="1" customHeight="1" s="228">
      <c r="A685" s="231" t="n"/>
      <c r="B685" s="272" t="n"/>
    </row>
    <row r="686" ht="15.75" customFormat="1" customHeight="1" s="228">
      <c r="A686" s="231" t="n"/>
      <c r="B686" s="272" t="n"/>
    </row>
    <row r="687" ht="15.75" customFormat="1" customHeight="1" s="228">
      <c r="A687" s="231" t="n"/>
      <c r="B687" s="272" t="n"/>
    </row>
    <row r="688" ht="15.75" customFormat="1" customHeight="1" s="228">
      <c r="A688" s="231" t="n"/>
      <c r="B688" s="272" t="n"/>
    </row>
    <row r="689" ht="15.75" customFormat="1" customHeight="1" s="228">
      <c r="A689" s="231" t="n"/>
      <c r="B689" s="272" t="n"/>
    </row>
    <row r="690" ht="15.75" customFormat="1" customHeight="1" s="228">
      <c r="A690" s="231" t="n"/>
      <c r="B690" s="272" t="n"/>
    </row>
    <row r="691" ht="15.75" customFormat="1" customHeight="1" s="228">
      <c r="A691" s="231" t="n"/>
      <c r="B691" s="272" t="n"/>
    </row>
    <row r="692" ht="15.75" customFormat="1" customHeight="1" s="228">
      <c r="A692" s="231" t="n"/>
      <c r="B692" s="272" t="n"/>
    </row>
    <row r="693" ht="15.75" customFormat="1" customHeight="1" s="228">
      <c r="A693" s="231" t="n"/>
      <c r="B693" s="272" t="n"/>
    </row>
    <row r="694" ht="15.75" customFormat="1" customHeight="1" s="228">
      <c r="A694" s="231" t="n"/>
      <c r="B694" s="272" t="n"/>
    </row>
    <row r="695" ht="15.75" customFormat="1" customHeight="1" s="228">
      <c r="A695" s="231" t="n"/>
      <c r="B695" s="272" t="n"/>
    </row>
    <row r="696" ht="15.75" customFormat="1" customHeight="1" s="228">
      <c r="A696" s="231" t="n"/>
      <c r="B696" s="272" t="n"/>
    </row>
    <row r="697" ht="15.75" customFormat="1" customHeight="1" s="228">
      <c r="A697" s="231" t="n"/>
      <c r="B697" s="272" t="n"/>
    </row>
    <row r="698" ht="15.75" customFormat="1" customHeight="1" s="228">
      <c r="A698" s="231" t="n"/>
      <c r="B698" s="272" t="n"/>
    </row>
    <row r="699" ht="15.75" customFormat="1" customHeight="1" s="228">
      <c r="A699" s="231" t="n"/>
      <c r="B699" s="272" t="n"/>
    </row>
    <row r="700" ht="15.75" customFormat="1" customHeight="1" s="228">
      <c r="A700" s="231" t="n"/>
      <c r="B700" s="272" t="n"/>
    </row>
    <row r="701" ht="15.75" customFormat="1" customHeight="1" s="228">
      <c r="A701" s="231" t="n"/>
      <c r="B701" s="272" t="n"/>
    </row>
    <row r="702" ht="15.75" customFormat="1" customHeight="1" s="228">
      <c r="A702" s="231" t="n"/>
      <c r="B702" s="272" t="n"/>
    </row>
    <row r="703" ht="15.75" customFormat="1" customHeight="1" s="228">
      <c r="A703" s="231" t="n"/>
      <c r="B703" s="272" t="n"/>
    </row>
    <row r="704" ht="15.75" customFormat="1" customHeight="1" s="228">
      <c r="A704" s="231" t="n"/>
      <c r="B704" s="272" t="n"/>
    </row>
    <row r="705" ht="15.75" customFormat="1" customHeight="1" s="228">
      <c r="A705" s="231" t="n"/>
      <c r="B705" s="272" t="n"/>
    </row>
    <row r="706" ht="15.75" customFormat="1" customHeight="1" s="228">
      <c r="A706" s="231" t="n"/>
      <c r="B706" s="272" t="n"/>
    </row>
    <row r="707" ht="15.75" customFormat="1" customHeight="1" s="228">
      <c r="A707" s="231" t="n"/>
      <c r="B707" s="272" t="n"/>
    </row>
    <row r="708" ht="15.75" customFormat="1" customHeight="1" s="228">
      <c r="A708" s="231" t="n"/>
      <c r="B708" s="272" t="n"/>
    </row>
    <row r="709" ht="15.75" customFormat="1" customHeight="1" s="228">
      <c r="A709" s="231" t="n"/>
      <c r="B709" s="272" t="n"/>
    </row>
    <row r="710" ht="15.75" customFormat="1" customHeight="1" s="228">
      <c r="A710" s="231" t="n"/>
      <c r="B710" s="272" t="n"/>
    </row>
    <row r="711" ht="15.75" customFormat="1" customHeight="1" s="228">
      <c r="A711" s="231" t="n"/>
      <c r="B711" s="272" t="n"/>
    </row>
    <row r="712" ht="15.75" customFormat="1" customHeight="1" s="228">
      <c r="A712" s="231" t="n"/>
      <c r="B712" s="272" t="n"/>
    </row>
    <row r="713" ht="15.75" customFormat="1" customHeight="1" s="228">
      <c r="A713" s="231" t="n"/>
      <c r="B713" s="272" t="n"/>
    </row>
    <row r="714" ht="15.75" customFormat="1" customHeight="1" s="228">
      <c r="A714" s="231" t="n"/>
      <c r="B714" s="272" t="n"/>
    </row>
    <row r="715" ht="15.75" customFormat="1" customHeight="1" s="228">
      <c r="A715" s="231" t="n"/>
      <c r="B715" s="272" t="n"/>
    </row>
    <row r="716" ht="15.75" customFormat="1" customHeight="1" s="228">
      <c r="A716" s="231" t="n"/>
      <c r="B716" s="272" t="n"/>
    </row>
    <row r="717" ht="15.75" customFormat="1" customHeight="1" s="228">
      <c r="A717" s="231" t="n"/>
      <c r="B717" s="272" t="n"/>
    </row>
    <row r="718" ht="15.75" customFormat="1" customHeight="1" s="228">
      <c r="A718" s="231" t="n"/>
      <c r="B718" s="272" t="n"/>
    </row>
    <row r="719" ht="15.75" customFormat="1" customHeight="1" s="228">
      <c r="A719" s="231" t="n"/>
      <c r="B719" s="272" t="n"/>
    </row>
    <row r="720" ht="15.75" customFormat="1" customHeight="1" s="228">
      <c r="A720" s="231" t="n"/>
      <c r="B720" s="272" t="n"/>
    </row>
    <row r="721" ht="15.75" customFormat="1" customHeight="1" s="228">
      <c r="A721" s="231" t="n"/>
      <c r="B721" s="272" t="n"/>
    </row>
    <row r="722" ht="15.75" customFormat="1" customHeight="1" s="228">
      <c r="A722" s="231" t="n"/>
      <c r="B722" s="272" t="n"/>
    </row>
    <row r="723" ht="15.75" customFormat="1" customHeight="1" s="228">
      <c r="A723" s="231" t="n"/>
      <c r="B723" s="272" t="n"/>
    </row>
    <row r="724" ht="15.75" customFormat="1" customHeight="1" s="228">
      <c r="A724" s="231" t="n"/>
      <c r="B724" s="272" t="n"/>
    </row>
    <row r="725" ht="15.75" customFormat="1" customHeight="1" s="228">
      <c r="A725" s="231" t="n"/>
      <c r="B725" s="272" t="n"/>
    </row>
    <row r="726" ht="15.75" customFormat="1" customHeight="1" s="228">
      <c r="A726" s="231" t="n"/>
      <c r="B726" s="272" t="n"/>
    </row>
    <row r="727" ht="15.75" customFormat="1" customHeight="1" s="228">
      <c r="A727" s="231" t="n"/>
      <c r="B727" s="272" t="n"/>
    </row>
    <row r="728" ht="15.75" customFormat="1" customHeight="1" s="228">
      <c r="A728" s="231" t="n"/>
      <c r="B728" s="272" t="n"/>
    </row>
    <row r="729" ht="15.75" customFormat="1" customHeight="1" s="228">
      <c r="A729" s="231" t="n"/>
      <c r="B729" s="272" t="n"/>
    </row>
    <row r="730" ht="15.75" customFormat="1" customHeight="1" s="228">
      <c r="A730" s="231" t="n"/>
      <c r="B730" s="272" t="n"/>
    </row>
    <row r="731" ht="15.75" customFormat="1" customHeight="1" s="228">
      <c r="A731" s="231" t="n"/>
      <c r="B731" s="272" t="n"/>
    </row>
    <row r="732" ht="15.75" customFormat="1" customHeight="1" s="228">
      <c r="A732" s="231" t="n"/>
      <c r="B732" s="272" t="n"/>
    </row>
    <row r="733" ht="15.75" customFormat="1" customHeight="1" s="228">
      <c r="A733" s="231" t="n"/>
      <c r="B733" s="272" t="n"/>
    </row>
    <row r="734" ht="15.75" customFormat="1" customHeight="1" s="228">
      <c r="A734" s="231" t="n"/>
      <c r="B734" s="272" t="n"/>
    </row>
    <row r="735" ht="15.75" customFormat="1" customHeight="1" s="228">
      <c r="A735" s="231" t="n"/>
      <c r="B735" s="272" t="n"/>
    </row>
    <row r="736" ht="15.75" customFormat="1" customHeight="1" s="228">
      <c r="A736" s="231" t="n"/>
      <c r="B736" s="272" t="n"/>
    </row>
    <row r="737" ht="15.75" customFormat="1" customHeight="1" s="228">
      <c r="A737" s="231" t="n"/>
      <c r="B737" s="272" t="n"/>
    </row>
    <row r="738" ht="15.75" customFormat="1" customHeight="1" s="228">
      <c r="A738" s="231" t="n"/>
      <c r="B738" s="272" t="n"/>
    </row>
    <row r="739" ht="15.75" customFormat="1" customHeight="1" s="228">
      <c r="A739" s="231" t="n"/>
      <c r="B739" s="272" t="n"/>
    </row>
    <row r="740" ht="15.75" customFormat="1" customHeight="1" s="228">
      <c r="A740" s="231" t="n"/>
      <c r="B740" s="272" t="n"/>
    </row>
    <row r="741" ht="15.75" customFormat="1" customHeight="1" s="228">
      <c r="A741" s="231" t="n"/>
      <c r="B741" s="272" t="n"/>
    </row>
    <row r="742" ht="15.75" customFormat="1" customHeight="1" s="228">
      <c r="A742" s="231" t="n"/>
      <c r="B742" s="272" t="n"/>
    </row>
    <row r="743" ht="15.75" customFormat="1" customHeight="1" s="228">
      <c r="A743" s="231" t="n"/>
      <c r="B743" s="272" t="n"/>
    </row>
    <row r="744" ht="15.75" customFormat="1" customHeight="1" s="228">
      <c r="A744" s="231" t="n"/>
      <c r="B744" s="272" t="n"/>
    </row>
    <row r="745" ht="15.75" customFormat="1" customHeight="1" s="228">
      <c r="A745" s="231" t="n"/>
      <c r="B745" s="272" t="n"/>
    </row>
    <row r="746" ht="15.75" customFormat="1" customHeight="1" s="228">
      <c r="A746" s="231" t="n"/>
      <c r="B746" s="272" t="n"/>
    </row>
    <row r="747" ht="15.75" customFormat="1" customHeight="1" s="228">
      <c r="A747" s="231" t="n"/>
      <c r="B747" s="272" t="n"/>
    </row>
    <row r="748" ht="15.75" customFormat="1" customHeight="1" s="228">
      <c r="A748" s="231" t="n"/>
      <c r="B748" s="272" t="n"/>
    </row>
    <row r="749" ht="15.75" customFormat="1" customHeight="1" s="228">
      <c r="A749" s="231" t="n"/>
      <c r="B749" s="272" t="n"/>
    </row>
    <row r="750" ht="15.75" customFormat="1" customHeight="1" s="228">
      <c r="A750" s="231" t="n"/>
      <c r="B750" s="272" t="n"/>
    </row>
    <row r="751" ht="15.75" customFormat="1" customHeight="1" s="228">
      <c r="A751" s="231" t="n"/>
      <c r="B751" s="272" t="n"/>
    </row>
    <row r="752" ht="15.75" customFormat="1" customHeight="1" s="228">
      <c r="A752" s="231" t="n"/>
      <c r="B752" s="272" t="n"/>
    </row>
    <row r="753" ht="15.75" customFormat="1" customHeight="1" s="228">
      <c r="A753" s="231" t="n"/>
      <c r="B753" s="272" t="n"/>
    </row>
    <row r="754" ht="15.75" customFormat="1" customHeight="1" s="228">
      <c r="A754" s="231" t="n"/>
      <c r="B754" s="272" t="n"/>
    </row>
    <row r="755" ht="15.75" customFormat="1" customHeight="1" s="228">
      <c r="A755" s="231" t="n"/>
      <c r="B755" s="272" t="n"/>
    </row>
    <row r="756" ht="15.75" customFormat="1" customHeight="1" s="228">
      <c r="A756" s="231" t="n"/>
      <c r="B756" s="272" t="n"/>
    </row>
    <row r="757" ht="15.75" customFormat="1" customHeight="1" s="228">
      <c r="A757" s="231" t="n"/>
      <c r="B757" s="272" t="n"/>
    </row>
    <row r="758" ht="15.75" customFormat="1" customHeight="1" s="228">
      <c r="A758" s="231" t="n"/>
      <c r="B758" s="272" t="n"/>
    </row>
    <row r="759" ht="15.75" customFormat="1" customHeight="1" s="228">
      <c r="A759" s="231" t="n"/>
      <c r="B759" s="272" t="n"/>
    </row>
    <row r="760" ht="15.75" customFormat="1" customHeight="1" s="228">
      <c r="A760" s="231" t="n"/>
      <c r="B760" s="272" t="n"/>
    </row>
    <row r="761" ht="15.75" customFormat="1" customHeight="1" s="228">
      <c r="A761" s="231" t="n"/>
      <c r="B761" s="272" t="n"/>
    </row>
    <row r="762" ht="15.75" customFormat="1" customHeight="1" s="228">
      <c r="A762" s="231" t="n"/>
      <c r="B762" s="272" t="n"/>
    </row>
    <row r="763" ht="15.75" customFormat="1" customHeight="1" s="228">
      <c r="A763" s="231" t="n"/>
      <c r="B763" s="272" t="n"/>
    </row>
    <row r="764" ht="15.75" customFormat="1" customHeight="1" s="228">
      <c r="A764" s="231" t="n"/>
      <c r="B764" s="272" t="n"/>
    </row>
    <row r="765" ht="15.75" customFormat="1" customHeight="1" s="228">
      <c r="A765" s="231" t="n"/>
      <c r="B765" s="272" t="n"/>
    </row>
    <row r="766" ht="15.75" customFormat="1" customHeight="1" s="228">
      <c r="A766" s="231" t="n"/>
      <c r="B766" s="272" t="n"/>
    </row>
    <row r="767" ht="15.75" customFormat="1" customHeight="1" s="228">
      <c r="A767" s="231" t="n"/>
      <c r="B767" s="272" t="n"/>
    </row>
    <row r="768" ht="15.75" customFormat="1" customHeight="1" s="228">
      <c r="A768" s="231" t="n"/>
      <c r="B768" s="272" t="n"/>
    </row>
    <row r="769" ht="15.75" customFormat="1" customHeight="1" s="228">
      <c r="A769" s="231" t="n"/>
      <c r="B769" s="272" t="n"/>
    </row>
    <row r="770" ht="15.75" customFormat="1" customHeight="1" s="228">
      <c r="A770" s="231" t="n"/>
      <c r="B770" s="272" t="n"/>
    </row>
    <row r="771" ht="15.75" customFormat="1" customHeight="1" s="228">
      <c r="A771" s="231" t="n"/>
      <c r="B771" s="272" t="n"/>
    </row>
    <row r="772" ht="15.75" customFormat="1" customHeight="1" s="228">
      <c r="A772" s="231" t="n"/>
      <c r="B772" s="272" t="n"/>
    </row>
    <row r="773" ht="15.75" customFormat="1" customHeight="1" s="228">
      <c r="A773" s="231" t="n"/>
      <c r="B773" s="272" t="n"/>
    </row>
    <row r="774" ht="15.75" customFormat="1" customHeight="1" s="228">
      <c r="A774" s="231" t="n"/>
      <c r="B774" s="272" t="n"/>
    </row>
    <row r="775" ht="15.75" customFormat="1" customHeight="1" s="228">
      <c r="A775" s="231" t="n"/>
      <c r="B775" s="272" t="n"/>
    </row>
    <row r="776" ht="15.75" customFormat="1" customHeight="1" s="228">
      <c r="A776" s="231" t="n"/>
      <c r="B776" s="272" t="n"/>
    </row>
    <row r="777" ht="15.75" customFormat="1" customHeight="1" s="228">
      <c r="A777" s="231" t="n"/>
      <c r="B777" s="272" t="n"/>
    </row>
    <row r="778" ht="15.75" customFormat="1" customHeight="1" s="228">
      <c r="A778" s="231" t="n"/>
      <c r="B778" s="272" t="n"/>
    </row>
    <row r="779" ht="15.75" customFormat="1" customHeight="1" s="228">
      <c r="A779" s="231" t="n"/>
      <c r="B779" s="272" t="n"/>
    </row>
    <row r="780" ht="15.75" customFormat="1" customHeight="1" s="228">
      <c r="A780" s="231" t="n"/>
      <c r="B780" s="272" t="n"/>
    </row>
    <row r="781" ht="15.75" customFormat="1" customHeight="1" s="228">
      <c r="A781" s="231" t="n"/>
      <c r="B781" s="272" t="n"/>
    </row>
    <row r="782" ht="15.75" customFormat="1" customHeight="1" s="228">
      <c r="A782" s="231" t="n"/>
      <c r="B782" s="272" t="n"/>
    </row>
    <row r="783" ht="15.75" customFormat="1" customHeight="1" s="228">
      <c r="A783" s="231" t="n"/>
      <c r="B783" s="272" t="n"/>
    </row>
    <row r="784" ht="15.75" customFormat="1" customHeight="1" s="228">
      <c r="A784" s="231" t="n"/>
      <c r="B784" s="272" t="n"/>
    </row>
    <row r="785" ht="15.75" customFormat="1" customHeight="1" s="228">
      <c r="A785" s="231" t="n"/>
      <c r="B785" s="272" t="n"/>
    </row>
    <row r="786" ht="15.75" customFormat="1" customHeight="1" s="228">
      <c r="A786" s="231" t="n"/>
      <c r="B786" s="272" t="n"/>
    </row>
    <row r="787" ht="15.75" customFormat="1" customHeight="1" s="228">
      <c r="A787" s="231" t="n"/>
      <c r="B787" s="272" t="n"/>
    </row>
    <row r="788" ht="15.75" customFormat="1" customHeight="1" s="228">
      <c r="A788" s="231" t="n"/>
      <c r="B788" s="272" t="n"/>
    </row>
    <row r="789" ht="15.75" customFormat="1" customHeight="1" s="228">
      <c r="A789" s="231" t="n"/>
      <c r="B789" s="272" t="n"/>
    </row>
    <row r="790" ht="15.75" customFormat="1" customHeight="1" s="228">
      <c r="A790" s="231" t="n"/>
      <c r="B790" s="272" t="n"/>
    </row>
    <row r="791" ht="15.75" customFormat="1" customHeight="1" s="228">
      <c r="A791" s="231" t="n"/>
      <c r="B791" s="272" t="n"/>
    </row>
    <row r="792" ht="15.75" customFormat="1" customHeight="1" s="228">
      <c r="A792" s="231" t="n"/>
      <c r="B792" s="272" t="n"/>
    </row>
    <row r="793" ht="15.75" customFormat="1" customHeight="1" s="228">
      <c r="A793" s="231" t="n"/>
      <c r="B793" s="272" t="n"/>
    </row>
    <row r="794" ht="15.75" customFormat="1" customHeight="1" s="228">
      <c r="A794" s="231" t="n"/>
      <c r="B794" s="272" t="n"/>
    </row>
    <row r="795" ht="15.75" customFormat="1" customHeight="1" s="228">
      <c r="A795" s="231" t="n"/>
      <c r="B795" s="272" t="n"/>
    </row>
    <row r="796" ht="15.75" customFormat="1" customHeight="1" s="228">
      <c r="A796" s="231" t="n"/>
      <c r="B796" s="272" t="n"/>
    </row>
    <row r="797" ht="15.75" customFormat="1" customHeight="1" s="228">
      <c r="A797" s="231" t="n"/>
      <c r="B797" s="272" t="n"/>
    </row>
    <row r="798" ht="15.75" customFormat="1" customHeight="1" s="228">
      <c r="A798" s="231" t="n"/>
      <c r="B798" s="272" t="n"/>
    </row>
    <row r="799" ht="15.75" customFormat="1" customHeight="1" s="228">
      <c r="A799" s="231" t="n"/>
      <c r="B799" s="272" t="n"/>
    </row>
    <row r="800" ht="15.75" customFormat="1" customHeight="1" s="228">
      <c r="A800" s="231" t="n"/>
      <c r="B800" s="272" t="n"/>
    </row>
    <row r="801" ht="15.75" customFormat="1" customHeight="1" s="228">
      <c r="A801" s="231" t="n"/>
      <c r="B801" s="272" t="n"/>
    </row>
    <row r="802" ht="15.75" customFormat="1" customHeight="1" s="228">
      <c r="A802" s="231" t="n"/>
      <c r="B802" s="272" t="n"/>
    </row>
    <row r="803" ht="15.75" customFormat="1" customHeight="1" s="228">
      <c r="A803" s="231" t="n"/>
      <c r="B803" s="272" t="n"/>
    </row>
    <row r="804" ht="15.75" customFormat="1" customHeight="1" s="228">
      <c r="A804" s="231" t="n"/>
      <c r="B804" s="272" t="n"/>
    </row>
    <row r="805" ht="15.75" customFormat="1" customHeight="1" s="228">
      <c r="A805" s="231" t="n"/>
      <c r="B805" s="272" t="n"/>
    </row>
    <row r="806" ht="15.75" customFormat="1" customHeight="1" s="228">
      <c r="A806" s="231" t="n"/>
      <c r="B806" s="272" t="n"/>
    </row>
    <row r="807" ht="15.75" customFormat="1" customHeight="1" s="228">
      <c r="A807" s="231" t="n"/>
      <c r="B807" s="272" t="n"/>
    </row>
    <row r="808" ht="15.75" customFormat="1" customHeight="1" s="228">
      <c r="A808" s="231" t="n"/>
      <c r="B808" s="272" t="n"/>
    </row>
    <row r="809" ht="15.75" customFormat="1" customHeight="1" s="228">
      <c r="A809" s="231" t="n"/>
      <c r="B809" s="272" t="n"/>
    </row>
    <row r="810" ht="15.75" customFormat="1" customHeight="1" s="228">
      <c r="A810" s="231" t="n"/>
      <c r="B810" s="272" t="n"/>
    </row>
    <row r="811" ht="15.75" customFormat="1" customHeight="1" s="228">
      <c r="A811" s="231" t="n"/>
      <c r="B811" s="272" t="n"/>
    </row>
    <row r="812" ht="15.75" customFormat="1" customHeight="1" s="228">
      <c r="A812" s="231" t="n"/>
      <c r="B812" s="272" t="n"/>
    </row>
    <row r="813" ht="15.75" customFormat="1" customHeight="1" s="228">
      <c r="A813" s="231" t="n"/>
      <c r="B813" s="272" t="n"/>
    </row>
    <row r="814" ht="15.75" customFormat="1" customHeight="1" s="228">
      <c r="A814" s="231" t="n"/>
      <c r="B814" s="272" t="n"/>
    </row>
    <row r="815" ht="15.75" customFormat="1" customHeight="1" s="228">
      <c r="A815" s="231" t="n"/>
      <c r="B815" s="272" t="n"/>
    </row>
    <row r="816" ht="15.75" customFormat="1" customHeight="1" s="228">
      <c r="A816" s="231" t="n"/>
      <c r="B816" s="272" t="n"/>
    </row>
    <row r="817" ht="15.75" customFormat="1" customHeight="1" s="228">
      <c r="A817" s="231" t="n"/>
      <c r="B817" s="272" t="n"/>
    </row>
    <row r="818" ht="15.75" customFormat="1" customHeight="1" s="228">
      <c r="A818" s="231" t="n"/>
      <c r="B818" s="272" t="n"/>
    </row>
    <row r="819" ht="15.75" customFormat="1" customHeight="1" s="228">
      <c r="A819" s="231" t="n"/>
      <c r="B819" s="272" t="n"/>
    </row>
    <row r="820" ht="15.75" customFormat="1" customHeight="1" s="228">
      <c r="A820" s="231" t="n"/>
      <c r="B820" s="272" t="n"/>
    </row>
    <row r="821" ht="15.75" customFormat="1" customHeight="1" s="228">
      <c r="A821" s="231" t="n"/>
      <c r="B821" s="272" t="n"/>
    </row>
    <row r="822" ht="15.75" customFormat="1" customHeight="1" s="228">
      <c r="A822" s="231" t="n"/>
      <c r="B822" s="272" t="n"/>
    </row>
    <row r="823" ht="15.75" customFormat="1" customHeight="1" s="228">
      <c r="A823" s="231" t="n"/>
      <c r="B823" s="272" t="n"/>
    </row>
    <row r="824" ht="15.75" customFormat="1" customHeight="1" s="228">
      <c r="A824" s="231" t="n"/>
      <c r="B824" s="272" t="n"/>
    </row>
    <row r="825" ht="15.75" customFormat="1" customHeight="1" s="228">
      <c r="A825" s="231" t="n"/>
      <c r="B825" s="272" t="n"/>
    </row>
    <row r="826" ht="15.75" customFormat="1" customHeight="1" s="228">
      <c r="A826" s="231" t="n"/>
      <c r="B826" s="272" t="n"/>
    </row>
    <row r="827" ht="15.75" customFormat="1" customHeight="1" s="228">
      <c r="A827" s="231" t="n"/>
      <c r="B827" s="272" t="n"/>
    </row>
    <row r="828" ht="15.75" customFormat="1" customHeight="1" s="228">
      <c r="A828" s="231" t="n"/>
      <c r="B828" s="272" t="n"/>
    </row>
    <row r="829" ht="15.75" customFormat="1" customHeight="1" s="228">
      <c r="A829" s="231" t="n"/>
      <c r="B829" s="272" t="n"/>
    </row>
    <row r="830" ht="15.75" customFormat="1" customHeight="1" s="228">
      <c r="A830" s="231" t="n"/>
      <c r="B830" s="272" t="n"/>
    </row>
    <row r="831" ht="15.75" customFormat="1" customHeight="1" s="228">
      <c r="A831" s="231" t="n"/>
      <c r="B831" s="272" t="n"/>
    </row>
    <row r="832" ht="15.75" customFormat="1" customHeight="1" s="228">
      <c r="A832" s="231" t="n"/>
      <c r="B832" s="272" t="n"/>
    </row>
    <row r="833" ht="15.75" customFormat="1" customHeight="1" s="228">
      <c r="A833" s="231" t="n"/>
      <c r="B833" s="272" t="n"/>
    </row>
    <row r="834" ht="15.75" customFormat="1" customHeight="1" s="228">
      <c r="A834" s="231" t="n"/>
      <c r="B834" s="272" t="n"/>
    </row>
    <row r="835" ht="15.75" customFormat="1" customHeight="1" s="228">
      <c r="A835" s="231" t="n"/>
      <c r="B835" s="272" t="n"/>
    </row>
    <row r="836" ht="15.75" customFormat="1" customHeight="1" s="228">
      <c r="A836" s="231" t="n"/>
      <c r="B836" s="272" t="n"/>
    </row>
    <row r="837" ht="15.75" customFormat="1" customHeight="1" s="228">
      <c r="A837" s="231" t="n"/>
      <c r="B837" s="272" t="n"/>
    </row>
    <row r="838" ht="15.75" customFormat="1" customHeight="1" s="228">
      <c r="A838" s="231" t="n"/>
      <c r="B838" s="272" t="n"/>
    </row>
    <row r="839" ht="15.75" customFormat="1" customHeight="1" s="228">
      <c r="A839" s="231" t="n"/>
      <c r="B839" s="272" t="n"/>
    </row>
    <row r="840" ht="15.75" customFormat="1" customHeight="1" s="228">
      <c r="A840" s="231" t="n"/>
      <c r="B840" s="272" t="n"/>
    </row>
    <row r="841" ht="15.75" customFormat="1" customHeight="1" s="228">
      <c r="A841" s="231" t="n"/>
      <c r="B841" s="272" t="n"/>
    </row>
    <row r="842" ht="15.75" customFormat="1" customHeight="1" s="228">
      <c r="A842" s="231" t="n"/>
      <c r="B842" s="272" t="n"/>
    </row>
    <row r="843" ht="15.75" customFormat="1" customHeight="1" s="228">
      <c r="A843" s="231" t="n"/>
      <c r="B843" s="272" t="n"/>
    </row>
    <row r="844" ht="15.75" customFormat="1" customHeight="1" s="228">
      <c r="A844" s="231" t="n"/>
      <c r="B844" s="272" t="n"/>
    </row>
    <row r="845" ht="15.75" customFormat="1" customHeight="1" s="228">
      <c r="A845" s="231" t="n"/>
      <c r="B845" s="272" t="n"/>
    </row>
    <row r="846" ht="15.75" customFormat="1" customHeight="1" s="228">
      <c r="A846" s="231" t="n"/>
      <c r="B846" s="272" t="n"/>
    </row>
    <row r="847" ht="15.75" customFormat="1" customHeight="1" s="228">
      <c r="A847" s="231" t="n"/>
      <c r="B847" s="272" t="n"/>
    </row>
    <row r="848" ht="15.75" customFormat="1" customHeight="1" s="228">
      <c r="A848" s="231" t="n"/>
      <c r="B848" s="272" t="n"/>
    </row>
    <row r="849" ht="15.75" customFormat="1" customHeight="1" s="228">
      <c r="A849" s="231" t="n"/>
      <c r="B849" s="272" t="n"/>
    </row>
    <row r="850" ht="15.75" customFormat="1" customHeight="1" s="228">
      <c r="A850" s="231" t="n"/>
      <c r="B850" s="272" t="n"/>
    </row>
    <row r="851" ht="15.75" customFormat="1" customHeight="1" s="228">
      <c r="A851" s="231" t="n"/>
      <c r="B851" s="272" t="n"/>
    </row>
    <row r="852" ht="15.75" customFormat="1" customHeight="1" s="228">
      <c r="A852" s="231" t="n"/>
      <c r="B852" s="272" t="n"/>
    </row>
    <row r="853" ht="15.75" customFormat="1" customHeight="1" s="228">
      <c r="A853" s="231" t="n"/>
      <c r="B853" s="272" t="n"/>
    </row>
    <row r="854" ht="15.75" customFormat="1" customHeight="1" s="228">
      <c r="A854" s="231" t="n"/>
      <c r="B854" s="272" t="n"/>
    </row>
    <row r="855" ht="15.75" customFormat="1" customHeight="1" s="228">
      <c r="A855" s="231" t="n"/>
      <c r="B855" s="272" t="n"/>
    </row>
    <row r="856" ht="15.75" customFormat="1" customHeight="1" s="228">
      <c r="A856" s="231" t="n"/>
      <c r="B856" s="272" t="n"/>
    </row>
    <row r="857" ht="15.75" customFormat="1" customHeight="1" s="228">
      <c r="A857" s="231" t="n"/>
      <c r="B857" s="272" t="n"/>
    </row>
    <row r="858" ht="15.75" customFormat="1" customHeight="1" s="228">
      <c r="A858" s="231" t="n"/>
      <c r="B858" s="272" t="n"/>
    </row>
    <row r="859" ht="15.75" customFormat="1" customHeight="1" s="228">
      <c r="A859" s="231" t="n"/>
      <c r="B859" s="272" t="n"/>
    </row>
    <row r="860" ht="15.75" customFormat="1" customHeight="1" s="228">
      <c r="A860" s="231" t="n"/>
      <c r="B860" s="272" t="n"/>
    </row>
    <row r="861" ht="15.75" customFormat="1" customHeight="1" s="228">
      <c r="A861" s="231" t="n"/>
      <c r="B861" s="272" t="n"/>
    </row>
    <row r="862" ht="15.75" customFormat="1" customHeight="1" s="228">
      <c r="A862" s="231" t="n"/>
      <c r="B862" s="272" t="n"/>
    </row>
    <row r="863" ht="15.75" customFormat="1" customHeight="1" s="228">
      <c r="A863" s="231" t="n"/>
      <c r="B863" s="272" t="n"/>
    </row>
    <row r="864" ht="15.75" customFormat="1" customHeight="1" s="228">
      <c r="A864" s="231" t="n"/>
      <c r="B864" s="272" t="n"/>
    </row>
    <row r="865" ht="15.75" customFormat="1" customHeight="1" s="228">
      <c r="A865" s="231" t="n"/>
      <c r="B865" s="272" t="n"/>
    </row>
    <row r="866" ht="15.75" customFormat="1" customHeight="1" s="228">
      <c r="A866" s="231" t="n"/>
      <c r="B866" s="272" t="n"/>
    </row>
    <row r="867" ht="15.75" customFormat="1" customHeight="1" s="228">
      <c r="A867" s="231" t="n"/>
      <c r="B867" s="272" t="n"/>
    </row>
    <row r="868" ht="15.75" customFormat="1" customHeight="1" s="228">
      <c r="A868" s="231" t="n"/>
      <c r="B868" s="272" t="n"/>
    </row>
    <row r="869" ht="15.75" customFormat="1" customHeight="1" s="228">
      <c r="A869" s="231" t="n"/>
      <c r="B869" s="272" t="n"/>
    </row>
    <row r="870" ht="15.75" customFormat="1" customHeight="1" s="228">
      <c r="A870" s="231" t="n"/>
      <c r="B870" s="272" t="n"/>
    </row>
    <row r="871" ht="15.75" customFormat="1" customHeight="1" s="228">
      <c r="A871" s="231" t="n"/>
      <c r="B871" s="272" t="n"/>
    </row>
    <row r="872" ht="15.75" customFormat="1" customHeight="1" s="228">
      <c r="A872" s="231" t="n"/>
      <c r="B872" s="272" t="n"/>
    </row>
    <row r="873" ht="15.75" customFormat="1" customHeight="1" s="228">
      <c r="A873" s="231" t="n"/>
      <c r="B873" s="272" t="n"/>
    </row>
    <row r="874" ht="15.75" customFormat="1" customHeight="1" s="228">
      <c r="A874" s="231" t="n"/>
      <c r="B874" s="272" t="n"/>
    </row>
    <row r="875" ht="15.75" customFormat="1" customHeight="1" s="228">
      <c r="A875" s="231" t="n"/>
      <c r="B875" s="272" t="n"/>
    </row>
    <row r="876" ht="15.75" customFormat="1" customHeight="1" s="228">
      <c r="A876" s="231" t="n"/>
      <c r="B876" s="272" t="n"/>
    </row>
    <row r="877" ht="15.75" customFormat="1" customHeight="1" s="228">
      <c r="A877" s="231" t="n"/>
      <c r="B877" s="272" t="n"/>
    </row>
    <row r="878" ht="15.75" customFormat="1" customHeight="1" s="228">
      <c r="A878" s="231" t="n"/>
      <c r="B878" s="272" t="n"/>
    </row>
    <row r="879" ht="15.75" customFormat="1" customHeight="1" s="228">
      <c r="A879" s="231" t="n"/>
      <c r="B879" s="272" t="n"/>
    </row>
    <row r="880" ht="15.75" customFormat="1" customHeight="1" s="228">
      <c r="A880" s="231" t="n"/>
      <c r="B880" s="272" t="n"/>
    </row>
    <row r="881" ht="15.75" customFormat="1" customHeight="1" s="228">
      <c r="A881" s="231" t="n"/>
      <c r="B881" s="272" t="n"/>
    </row>
    <row r="882" ht="15.75" customFormat="1" customHeight="1" s="228">
      <c r="A882" s="231" t="n"/>
      <c r="B882" s="272" t="n"/>
    </row>
    <row r="883" ht="15.75" customFormat="1" customHeight="1" s="228">
      <c r="A883" s="231" t="n"/>
      <c r="B883" s="272" t="n"/>
    </row>
    <row r="884" ht="15.75" customFormat="1" customHeight="1" s="228">
      <c r="A884" s="231" t="n"/>
      <c r="B884" s="272" t="n"/>
    </row>
    <row r="885" ht="15.75" customFormat="1" customHeight="1" s="228">
      <c r="A885" s="231" t="n"/>
      <c r="B885" s="272" t="n"/>
    </row>
    <row r="886" ht="15.75" customFormat="1" customHeight="1" s="228">
      <c r="A886" s="231" t="n"/>
      <c r="B886" s="272" t="n"/>
    </row>
    <row r="887" ht="15.75" customFormat="1" customHeight="1" s="228">
      <c r="A887" s="231" t="n"/>
      <c r="B887" s="272" t="n"/>
    </row>
    <row r="888" ht="15.75" customFormat="1" customHeight="1" s="228">
      <c r="A888" s="231" t="n"/>
      <c r="B888" s="272" t="n"/>
    </row>
    <row r="889" ht="15.75" customFormat="1" customHeight="1" s="228">
      <c r="A889" s="231" t="n"/>
      <c r="B889" s="272" t="n"/>
    </row>
    <row r="890" ht="15.75" customFormat="1" customHeight="1" s="228">
      <c r="A890" s="231" t="n"/>
      <c r="B890" s="272" t="n"/>
    </row>
    <row r="891" ht="15.75" customFormat="1" customHeight="1" s="228">
      <c r="A891" s="231" t="n"/>
      <c r="B891" s="272" t="n"/>
    </row>
    <row r="892" ht="15.75" customFormat="1" customHeight="1" s="228">
      <c r="A892" s="231" t="n"/>
      <c r="B892" s="272" t="n"/>
    </row>
    <row r="893" ht="15.75" customFormat="1" customHeight="1" s="228">
      <c r="A893" s="231" t="n"/>
      <c r="B893" s="272" t="n"/>
    </row>
    <row r="894" ht="15.75" customFormat="1" customHeight="1" s="228">
      <c r="A894" s="231" t="n"/>
      <c r="B894" s="272" t="n"/>
    </row>
    <row r="895" ht="15.75" customFormat="1" customHeight="1" s="228">
      <c r="A895" s="231" t="n"/>
      <c r="B895" s="272" t="n"/>
    </row>
    <row r="896" ht="15.75" customFormat="1" customHeight="1" s="228">
      <c r="A896" s="231" t="n"/>
      <c r="B896" s="272" t="n"/>
    </row>
    <row r="897" ht="15.75" customFormat="1" customHeight="1" s="228">
      <c r="A897" s="231" t="n"/>
      <c r="B897" s="272" t="n"/>
    </row>
    <row r="898" ht="15.75" customFormat="1" customHeight="1" s="228">
      <c r="A898" s="231" t="n"/>
      <c r="B898" s="272" t="n"/>
    </row>
    <row r="899" ht="15.75" customFormat="1" customHeight="1" s="228">
      <c r="A899" s="231" t="n"/>
      <c r="B899" s="272" t="n"/>
    </row>
    <row r="900" ht="15.75" customFormat="1" customHeight="1" s="228">
      <c r="A900" s="231" t="n"/>
      <c r="B900" s="272" t="n"/>
    </row>
    <row r="901" ht="15.75" customFormat="1" customHeight="1" s="228">
      <c r="A901" s="231" t="n"/>
      <c r="B901" s="272" t="n"/>
    </row>
    <row r="902" ht="15.75" customFormat="1" customHeight="1" s="228">
      <c r="A902" s="231" t="n"/>
      <c r="B902" s="272" t="n"/>
    </row>
    <row r="903" ht="15.75" customFormat="1" customHeight="1" s="228">
      <c r="A903" s="231" t="n"/>
      <c r="B903" s="272" t="n"/>
    </row>
    <row r="904" ht="15.75" customFormat="1" customHeight="1" s="228">
      <c r="A904" s="231" t="n"/>
      <c r="B904" s="272" t="n"/>
    </row>
    <row r="905" ht="15.75" customFormat="1" customHeight="1" s="228">
      <c r="A905" s="231" t="n"/>
      <c r="B905" s="272" t="n"/>
    </row>
    <row r="906" ht="15.75" customFormat="1" customHeight="1" s="228">
      <c r="A906" s="231" t="n"/>
      <c r="B906" s="272" t="n"/>
    </row>
    <row r="907" ht="15.75" customFormat="1" customHeight="1" s="228">
      <c r="A907" s="231" t="n"/>
      <c r="B907" s="272" t="n"/>
    </row>
    <row r="908" ht="15.75" customFormat="1" customHeight="1" s="228">
      <c r="A908" s="231" t="n"/>
      <c r="B908" s="272" t="n"/>
    </row>
    <row r="909" ht="15.75" customFormat="1" customHeight="1" s="228">
      <c r="A909" s="231" t="n"/>
      <c r="B909" s="272" t="n"/>
    </row>
    <row r="910" ht="15.75" customFormat="1" customHeight="1" s="228">
      <c r="A910" s="231" t="n"/>
      <c r="B910" s="272" t="n"/>
    </row>
    <row r="911" ht="15.75" customFormat="1" customHeight="1" s="228">
      <c r="A911" s="231" t="n"/>
      <c r="B911" s="272" t="n"/>
    </row>
    <row r="912" ht="15.75" customFormat="1" customHeight="1" s="228">
      <c r="A912" s="231" t="n"/>
      <c r="B912" s="272" t="n"/>
    </row>
    <row r="913" ht="15.75" customFormat="1" customHeight="1" s="228">
      <c r="A913" s="231" t="n"/>
      <c r="B913" s="272" t="n"/>
    </row>
    <row r="914" ht="15.75" customFormat="1" customHeight="1" s="228">
      <c r="A914" s="231" t="n"/>
      <c r="B914" s="272" t="n"/>
    </row>
    <row r="915" ht="15.75" customFormat="1" customHeight="1" s="228">
      <c r="A915" s="231" t="n"/>
      <c r="B915" s="272" t="n"/>
    </row>
    <row r="916" ht="15.75" customFormat="1" customHeight="1" s="228">
      <c r="A916" s="231" t="n"/>
      <c r="B916" s="272" t="n"/>
    </row>
    <row r="917" ht="15.75" customFormat="1" customHeight="1" s="228">
      <c r="A917" s="231" t="n"/>
      <c r="B917" s="272" t="n"/>
    </row>
    <row r="918" ht="15.75" customFormat="1" customHeight="1" s="228">
      <c r="A918" s="231" t="n"/>
      <c r="B918" s="272" t="n"/>
    </row>
    <row r="919" ht="15.75" customFormat="1" customHeight="1" s="228">
      <c r="A919" s="231" t="n"/>
      <c r="B919" s="272" t="n"/>
    </row>
    <row r="920" ht="15.75" customFormat="1" customHeight="1" s="228">
      <c r="A920" s="231" t="n"/>
      <c r="B920" s="272" t="n"/>
    </row>
    <row r="921" ht="15.75" customFormat="1" customHeight="1" s="228">
      <c r="A921" s="231" t="n"/>
      <c r="B921" s="272" t="n"/>
    </row>
    <row r="922" ht="15.75" customFormat="1" customHeight="1" s="228">
      <c r="A922" s="231" t="n"/>
      <c r="B922" s="272" t="n"/>
    </row>
    <row r="923" ht="15.75" customFormat="1" customHeight="1" s="228">
      <c r="A923" s="231" t="n"/>
      <c r="B923" s="272" t="n"/>
    </row>
    <row r="924" ht="15.75" customFormat="1" customHeight="1" s="228">
      <c r="A924" s="231" t="n"/>
      <c r="B924" s="272" t="n"/>
    </row>
    <row r="925" ht="15.75" customFormat="1" customHeight="1" s="228">
      <c r="A925" s="231" t="n"/>
      <c r="B925" s="272" t="n"/>
    </row>
    <row r="926" ht="15.75" customFormat="1" customHeight="1" s="228">
      <c r="A926" s="231" t="n"/>
      <c r="B926" s="272" t="n"/>
    </row>
    <row r="927" ht="15.75" customFormat="1" customHeight="1" s="228">
      <c r="A927" s="231" t="n"/>
      <c r="B927" s="272" t="n"/>
    </row>
    <row r="928" ht="15.75" customFormat="1" customHeight="1" s="228">
      <c r="A928" s="231" t="n"/>
      <c r="B928" s="272" t="n"/>
    </row>
    <row r="929" ht="15.75" customFormat="1" customHeight="1" s="228">
      <c r="A929" s="231" t="n"/>
      <c r="B929" s="272" t="n"/>
    </row>
    <row r="930" ht="15.75" customFormat="1" customHeight="1" s="228">
      <c r="A930" s="231" t="n"/>
      <c r="B930" s="272" t="n"/>
    </row>
    <row r="931" ht="15.75" customFormat="1" customHeight="1" s="228">
      <c r="A931" s="231" t="n"/>
      <c r="B931" s="272" t="n"/>
    </row>
    <row r="932" ht="15.75" customFormat="1" customHeight="1" s="228">
      <c r="A932" s="231" t="n"/>
      <c r="B932" s="272" t="n"/>
    </row>
    <row r="933" ht="15.75" customFormat="1" customHeight="1" s="228">
      <c r="A933" s="231" t="n"/>
      <c r="B933" s="272" t="n"/>
    </row>
    <row r="934" ht="15.75" customFormat="1" customHeight="1" s="228">
      <c r="A934" s="231" t="n"/>
      <c r="B934" s="272" t="n"/>
    </row>
    <row r="935" ht="15.75" customFormat="1" customHeight="1" s="228">
      <c r="A935" s="231" t="n"/>
      <c r="B935" s="272" t="n"/>
    </row>
    <row r="936" ht="15.75" customFormat="1" customHeight="1" s="228">
      <c r="A936" s="231" t="n"/>
      <c r="B936" s="272" t="n"/>
    </row>
    <row r="937" ht="15.75" customFormat="1" customHeight="1" s="228">
      <c r="A937" s="231" t="n"/>
      <c r="B937" s="272" t="n"/>
    </row>
    <row r="938" ht="15.75" customFormat="1" customHeight="1" s="228">
      <c r="A938" s="231" t="n"/>
      <c r="B938" s="272" t="n"/>
    </row>
    <row r="939" ht="15.75" customFormat="1" customHeight="1" s="228">
      <c r="A939" s="231" t="n"/>
      <c r="B939" s="272" t="n"/>
    </row>
    <row r="940" ht="15.75" customFormat="1" customHeight="1" s="228">
      <c r="A940" s="231" t="n"/>
      <c r="B940" s="272" t="n"/>
    </row>
    <row r="941" ht="15.75" customFormat="1" customHeight="1" s="228">
      <c r="A941" s="231" t="n"/>
      <c r="B941" s="272" t="n"/>
    </row>
    <row r="942" ht="15.75" customFormat="1" customHeight="1" s="228">
      <c r="A942" s="231" t="n"/>
      <c r="B942" s="272" t="n"/>
    </row>
    <row r="943" ht="15.75" customFormat="1" customHeight="1" s="228">
      <c r="A943" s="231" t="n"/>
      <c r="B943" s="272" t="n"/>
    </row>
    <row r="944" ht="15.75" customFormat="1" customHeight="1" s="228">
      <c r="A944" s="231" t="n"/>
      <c r="B944" s="272" t="n"/>
    </row>
    <row r="945" ht="15.75" customFormat="1" customHeight="1" s="228">
      <c r="A945" s="231" t="n"/>
      <c r="B945" s="272" t="n"/>
    </row>
    <row r="946" ht="15.75" customFormat="1" customHeight="1" s="228">
      <c r="A946" s="231" t="n"/>
      <c r="B946" s="272" t="n"/>
    </row>
    <row r="947" ht="15.75" customFormat="1" customHeight="1" s="228">
      <c r="A947" s="231" t="n"/>
      <c r="B947" s="272" t="n"/>
    </row>
    <row r="948" ht="15.75" customFormat="1" customHeight="1" s="228">
      <c r="A948" s="231" t="n"/>
      <c r="B948" s="272" t="n"/>
    </row>
    <row r="949" ht="15.75" customFormat="1" customHeight="1" s="228">
      <c r="A949" s="231" t="n"/>
      <c r="B949" s="272" t="n"/>
    </row>
    <row r="950" ht="15.75" customFormat="1" customHeight="1" s="228">
      <c r="A950" s="231" t="n"/>
      <c r="B950" s="272" t="n"/>
    </row>
    <row r="951" ht="15.75" customFormat="1" customHeight="1" s="228">
      <c r="A951" s="231" t="n"/>
      <c r="B951" s="272" t="n"/>
    </row>
    <row r="952" ht="15.75" customFormat="1" customHeight="1" s="228">
      <c r="A952" s="231" t="n"/>
      <c r="B952" s="272" t="n"/>
    </row>
    <row r="953" ht="15.75" customFormat="1" customHeight="1" s="228">
      <c r="A953" s="231" t="n"/>
      <c r="B953" s="272" t="n"/>
    </row>
    <row r="954" ht="15.75" customFormat="1" customHeight="1" s="228">
      <c r="A954" s="231" t="n"/>
      <c r="B954" s="272" t="n"/>
    </row>
    <row r="955" ht="15.75" customFormat="1" customHeight="1" s="228">
      <c r="A955" s="231" t="n"/>
      <c r="B955" s="272" t="n"/>
    </row>
    <row r="956" ht="15.75" customFormat="1" customHeight="1" s="228">
      <c r="A956" s="231" t="n"/>
      <c r="B956" s="272" t="n"/>
    </row>
    <row r="957" ht="15.75" customFormat="1" customHeight="1" s="228">
      <c r="A957" s="231" t="n"/>
      <c r="B957" s="272" t="n"/>
    </row>
    <row r="958" ht="15.75" customFormat="1" customHeight="1" s="228">
      <c r="A958" s="231" t="n"/>
      <c r="B958" s="272" t="n"/>
    </row>
    <row r="959" ht="15.75" customFormat="1" customHeight="1" s="228">
      <c r="A959" s="231" t="n"/>
      <c r="B959" s="272" t="n"/>
    </row>
    <row r="960" ht="15.75" customFormat="1" customHeight="1" s="228">
      <c r="A960" s="231" t="n"/>
      <c r="B960" s="272" t="n"/>
    </row>
    <row r="961" ht="15.75" customFormat="1" customHeight="1" s="228">
      <c r="A961" s="231" t="n"/>
      <c r="B961" s="272" t="n"/>
    </row>
    <row r="962" ht="15.75" customFormat="1" customHeight="1" s="228">
      <c r="A962" s="231" t="n"/>
      <c r="B962" s="272" t="n"/>
    </row>
    <row r="963" ht="15.75" customFormat="1" customHeight="1" s="228">
      <c r="A963" s="231" t="n"/>
      <c r="B963" s="272" t="n"/>
    </row>
    <row r="964" ht="15.75" customFormat="1" customHeight="1" s="228">
      <c r="A964" s="231" t="n"/>
      <c r="B964" s="272" t="n"/>
    </row>
    <row r="965" ht="15.75" customFormat="1" customHeight="1" s="228">
      <c r="A965" s="231" t="n"/>
      <c r="B965" s="272" t="n"/>
    </row>
    <row r="966" ht="15.75" customFormat="1" customHeight="1" s="228">
      <c r="A966" s="231" t="n"/>
      <c r="B966" s="272" t="n"/>
    </row>
    <row r="967" ht="15.75" customFormat="1" customHeight="1" s="228">
      <c r="A967" s="231" t="n"/>
      <c r="B967" s="272" t="n"/>
    </row>
    <row r="968" ht="15.75" customFormat="1" customHeight="1" s="228">
      <c r="A968" s="231" t="n"/>
      <c r="B968" s="272" t="n"/>
    </row>
    <row r="969" ht="15.75" customFormat="1" customHeight="1" s="228">
      <c r="A969" s="231" t="n"/>
      <c r="B969" s="272" t="n"/>
    </row>
    <row r="970" ht="15.75" customFormat="1" customHeight="1" s="228">
      <c r="A970" s="231" t="n"/>
      <c r="B970" s="272" t="n"/>
    </row>
    <row r="971" ht="15.75" customFormat="1" customHeight="1" s="228">
      <c r="A971" s="231" t="n"/>
      <c r="B971" s="272" t="n"/>
    </row>
    <row r="972" ht="15.75" customFormat="1" customHeight="1" s="228">
      <c r="A972" s="231" t="n"/>
      <c r="B972" s="272" t="n"/>
    </row>
    <row r="973" ht="15.75" customFormat="1" customHeight="1" s="228">
      <c r="A973" s="231" t="n"/>
      <c r="B973" s="272" t="n"/>
    </row>
    <row r="974" ht="15.75" customFormat="1" customHeight="1" s="228">
      <c r="A974" s="231" t="n"/>
      <c r="B974" s="272" t="n"/>
    </row>
    <row r="975" ht="15.75" customFormat="1" customHeight="1" s="228">
      <c r="A975" s="231" t="n"/>
      <c r="B975" s="272" t="n"/>
    </row>
    <row r="976" ht="15.75" customFormat="1" customHeight="1" s="228">
      <c r="A976" s="231" t="n"/>
      <c r="B976" s="272" t="n"/>
    </row>
    <row r="977" ht="15.75" customFormat="1" customHeight="1" s="228">
      <c r="A977" s="231" t="n"/>
      <c r="B977" s="272" t="n"/>
    </row>
    <row r="978" ht="15.75" customFormat="1" customHeight="1" s="228">
      <c r="A978" s="231" t="n"/>
      <c r="B978" s="272" t="n"/>
    </row>
    <row r="979" ht="15.75" customFormat="1" customHeight="1" s="228">
      <c r="A979" s="231" t="n"/>
      <c r="B979" s="272" t="n"/>
    </row>
    <row r="980" ht="15.75" customFormat="1" customHeight="1" s="228">
      <c r="A980" s="231" t="n"/>
      <c r="B980" s="272" t="n"/>
    </row>
    <row r="981" ht="15.75" customFormat="1" customHeight="1" s="228">
      <c r="A981" s="231" t="n"/>
      <c r="B981" s="272" t="n"/>
    </row>
    <row r="982" ht="15.75" customFormat="1" customHeight="1" s="228">
      <c r="A982" s="231" t="n"/>
      <c r="B982" s="272" t="n"/>
    </row>
    <row r="983" ht="15.75" customFormat="1" customHeight="1" s="228">
      <c r="A983" s="231" t="n"/>
      <c r="B983" s="272" t="n"/>
    </row>
    <row r="984" ht="15.75" customFormat="1" customHeight="1" s="228">
      <c r="A984" s="231" t="n"/>
      <c r="B984" s="272" t="n"/>
    </row>
    <row r="985" ht="15.75" customFormat="1" customHeight="1" s="228">
      <c r="A985" s="231" t="n"/>
      <c r="B985" s="272" t="n"/>
    </row>
    <row r="986" ht="15.75" customFormat="1" customHeight="1" s="228">
      <c r="A986" s="231" t="n"/>
      <c r="B986" s="272" t="n"/>
    </row>
    <row r="987" ht="15.75" customFormat="1" customHeight="1" s="228">
      <c r="A987" s="231" t="n"/>
      <c r="B987" s="272" t="n"/>
    </row>
    <row r="988" ht="15.75" customFormat="1" customHeight="1" s="228">
      <c r="A988" s="231" t="n"/>
      <c r="B988" s="272" t="n"/>
    </row>
    <row r="989" ht="15.75" customFormat="1" customHeight="1" s="228">
      <c r="A989" s="231" t="n"/>
      <c r="B989" s="272" t="n"/>
    </row>
    <row r="990" ht="15.75" customFormat="1" customHeight="1" s="228">
      <c r="A990" s="231" t="n"/>
      <c r="B990" s="272" t="n"/>
    </row>
    <row r="991" ht="15.75" customFormat="1" customHeight="1" s="228">
      <c r="A991" s="231" t="n"/>
      <c r="B991" s="272" t="n"/>
    </row>
    <row r="992" ht="15.75" customFormat="1" customHeight="1" s="228">
      <c r="A992" s="231" t="n"/>
      <c r="B992" s="272" t="n"/>
    </row>
    <row r="993" ht="15.75" customFormat="1" customHeight="1" s="228">
      <c r="A993" s="231" t="n"/>
      <c r="B993" s="272" t="n"/>
    </row>
    <row r="994" ht="15.75" customFormat="1" customHeight="1" s="228">
      <c r="A994" s="231" t="n"/>
      <c r="B994" s="272" t="n"/>
    </row>
    <row r="995" ht="15.75" customFormat="1" customHeight="1" s="228">
      <c r="A995" s="231" t="n"/>
      <c r="B995" s="272" t="n"/>
    </row>
    <row r="996" ht="15.75" customFormat="1" customHeight="1" s="228">
      <c r="A996" s="231" t="n"/>
      <c r="B996" s="272" t="n"/>
    </row>
    <row r="997" ht="15.75" customFormat="1" customHeight="1" s="228">
      <c r="A997" s="231" t="n"/>
      <c r="B997" s="272" t="n"/>
    </row>
    <row r="998" ht="15.75" customFormat="1" customHeight="1" s="228">
      <c r="A998" s="231" t="n"/>
      <c r="B998" s="272" t="n"/>
    </row>
    <row r="999" ht="15.75" customFormat="1" customHeight="1" s="228">
      <c r="A999" s="231" t="n"/>
      <c r="B999" s="272" t="n"/>
    </row>
    <row r="1000" ht="15.75" customFormat="1" customHeight="1" s="228">
      <c r="A1000" s="231" t="n"/>
      <c r="B1000" s="272" t="n"/>
    </row>
    <row r="1001" ht="15.75" customFormat="1" customHeight="1" s="228">
      <c r="A1001" s="231" t="n"/>
      <c r="B1001" s="272" t="n"/>
    </row>
    <row r="1002" ht="15.75" customFormat="1" customHeight="1" s="228">
      <c r="A1002" s="231" t="n"/>
      <c r="B1002" s="272" t="n"/>
    </row>
    <row r="1003" ht="15.75" customFormat="1" customHeight="1" s="228">
      <c r="A1003" s="231" t="n"/>
      <c r="B1003" s="272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2"/>
  <sheetViews>
    <sheetView showGridLines="0" zoomScale="70" zoomScaleNormal="70" workbookViewId="0">
      <selection activeCell="C3" sqref="C3"/>
    </sheetView>
  </sheetViews>
  <sheetFormatPr baseColWidth="8" defaultColWidth="14.44140625" defaultRowHeight="15" customHeight="1"/>
  <cols>
    <col width="6.33203125" customWidth="1" style="262" min="1" max="1"/>
    <col width="39.44140625" customWidth="1" style="262" min="2" max="2"/>
    <col outlineLevel="2" width="26.5546875" customWidth="1" style="262" min="3" max="3"/>
    <col width="14.44140625" customWidth="1" style="236" min="4" max="16384"/>
  </cols>
  <sheetData>
    <row r="1" ht="39.75" customHeight="1" s="262">
      <c r="A1" s="208" t="n"/>
      <c r="B1" s="2" t="n"/>
      <c r="C1" s="3" t="n"/>
    </row>
    <row r="2" ht="3" customHeight="1" s="262">
      <c r="A2" s="209" t="n"/>
      <c r="B2" s="7" t="n"/>
      <c r="C2" s="8" t="n"/>
    </row>
    <row r="3" ht="15.75" customHeight="1" s="262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62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62">
      <c r="A5" s="209" t="n"/>
      <c r="B5" s="211" t="n"/>
      <c r="C5" s="273" t="n"/>
    </row>
    <row r="6" ht="15.75" customHeight="1" s="262">
      <c r="A6" s="209" t="n"/>
      <c r="B6" s="211" t="n"/>
      <c r="C6" s="273" t="n"/>
    </row>
    <row r="7" ht="15.75" customHeight="1" s="262">
      <c r="A7" s="209" t="n"/>
      <c r="B7" s="274" t="n"/>
      <c r="C7" s="275" t="n"/>
    </row>
    <row r="8" ht="15.75" customHeight="1" s="262" thickBot="1">
      <c r="A8" s="209" t="n"/>
      <c r="B8" s="17" t="n"/>
      <c r="C8" s="276">
        <f>'Relatório Consolidado'!C7</f>
        <v/>
      </c>
    </row>
    <row r="9" ht="15.75" customHeight="1" s="262">
      <c r="A9" s="209" t="n"/>
      <c r="B9" s="215" t="inlineStr">
        <is>
          <t>Quantida Cri</t>
        </is>
      </c>
      <c r="C9" s="277">
        <f>'Relatório Consolidado'!C16</f>
        <v/>
      </c>
    </row>
    <row r="10" ht="15.75" customHeight="1" s="262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62">
      <c r="A11" s="209" t="n"/>
      <c r="B11" s="215" t="inlineStr">
        <is>
          <t>Data Evento</t>
        </is>
      </c>
      <c r="C11" s="218">
        <f>'Relatório Consolidado'!E30</f>
        <v/>
      </c>
    </row>
    <row r="12" ht="15.75" customHeight="1" s="262">
      <c r="A12" s="209" t="n"/>
      <c r="B12" s="219" t="inlineStr">
        <is>
          <t>Juros Remuneratórios</t>
        </is>
      </c>
      <c r="C12" s="217">
        <f>'Relatório Consolidado'!F31</f>
        <v/>
      </c>
    </row>
    <row r="13" ht="15.75" customHeight="1" s="262">
      <c r="A13" s="209" t="n"/>
      <c r="B13" s="215" t="inlineStr">
        <is>
          <t>Amortização (%)</t>
        </is>
      </c>
      <c r="C13" s="239">
        <f>'Relatório Consolidado'!F32</f>
        <v/>
      </c>
    </row>
    <row r="14" ht="15.75" customHeight="1" s="262">
      <c r="A14" s="209" t="n"/>
      <c r="B14" s="219" t="inlineStr">
        <is>
          <t>Amortização (R$)</t>
        </is>
      </c>
      <c r="C14" s="217">
        <f>'Relatório Consolidado'!F33</f>
        <v/>
      </c>
    </row>
    <row r="15" ht="15.75" customHeight="1" s="262">
      <c r="A15" s="209" t="n"/>
      <c r="B15" s="215" t="inlineStr">
        <is>
          <t>Amortização Extraordinária</t>
        </is>
      </c>
      <c r="C15" s="240">
        <f>'Relatório Consolidado'!F34</f>
        <v/>
      </c>
    </row>
    <row r="16" ht="15.75" customHeight="1" s="262">
      <c r="A16" s="209" t="n"/>
      <c r="B16" s="215" t="n"/>
      <c r="C16" s="240" t="n"/>
    </row>
    <row r="17" ht="15.75" customHeight="1" s="262" thickBot="1">
      <c r="A17" s="209" t="n"/>
      <c r="B17" s="17" t="n"/>
      <c r="C17" s="276">
        <f>'Relatório Consolidado'!D7</f>
        <v/>
      </c>
    </row>
    <row r="18" ht="15.75" customHeight="1" s="262">
      <c r="A18" s="209" t="n"/>
      <c r="B18" s="215" t="inlineStr">
        <is>
          <t>Quantida Cri</t>
        </is>
      </c>
      <c r="C18" s="277">
        <f>'Relatório Consolidado'!D16</f>
        <v/>
      </c>
    </row>
    <row r="19" ht="15.75" customHeight="1" s="262">
      <c r="A19" s="209" t="n"/>
      <c r="B19" s="25" t="inlineStr">
        <is>
          <t>Pu Atualizado</t>
        </is>
      </c>
      <c r="C19" s="217">
        <f>'Relatório Consolidado'!D17</f>
        <v/>
      </c>
    </row>
    <row r="20" ht="15.75" customHeight="1" s="262">
      <c r="A20" s="209" t="n"/>
      <c r="B20" s="215" t="inlineStr">
        <is>
          <t>Data Evento</t>
        </is>
      </c>
      <c r="C20" s="218">
        <f>'Relatório Consolidado'!J30</f>
        <v/>
      </c>
    </row>
    <row r="21" ht="15.75" customHeight="1" s="262">
      <c r="A21" s="209" t="n"/>
      <c r="B21" s="219" t="inlineStr">
        <is>
          <t>Juros Remuneratórios</t>
        </is>
      </c>
      <c r="C21" s="217">
        <f>'Relatório Consolidado'!J31</f>
        <v/>
      </c>
    </row>
    <row r="22" ht="15.75" customHeight="1" s="262">
      <c r="A22" s="209" t="n"/>
      <c r="B22" s="215" t="inlineStr">
        <is>
          <t>Amortização (%)</t>
        </is>
      </c>
      <c r="C22" s="239">
        <f>'Relatório Consolidado'!J32</f>
        <v/>
      </c>
    </row>
    <row r="23" ht="15.75" customHeight="1" s="262">
      <c r="A23" s="209" t="n"/>
      <c r="B23" s="219" t="inlineStr">
        <is>
          <t>Amortização (R$)</t>
        </is>
      </c>
      <c r="C23" s="217">
        <f>'Relatório Consolidado'!J33</f>
        <v/>
      </c>
    </row>
    <row r="24" ht="15.75" customHeight="1" s="262">
      <c r="A24" s="209" t="n"/>
      <c r="B24" s="215" t="inlineStr">
        <is>
          <t>Amortização Extraordinária</t>
        </is>
      </c>
      <c r="C24" s="240">
        <f>'Relatório Consolidado'!J34</f>
        <v/>
      </c>
    </row>
    <row r="25" ht="15.75" customHeight="1" s="262">
      <c r="A25" s="209" t="n"/>
      <c r="B25" s="55" t="n"/>
      <c r="C25" s="55" t="n"/>
    </row>
    <row r="26" ht="15.75" customHeight="1" s="262" thickBot="1">
      <c r="A26" s="209" t="n"/>
      <c r="B26" s="17" t="inlineStr">
        <is>
          <t>Resumo Consolidado Carteira</t>
        </is>
      </c>
      <c r="C26" s="17" t="n"/>
    </row>
    <row r="27" ht="15.75" customHeight="1" s="262">
      <c r="A27" s="209" t="n"/>
      <c r="B27" s="220" t="inlineStr">
        <is>
          <t>Recebimentos</t>
        </is>
      </c>
      <c r="C27" s="221" t="n"/>
    </row>
    <row r="28" ht="15.75" customHeight="1" s="262">
      <c r="A28" s="209" t="inlineStr">
        <is>
          <t>Recebido mês Carteira</t>
        </is>
      </c>
      <c r="B28" s="215" t="inlineStr">
        <is>
          <t>Recebido Mes (C/C)</t>
        </is>
      </c>
      <c r="C28" s="240">
        <f>'Relatório Consolidado'!J8</f>
        <v/>
      </c>
    </row>
    <row r="29" ht="15.75" customHeight="1" s="262">
      <c r="A29" s="209" t="inlineStr">
        <is>
          <t>Recebimento antecipado</t>
        </is>
      </c>
      <c r="B29" s="219" t="inlineStr">
        <is>
          <t>Recebimento Antecipado</t>
        </is>
      </c>
      <c r="C29" s="217">
        <f>'Relatório Consolidado'!J9</f>
        <v/>
      </c>
    </row>
    <row r="30" ht="15.75" customHeight="1" s="262">
      <c r="A30" s="209" t="inlineStr">
        <is>
          <t>Recebimento regular</t>
        </is>
      </c>
      <c r="B30" s="215" t="inlineStr">
        <is>
          <t>Recebimento Regular</t>
        </is>
      </c>
      <c r="C30" s="240">
        <f>'Relatório Consolidado'!J10</f>
        <v/>
      </c>
    </row>
    <row r="31" ht="15.75" customHeight="1" s="262">
      <c r="A31" s="209" t="inlineStr">
        <is>
          <t>Recebimento em atraso</t>
        </is>
      </c>
      <c r="B31" s="219" t="inlineStr">
        <is>
          <t>Recebido Em Atraso</t>
        </is>
      </c>
      <c r="C31" s="217">
        <f>'Relatório Consolidado'!J11</f>
        <v/>
      </c>
    </row>
    <row r="32" ht="15.75" customHeight="1" s="262">
      <c r="A32" s="209" t="inlineStr">
        <is>
          <t>Inadimplência no mês</t>
        </is>
      </c>
      <c r="B32" s="215" t="inlineStr">
        <is>
          <t>Inadimplência No Mês</t>
        </is>
      </c>
      <c r="C32" s="240">
        <f>'Relatório Consolidado'!J12</f>
        <v/>
      </c>
    </row>
    <row r="33" ht="15.75" customHeight="1" s="262">
      <c r="A33" s="209" t="inlineStr">
        <is>
          <t>Inadimplência acumulada</t>
        </is>
      </c>
      <c r="B33" s="219" t="inlineStr">
        <is>
          <t>Inadimplência Acumulada</t>
        </is>
      </c>
      <c r="C33" s="217">
        <f>'Relatório Consolidado'!J13</f>
        <v/>
      </c>
    </row>
    <row r="34" ht="15.75" customHeight="1" s="262">
      <c r="A34" s="209" t="inlineStr">
        <is>
          <t>Fluxo esperado da Carteira (mês)</t>
        </is>
      </c>
      <c r="B34" s="215" t="inlineStr">
        <is>
          <t>Fluxo Esperado Da Carteira (Mês)</t>
        </is>
      </c>
      <c r="C34" s="240">
        <f>'Relatório Consolidado'!J14</f>
        <v/>
      </c>
    </row>
    <row r="35" ht="15.75" customHeight="1" s="262">
      <c r="A35" s="209" t="inlineStr">
        <is>
          <t>Saldo Adimplente da Carteira</t>
        </is>
      </c>
      <c r="B35" s="219" t="inlineStr">
        <is>
          <t>Saldo Adimplente Da Carteira</t>
        </is>
      </c>
      <c r="C35" s="217">
        <f>'Relatório Consolidado'!J15</f>
        <v/>
      </c>
    </row>
    <row r="36" ht="15.75" customHeight="1" s="262">
      <c r="A36" s="209" t="inlineStr">
        <is>
          <t>Saldo Devedor Inadimplência superior a 90 dias</t>
        </is>
      </c>
      <c r="B36" s="215" t="inlineStr">
        <is>
          <t>Saldo Devedor Inadimplência Superior A 90</t>
        </is>
      </c>
      <c r="C36" s="240">
        <f>'Relatório Consolidado'!J16</f>
        <v/>
      </c>
    </row>
    <row r="37" ht="15.75" customHeight="1" s="262">
      <c r="A37" s="209" t="inlineStr">
        <is>
          <t>Saldo Devedor Total da Carteira</t>
        </is>
      </c>
      <c r="B37" s="219" t="inlineStr">
        <is>
          <t>Saldo Devedor Total Da Carteira</t>
        </is>
      </c>
      <c r="C37" s="217">
        <f>'Relatório Consolidado'!J17</f>
        <v/>
      </c>
    </row>
    <row r="38" ht="15.75" customHeight="1" s="262">
      <c r="A38" s="209" t="inlineStr">
        <is>
          <t>% Recebimento Regular</t>
        </is>
      </c>
      <c r="B38" s="215" t="inlineStr">
        <is>
          <t>% Recebimento Regular</t>
        </is>
      </c>
      <c r="C38" s="239">
        <f>'Relatório Consolidado'!J18</f>
        <v/>
      </c>
    </row>
    <row r="39" ht="15.75" customHeight="1" s="262">
      <c r="A39" s="209" t="inlineStr">
        <is>
          <t>LTV Médio</t>
        </is>
      </c>
      <c r="B39" s="219" t="inlineStr">
        <is>
          <t>Ltv Médio</t>
        </is>
      </c>
      <c r="C39" s="237">
        <f>'Relatório Consolidado'!J19</f>
        <v/>
      </c>
    </row>
    <row r="40" ht="15.75" customHeight="1" s="262">
      <c r="A40" s="209" t="inlineStr">
        <is>
          <t>Fundo de Reserva</t>
        </is>
      </c>
      <c r="B40" s="215" t="inlineStr">
        <is>
          <t>Fundo De Reserva</t>
        </is>
      </c>
      <c r="C40" s="240">
        <f>'Relatório Consolidado'!J20</f>
        <v/>
      </c>
    </row>
    <row r="41" ht="15.75" customHeight="1" s="262">
      <c r="A41" s="209" t="n"/>
      <c r="B41" s="219" t="inlineStr">
        <is>
          <t>Fundo de Despesas</t>
        </is>
      </c>
      <c r="C41" s="217">
        <f>'Relatório Consolidado'!J21</f>
        <v/>
      </c>
    </row>
    <row r="42" ht="15.75" customHeight="1" s="262">
      <c r="A42" s="209" t="inlineStr">
        <is>
          <t xml:space="preserve">Fundo de Obra </t>
        </is>
      </c>
      <c r="B42" s="215" t="inlineStr">
        <is>
          <t>Fundo De Obra</t>
        </is>
      </c>
      <c r="C42" s="240">
        <f>'Relatório Consolidado'!J22</f>
        <v/>
      </c>
    </row>
    <row r="43" ht="15.75" customHeight="1" s="262">
      <c r="A43" s="209" t="n"/>
      <c r="B43" s="219" t="inlineStr">
        <is>
          <t>Saldo Conta Centralizadora</t>
        </is>
      </c>
      <c r="C43" s="217">
        <f>'Relatório Consolidado'!J23</f>
        <v/>
      </c>
    </row>
    <row r="44" ht="15.75" customHeight="1" s="262">
      <c r="A44" s="209" t="inlineStr">
        <is>
          <t>Volume Vendas</t>
        </is>
      </c>
      <c r="B44" s="215" t="inlineStr">
        <is>
          <t>Unida Vendidas No Mes</t>
        </is>
      </c>
      <c r="C44" s="241" t="n"/>
    </row>
    <row r="45" ht="15.75" customHeight="1" s="262">
      <c r="A45" s="209" t="inlineStr">
        <is>
          <t>Valor Vendas</t>
        </is>
      </c>
      <c r="B45" s="219" t="inlineStr">
        <is>
          <t>Valor Das Unidas Vendidas</t>
        </is>
      </c>
      <c r="C45" s="217" t="n"/>
    </row>
    <row r="46" ht="15.75" customHeight="1" s="262">
      <c r="A46" s="209" t="n"/>
      <c r="B46" s="215" t="inlineStr">
        <is>
          <t>Gatilho 1</t>
        </is>
      </c>
      <c r="C46" s="239">
        <f>'Relatório Consolidado'!I41</f>
        <v/>
      </c>
    </row>
    <row r="47" ht="15.75" customHeight="1" s="262">
      <c r="A47" s="209" t="n"/>
      <c r="B47" s="219" t="inlineStr">
        <is>
          <t>Gatilho 2</t>
        </is>
      </c>
      <c r="C47" s="278">
        <f>'Relatório Consolidado'!I42</f>
        <v/>
      </c>
    </row>
    <row r="48" ht="15.75" customHeight="1" s="262">
      <c r="A48" s="209" t="n"/>
      <c r="B48" s="55" t="n"/>
      <c r="C48" s="55" t="n"/>
    </row>
    <row r="49" ht="15.75" customHeight="1" s="262" thickBot="1">
      <c r="A49" s="209" t="inlineStr">
        <is>
          <t>Antecipação (em dias)²</t>
        </is>
      </c>
      <c r="B49" s="17" t="inlineStr">
        <is>
          <t>Parcelas Antecipadas</t>
        </is>
      </c>
      <c r="C49" s="17" t="n"/>
    </row>
    <row r="50" ht="15.75" customHeight="1" s="262">
      <c r="A50" s="209">
        <f>A$49&amp;B50</f>
        <v/>
      </c>
      <c r="B50" s="48" t="inlineStr">
        <is>
          <t xml:space="preserve">Até 15 </t>
        </is>
      </c>
      <c r="C50" s="217">
        <f>'Relatório Analítico'!D14</f>
        <v/>
      </c>
    </row>
    <row r="51" ht="15.75" customHeight="1" s="262">
      <c r="A51" s="209">
        <f>A$49&amp;B51</f>
        <v/>
      </c>
      <c r="B51" s="222" t="inlineStr">
        <is>
          <t>Entre 15 e 30</t>
        </is>
      </c>
      <c r="C51" s="240">
        <f>'Relatório Analítico'!D15</f>
        <v/>
      </c>
    </row>
    <row r="52" ht="15.75" customHeight="1" s="262">
      <c r="A52" s="209">
        <f>A$49&amp;B52</f>
        <v/>
      </c>
      <c r="B52" s="48" t="inlineStr">
        <is>
          <t>Entre 30 e 60</t>
        </is>
      </c>
      <c r="C52" s="217">
        <f>'Relatório Analítico'!D16</f>
        <v/>
      </c>
    </row>
    <row r="53" ht="15.75" customHeight="1" s="262">
      <c r="A53" s="209">
        <f>A$49&amp;B53</f>
        <v/>
      </c>
      <c r="B53" s="222" t="inlineStr">
        <is>
          <t>Entre 60 e 90</t>
        </is>
      </c>
      <c r="C53" s="240">
        <f>'Relatório Analítico'!D17</f>
        <v/>
      </c>
    </row>
    <row r="54" ht="15.75" customHeight="1" s="262">
      <c r="A54" s="209">
        <f>A$49&amp;B54</f>
        <v/>
      </c>
      <c r="B54" s="48" t="inlineStr">
        <is>
          <t>Entre 90 e 120</t>
        </is>
      </c>
      <c r="C54" s="217">
        <f>'Relatório Analítico'!D18</f>
        <v/>
      </c>
    </row>
    <row r="55" ht="15.75" customHeight="1" s="262">
      <c r="A55" s="209">
        <f>A$49&amp;B55</f>
        <v/>
      </c>
      <c r="B55" s="222" t="inlineStr">
        <is>
          <t>Entre 120 e 150</t>
        </is>
      </c>
      <c r="C55" s="240">
        <f>'Relatório Analítico'!D19</f>
        <v/>
      </c>
    </row>
    <row r="56" ht="15.75" customHeight="1" s="262">
      <c r="A56" s="209">
        <f>A$49&amp;B56</f>
        <v/>
      </c>
      <c r="B56" s="48" t="inlineStr">
        <is>
          <t>Entre 150 e 180</t>
        </is>
      </c>
      <c r="C56" s="217">
        <f>'Relatório Analítico'!D20</f>
        <v/>
      </c>
    </row>
    <row r="57" ht="15.75" customHeight="1" s="262">
      <c r="A57" s="279">
        <f>A$49&amp;B57</f>
        <v/>
      </c>
      <c r="B57" s="222" t="inlineStr">
        <is>
          <t>Superior a 180</t>
        </is>
      </c>
      <c r="C57" s="240">
        <f>'Relatório Analítico'!D21</f>
        <v/>
      </c>
    </row>
    <row r="58" ht="15.75" customHeight="1" s="262" thickBot="1">
      <c r="A58" s="209" t="inlineStr">
        <is>
          <t>Recebimento em Atraso (em dias)³</t>
        </is>
      </c>
      <c r="B58" s="17" t="inlineStr">
        <is>
          <t>Recebimento Em Atraso</t>
        </is>
      </c>
      <c r="C58" s="17" t="n"/>
    </row>
    <row r="59" ht="15.75" customHeight="1" s="262">
      <c r="A59" s="209">
        <f>A$58&amp;B59</f>
        <v/>
      </c>
      <c r="B59" s="48" t="inlineStr">
        <is>
          <t xml:space="preserve">Até 15 </t>
        </is>
      </c>
      <c r="C59" s="217">
        <f>'Relatório Analítico'!D26</f>
        <v/>
      </c>
    </row>
    <row r="60" ht="15.75" customHeight="1" s="262">
      <c r="A60" s="209">
        <f>A$58&amp;B60</f>
        <v/>
      </c>
      <c r="B60" s="222" t="inlineStr">
        <is>
          <t>Entre 15 e 30</t>
        </is>
      </c>
      <c r="C60" s="240">
        <f>'Relatório Analítico'!D27</f>
        <v/>
      </c>
    </row>
    <row r="61" ht="15.75" customHeight="1" s="262">
      <c r="A61" s="209">
        <f>A$58&amp;B61</f>
        <v/>
      </c>
      <c r="B61" s="48" t="inlineStr">
        <is>
          <t>Entre 30 e 60</t>
        </is>
      </c>
      <c r="C61" s="217">
        <f>'Relatório Analítico'!D28</f>
        <v/>
      </c>
    </row>
    <row r="62" ht="15.75" customHeight="1" s="262">
      <c r="A62" s="209">
        <f>A$58&amp;B62</f>
        <v/>
      </c>
      <c r="B62" s="222" t="inlineStr">
        <is>
          <t>Entre 60 e 90</t>
        </is>
      </c>
      <c r="C62" s="240">
        <f>'Relatório Analítico'!D29</f>
        <v/>
      </c>
    </row>
    <row r="63" ht="15.75" customHeight="1" s="262">
      <c r="A63" s="209">
        <f>A$58&amp;B63</f>
        <v/>
      </c>
      <c r="B63" s="48" t="inlineStr">
        <is>
          <t>Entre 90 e 120</t>
        </is>
      </c>
      <c r="C63" s="217">
        <f>'Relatório Analítico'!D30</f>
        <v/>
      </c>
    </row>
    <row r="64" ht="15.75" customHeight="1" s="262">
      <c r="A64" s="209">
        <f>A$58&amp;B64</f>
        <v/>
      </c>
      <c r="B64" s="222" t="inlineStr">
        <is>
          <t>Entre 120 e 150</t>
        </is>
      </c>
      <c r="C64" s="240">
        <f>'Relatório Analítico'!D31</f>
        <v/>
      </c>
    </row>
    <row r="65" ht="15.75" customHeight="1" s="262">
      <c r="A65" s="209">
        <f>A$58&amp;B65</f>
        <v/>
      </c>
      <c r="B65" s="48" t="inlineStr">
        <is>
          <t>Entre 150 e 180</t>
        </is>
      </c>
      <c r="C65" s="217">
        <f>'Relatório Analítico'!D32</f>
        <v/>
      </c>
    </row>
    <row r="66" ht="15.75" customHeight="1" s="262">
      <c r="A66" s="279">
        <f>A$58&amp;B66</f>
        <v/>
      </c>
      <c r="B66" s="222" t="inlineStr">
        <is>
          <t>Superior a 180</t>
        </is>
      </c>
      <c r="C66" s="240">
        <f>'Relatório Analítico'!D33</f>
        <v/>
      </c>
    </row>
    <row r="67" ht="15.75" customHeight="1" s="262" thickBot="1">
      <c r="A67" s="209" t="inlineStr">
        <is>
          <t>2. Saldo devedor (trazido a valor presente pela taxa da Cessão)</t>
        </is>
      </c>
      <c r="B67" s="17" t="inlineStr">
        <is>
          <t>Saldo Devedor</t>
        </is>
      </c>
      <c r="C67" s="17" t="n"/>
    </row>
    <row r="68" ht="15.75" customHeight="1" s="262">
      <c r="A68" s="209">
        <f>A$67&amp;B68</f>
        <v/>
      </c>
      <c r="B68" s="48" t="inlineStr">
        <is>
          <t>Em Dia</t>
        </is>
      </c>
      <c r="C68" s="217">
        <f>'Relatório Analítico'!D44</f>
        <v/>
      </c>
    </row>
    <row r="69" ht="15.75" customHeight="1" s="262">
      <c r="A69" s="209">
        <f>A$67&amp;B69</f>
        <v/>
      </c>
      <c r="B69" s="222" t="inlineStr">
        <is>
          <t xml:space="preserve">Até 15 </t>
        </is>
      </c>
      <c r="C69" s="240">
        <f>'Relatório Analítico'!D45</f>
        <v/>
      </c>
    </row>
    <row r="70" ht="15.75" customHeight="1" s="262">
      <c r="A70" s="209">
        <f>A$67&amp;B70</f>
        <v/>
      </c>
      <c r="B70" s="48" t="inlineStr">
        <is>
          <t>Entre 15 e 30</t>
        </is>
      </c>
      <c r="C70" s="217">
        <f>'Relatório Analítico'!D46</f>
        <v/>
      </c>
    </row>
    <row r="71" ht="15.75" customHeight="1" s="262">
      <c r="A71" s="209">
        <f>A$67&amp;B71</f>
        <v/>
      </c>
      <c r="B71" s="222" t="inlineStr">
        <is>
          <t>Entre 30 e 60</t>
        </is>
      </c>
      <c r="C71" s="240">
        <f>'Relatório Analítico'!D47</f>
        <v/>
      </c>
    </row>
    <row r="72" ht="15.75" customHeight="1" s="262">
      <c r="A72" s="209">
        <f>A$67&amp;B72</f>
        <v/>
      </c>
      <c r="B72" s="48" t="inlineStr">
        <is>
          <t>Entre 60 e 90</t>
        </is>
      </c>
      <c r="C72" s="217">
        <f>'Relatório Analítico'!D48</f>
        <v/>
      </c>
    </row>
    <row r="73" ht="15.75" customHeight="1" s="262">
      <c r="A73" s="209">
        <f>A$67&amp;B73</f>
        <v/>
      </c>
      <c r="B73" s="222" t="inlineStr">
        <is>
          <t>Entre 90 e 120</t>
        </is>
      </c>
      <c r="C73" s="240">
        <f>'Relatório Analítico'!D49</f>
        <v/>
      </c>
    </row>
    <row r="74" ht="15.75" customHeight="1" s="262">
      <c r="A74" s="209">
        <f>A$67&amp;B74</f>
        <v/>
      </c>
      <c r="B74" s="48" t="inlineStr">
        <is>
          <t>Entre 120 e 150</t>
        </is>
      </c>
      <c r="C74" s="217">
        <f>'Relatório Analítico'!D50</f>
        <v/>
      </c>
    </row>
    <row r="75" ht="15.75" customHeight="1" s="262">
      <c r="A75" s="209">
        <f>A$67&amp;B75</f>
        <v/>
      </c>
      <c r="B75" s="222" t="inlineStr">
        <is>
          <t>Entre 150 e 180</t>
        </is>
      </c>
      <c r="C75" s="240">
        <f>'Relatório Analítico'!D51</f>
        <v/>
      </c>
    </row>
    <row r="76" ht="15.75" customHeight="1" s="262">
      <c r="A76" s="279">
        <f>A$67&amp;B76</f>
        <v/>
      </c>
      <c r="B76" s="48" t="inlineStr">
        <is>
          <t>Superior a 180</t>
        </is>
      </c>
      <c r="C76" s="217">
        <f>'Relatório Analítico'!D52</f>
        <v/>
      </c>
    </row>
    <row r="77" ht="15.75" customHeight="1" s="262" thickBot="1">
      <c r="A77" s="209" t="inlineStr">
        <is>
          <t>3. Inadimplência da Carteira (em dias)</t>
        </is>
      </c>
      <c r="B77" s="17" t="inlineStr">
        <is>
          <t>Parcelas Em Atraso</t>
        </is>
      </c>
      <c r="C77" s="17" t="n"/>
    </row>
    <row r="78" ht="15.75" customHeight="1" s="262">
      <c r="A78" s="209">
        <f>A$77&amp;B78</f>
        <v/>
      </c>
      <c r="B78" s="48" t="inlineStr">
        <is>
          <t xml:space="preserve">Até 15 </t>
        </is>
      </c>
      <c r="C78" s="217">
        <f>'Relatório Analítico'!D61</f>
        <v/>
      </c>
    </row>
    <row r="79" ht="15.75" customHeight="1" s="262">
      <c r="A79" s="209">
        <f>A$77&amp;B79</f>
        <v/>
      </c>
      <c r="B79" s="222" t="inlineStr">
        <is>
          <t>Entre 15 e 30</t>
        </is>
      </c>
      <c r="C79" s="240">
        <f>'Relatório Analítico'!D62</f>
        <v/>
      </c>
    </row>
    <row r="80" ht="15.75" customHeight="1" s="262">
      <c r="A80" s="209">
        <f>A$77&amp;B80</f>
        <v/>
      </c>
      <c r="B80" s="48" t="inlineStr">
        <is>
          <t>Entre 30 e 60</t>
        </is>
      </c>
      <c r="C80" s="217">
        <f>'Relatório Analítico'!D63</f>
        <v/>
      </c>
    </row>
    <row r="81" ht="15.75" customHeight="1" s="262">
      <c r="A81" s="209">
        <f>A$77&amp;B81</f>
        <v/>
      </c>
      <c r="B81" s="222" t="inlineStr">
        <is>
          <t>Entre 60 e 90</t>
        </is>
      </c>
      <c r="C81" s="240">
        <f>'Relatório Analítico'!D64</f>
        <v/>
      </c>
    </row>
    <row r="82" ht="15.75" customHeight="1" s="262">
      <c r="A82" s="209">
        <f>A$77&amp;B82</f>
        <v/>
      </c>
      <c r="B82" s="48" t="inlineStr">
        <is>
          <t>Entre 90 e 120</t>
        </is>
      </c>
      <c r="C82" s="217">
        <f>'Relatório Analítico'!D65</f>
        <v/>
      </c>
    </row>
    <row r="83" ht="15.75" customHeight="1" s="262">
      <c r="A83" s="209">
        <f>A$77&amp;B83</f>
        <v/>
      </c>
      <c r="B83" s="222" t="inlineStr">
        <is>
          <t>Entre 120 e 150</t>
        </is>
      </c>
      <c r="C83" s="240">
        <f>'Relatório Analítico'!D66</f>
        <v/>
      </c>
    </row>
    <row r="84" ht="15.75" customHeight="1" s="262">
      <c r="A84" s="209">
        <f>A$77&amp;B84</f>
        <v/>
      </c>
      <c r="B84" s="48" t="inlineStr">
        <is>
          <t>Entre 150 e 180</t>
        </is>
      </c>
      <c r="C84" s="217">
        <f>'Relatório Analítico'!D67</f>
        <v/>
      </c>
    </row>
    <row r="85" ht="15.75" customHeight="1" s="262">
      <c r="A85" s="209">
        <f>A$77&amp;B85</f>
        <v/>
      </c>
      <c r="B85" s="222" t="inlineStr">
        <is>
          <t>Superior a 180</t>
        </is>
      </c>
      <c r="C85" s="240">
        <f>'Relatório Analítico'!D68</f>
        <v/>
      </c>
    </row>
    <row r="86" ht="15.75" customHeight="1" s="262">
      <c r="A86" s="209" t="n"/>
      <c r="B86" s="224" t="n"/>
      <c r="C86" s="240" t="n"/>
    </row>
    <row r="87" ht="15.75" customHeight="1" s="262">
      <c r="A87" s="209" t="n"/>
      <c r="B87" s="224" t="n"/>
      <c r="C87" s="225" t="n"/>
    </row>
    <row r="88" ht="15.75" customHeight="1" s="262">
      <c r="A88" s="209" t="n"/>
      <c r="B88" s="211" t="n"/>
      <c r="C88" s="55" t="n"/>
    </row>
    <row r="89" ht="15.75" customHeight="1" s="262">
      <c r="A89" s="209" t="n"/>
      <c r="B89" s="211" t="n"/>
      <c r="C89" s="55" t="n"/>
    </row>
    <row r="90" ht="15.75" customHeight="1" s="262">
      <c r="A90" s="209" t="n"/>
      <c r="B90" s="211" t="n"/>
      <c r="C90" s="55" t="n"/>
    </row>
    <row r="91" ht="15.75" customHeight="1" s="262">
      <c r="A91" s="209" t="n"/>
      <c r="B91" s="211" t="n"/>
      <c r="C91" s="55" t="n"/>
    </row>
    <row r="92" ht="15.75" customHeight="1" s="262">
      <c r="A92" s="209" t="n"/>
      <c r="B92" s="211" t="n"/>
      <c r="C92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49"/>
  <sheetViews>
    <sheetView showGridLines="0" view="pageBreakPreview" topLeftCell="B1" zoomScale="70" zoomScaleNormal="70" zoomScaleSheetLayoutView="70" workbookViewId="0">
      <selection activeCell="D47" sqref="D47"/>
    </sheetView>
  </sheetViews>
  <sheetFormatPr baseColWidth="8" defaultColWidth="14.44140625" defaultRowHeight="15" customHeight="1"/>
  <cols>
    <col width="4.6640625" customWidth="1" style="262" min="1" max="1"/>
    <col width="58" customWidth="1" style="262" min="2" max="2"/>
    <col width="37" customWidth="1" style="262" min="3" max="3"/>
    <col width="29.33203125" customWidth="1" style="262" min="4" max="4"/>
    <col width="20.6640625" customWidth="1" style="262" min="5" max="5"/>
    <col width="25.44140625" customWidth="1" style="262" min="6" max="6"/>
    <col width="28" customWidth="1" style="262" min="7" max="7"/>
    <col width="29.88671875" customWidth="1" style="262" min="8" max="8"/>
    <col width="20.6640625" customWidth="1" style="262" min="9" max="9"/>
    <col width="23.88671875" customWidth="1" style="262" min="10" max="10"/>
    <col width="15.88671875" customWidth="1" style="262" min="11" max="11"/>
    <col width="18.5546875" customWidth="1" style="262" min="12" max="12"/>
  </cols>
  <sheetData>
    <row r="1" ht="40.5" customHeight="1" s="26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 s="26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6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12" t="n"/>
    </row>
    <row r="4" ht="15.75" customHeight="1" s="262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12">
        <f>'Relatório Analítico'!C4</f>
        <v/>
      </c>
    </row>
    <row r="5" ht="15.75" customHeight="1" s="26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6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62" thickBot="1">
      <c r="A7" s="1" t="n"/>
      <c r="B7" s="17" t="inlineStr">
        <is>
          <t>Dados Gerais CRI</t>
        </is>
      </c>
      <c r="C7" s="242" t="inlineStr">
        <is>
          <t>14ª Emissão 1ª Série</t>
        </is>
      </c>
      <c r="D7" s="242" t="inlineStr">
        <is>
          <t>14ª Emissão 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62">
      <c r="A8" s="1" t="n"/>
      <c r="B8" s="21" t="inlineStr">
        <is>
          <t>Data de Emissão do CRI</t>
        </is>
      </c>
      <c r="C8" s="22" t="n">
        <v>44781</v>
      </c>
      <c r="D8" s="22" t="n">
        <v>44924</v>
      </c>
      <c r="E8" s="1" t="n"/>
      <c r="F8" s="238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62">
      <c r="A9" s="1" t="n"/>
      <c r="B9" s="25" t="inlineStr">
        <is>
          <t>Vencimento do CRI</t>
        </is>
      </c>
      <c r="C9" s="26" t="n">
        <v>46044</v>
      </c>
      <c r="D9" s="26" t="n">
        <v>46044</v>
      </c>
      <c r="E9" s="1" t="n"/>
      <c r="F9" s="238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280">
        <f>SUMIFS(Recebimentos!R:R,Recebimentos!S:S,'Relatório Analítico'!C5)</f>
        <v/>
      </c>
    </row>
    <row r="10" ht="15.75" customHeight="1" s="262">
      <c r="A10" s="1" t="n"/>
      <c r="B10" s="21" t="inlineStr">
        <is>
          <t>Código IF CETIP</t>
        </is>
      </c>
      <c r="C10" s="22" t="inlineStr">
        <is>
          <t>22H1140858</t>
        </is>
      </c>
      <c r="D10" s="22" t="inlineStr">
        <is>
          <t>22H2247401</t>
        </is>
      </c>
      <c r="E10" s="1" t="n"/>
      <c r="F10" s="238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62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8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62">
      <c r="A12" s="1" t="n"/>
      <c r="B12" s="21" t="inlineStr">
        <is>
          <t>Juros remuneratórios</t>
        </is>
      </c>
      <c r="C12" s="281" t="n">
        <v>0.12</v>
      </c>
      <c r="D12" s="281" t="n">
        <v>0.12</v>
      </c>
      <c r="E12" s="1" t="n"/>
      <c r="F12" s="238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62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8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62">
      <c r="A14" s="1" t="n"/>
      <c r="B14" s="21" t="inlineStr">
        <is>
          <t>Quantidade de CRI Emitido</t>
        </is>
      </c>
      <c r="C14" s="33" t="n">
        <v>30000</v>
      </c>
      <c r="D14" s="33" t="n">
        <v>22000</v>
      </c>
      <c r="E14" s="1" t="n"/>
      <c r="F14" s="238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62">
      <c r="A15" s="1" t="n"/>
      <c r="B15" s="25" t="inlineStr">
        <is>
          <t>Valor Emissão CRI (R$)</t>
        </is>
      </c>
      <c r="C15" s="34" t="n">
        <v>30000000</v>
      </c>
      <c r="D15" s="34" t="n">
        <v>22000000</v>
      </c>
      <c r="E15" s="1" t="n"/>
      <c r="F15" s="238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62">
      <c r="A16" s="1" t="n"/>
      <c r="B16" s="21" t="inlineStr">
        <is>
          <t>Quantidade de CRI Integralizado</t>
        </is>
      </c>
      <c r="C16" s="33" t="n">
        <v>7385</v>
      </c>
      <c r="D16" s="33" t="n">
        <v>21420</v>
      </c>
      <c r="E16" s="1" t="n"/>
      <c r="F16" s="238" t="n"/>
      <c r="G16" s="21" t="inlineStr">
        <is>
          <t>Saldo Devedor Inadimplência superior a 30 dias</t>
        </is>
      </c>
      <c r="H16" s="23" t="n"/>
      <c r="I16" s="23" t="n"/>
      <c r="J16" s="23">
        <f>SUM('Relatório Analítico'!D47:D52)</f>
        <v/>
      </c>
    </row>
    <row r="17" ht="15.75" customHeight="1" s="262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8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62">
      <c r="A18" s="1" t="n"/>
      <c r="B18" s="21" t="inlineStr">
        <is>
          <t>Saldo Atualizado CRI na data do Relatório Mensal (R$)</t>
        </is>
      </c>
      <c r="C18" s="24">
        <f>C17*C16</f>
        <v/>
      </c>
      <c r="D18" s="24">
        <f>D17*D16</f>
        <v/>
      </c>
      <c r="E18" s="1" t="n"/>
      <c r="F18" s="238" t="n"/>
      <c r="G18" s="21" t="inlineStr">
        <is>
          <t>% Recebimento Regular</t>
        </is>
      </c>
      <c r="H18" s="282" t="n"/>
      <c r="I18" s="282" t="n"/>
      <c r="J18" s="282">
        <f>L9/L11</f>
        <v/>
      </c>
    </row>
    <row r="19" ht="15.75" customHeight="1" s="262">
      <c r="A19" s="1" t="n"/>
      <c r="B19" s="25" t="inlineStr">
        <is>
          <t>Periodicidade</t>
        </is>
      </c>
      <c r="C19" s="243" t="inlineStr">
        <is>
          <t>Mensal</t>
        </is>
      </c>
      <c r="D19" s="243" t="inlineStr">
        <is>
          <t>Mensal</t>
        </is>
      </c>
      <c r="E19" s="1" t="n"/>
      <c r="F19" s="238" t="n"/>
      <c r="G19" s="25" t="inlineStr">
        <is>
          <t>LTV Médio</t>
        </is>
      </c>
      <c r="H19" s="37" t="n"/>
      <c r="I19" s="37" t="n"/>
      <c r="J19" s="176">
        <f>SUMPRODUCT('Base Contratos'!E:E,'Base Contratos'!I:I)/SUM('Base Contratos'!E:E)</f>
        <v/>
      </c>
    </row>
    <row r="20" ht="15.75" customHeight="1" s="262">
      <c r="A20" s="1" t="n"/>
      <c r="B20" s="21" t="inlineStr">
        <is>
          <t>Conta Centralizadora:</t>
        </is>
      </c>
      <c r="C20" s="24" t="n"/>
      <c r="D20" s="24" t="inlineStr">
        <is>
          <t>Ag 8499 | CC 34195-9</t>
        </is>
      </c>
      <c r="E20" s="1" t="n"/>
      <c r="F20" s="238" t="n"/>
      <c r="G20" s="21" t="inlineStr">
        <is>
          <t>Fundo de Reserva</t>
        </is>
      </c>
      <c r="H20" s="23" t="n"/>
      <c r="I20" s="23" t="n"/>
      <c r="J20" s="23" t="n"/>
    </row>
    <row r="21" ht="15.75" customHeight="1" s="262">
      <c r="A21" s="1" t="n"/>
      <c r="D21" s="35" t="n"/>
      <c r="E21" s="1" t="n"/>
      <c r="F21" s="238" t="n"/>
      <c r="G21" s="25" t="inlineStr">
        <is>
          <t>Fundo de Obras</t>
        </is>
      </c>
      <c r="H21" s="27" t="n"/>
      <c r="I21" s="27" t="n"/>
      <c r="J21" s="27" t="n"/>
    </row>
    <row r="22" ht="15.75" customHeight="1" s="262">
      <c r="A22" s="1" t="n"/>
      <c r="B22" s="38" t="n"/>
      <c r="C22" s="24" t="n"/>
      <c r="D22" s="35" t="n"/>
      <c r="E22" s="1" t="n"/>
      <c r="F22" s="238" t="n"/>
      <c r="G22" s="21" t="inlineStr">
        <is>
          <t>Fundo de Liquidez</t>
        </is>
      </c>
      <c r="H22" s="23" t="n"/>
      <c r="I22" s="23" t="n"/>
      <c r="J22" s="23" t="n"/>
    </row>
    <row r="23" ht="15.75" customHeight="1" s="262">
      <c r="A23" s="1" t="n"/>
      <c r="B23" s="38" t="n"/>
      <c r="C23" s="24" t="n"/>
      <c r="D23" s="24" t="n"/>
      <c r="E23" s="1" t="n"/>
      <c r="F23" s="1" t="n"/>
      <c r="G23" s="25" t="inlineStr">
        <is>
          <t>Despesas a incorrer</t>
        </is>
      </c>
      <c r="H23" s="27" t="n"/>
      <c r="I23" s="27" t="n"/>
      <c r="J23" s="27" t="n"/>
    </row>
    <row r="24" ht="15.75" customHeight="1" s="262">
      <c r="A24" s="1" t="n"/>
      <c r="B24" s="39" t="n"/>
      <c r="C24" s="39" t="n"/>
      <c r="D24" s="39" t="n"/>
      <c r="E24" s="40" t="n"/>
      <c r="F24" s="40" t="n"/>
      <c r="G24" s="21" t="inlineStr">
        <is>
          <t>Saldo Conta Centralizadora</t>
        </is>
      </c>
      <c r="H24" s="282" t="n"/>
      <c r="I24" s="282" t="n"/>
      <c r="J24" s="23" t="n"/>
    </row>
    <row r="25" ht="15.75" customHeight="1" s="262">
      <c r="A25" s="1" t="n"/>
      <c r="B25" s="38" t="n"/>
      <c r="C25" s="24" t="n"/>
      <c r="D25" s="24" t="n"/>
      <c r="E25" s="6" t="n"/>
      <c r="F25" s="6" t="n"/>
    </row>
    <row r="26" ht="15.75" customHeight="1" s="262">
      <c r="A26" s="1" t="n"/>
      <c r="B26" s="38" t="n"/>
      <c r="C26" s="24" t="n"/>
      <c r="D26" s="24" t="n"/>
      <c r="E26" s="6" t="n"/>
      <c r="F26" s="6" t="n"/>
      <c r="G26" s="41" t="n"/>
      <c r="H26" s="6" t="n"/>
      <c r="I26" s="6" t="n"/>
      <c r="J26" s="23" t="n"/>
    </row>
    <row r="27" ht="15.75" customHeight="1" s="262" thickBot="1">
      <c r="A27" s="1" t="n"/>
      <c r="B27" s="17" t="inlineStr">
        <is>
          <t>Demonstrativo Financeiro Mensal CRI</t>
        </is>
      </c>
      <c r="C27" s="263">
        <f>C7</f>
        <v/>
      </c>
      <c r="D27" s="283" t="n"/>
      <c r="E27" s="283" t="n"/>
      <c r="F27" s="283" t="n"/>
      <c r="G27" s="263">
        <f>D7</f>
        <v/>
      </c>
      <c r="H27" s="283" t="n"/>
      <c r="I27" s="283" t="n"/>
      <c r="J27" s="283" t="n"/>
    </row>
    <row r="28" ht="15" customHeight="1" s="262">
      <c r="A28" s="1" t="n"/>
      <c r="B28" s="6" t="n"/>
      <c r="C28" s="266" t="inlineStr">
        <is>
          <t>Último evento</t>
        </is>
      </c>
      <c r="D28" s="284" t="n"/>
      <c r="E28" s="267" t="inlineStr">
        <is>
          <t>Próximo pagamento</t>
        </is>
      </c>
      <c r="F28" s="268" t="n"/>
      <c r="G28" s="266" t="inlineStr">
        <is>
          <t>Último evento</t>
        </is>
      </c>
      <c r="H28" s="284" t="n"/>
      <c r="I28" s="267" t="inlineStr">
        <is>
          <t>Próximo pagamento</t>
        </is>
      </c>
      <c r="J28" s="268" t="n"/>
    </row>
    <row r="29" ht="15.75" customHeight="1" s="262">
      <c r="A29" s="1" t="n"/>
      <c r="B29" s="43" t="n"/>
      <c r="C29" s="44" t="inlineStr">
        <is>
          <t>PU</t>
        </is>
      </c>
      <c r="D29" s="45" t="inlineStr">
        <is>
          <t>Total</t>
        </is>
      </c>
      <c r="E29" s="44" t="inlineStr">
        <is>
          <t>PU</t>
        </is>
      </c>
      <c r="F29" s="46" t="inlineStr">
        <is>
          <t>Total</t>
        </is>
      </c>
      <c r="G29" s="44" t="inlineStr">
        <is>
          <t>PU</t>
        </is>
      </c>
      <c r="H29" s="45" t="inlineStr">
        <is>
          <t>Total</t>
        </is>
      </c>
      <c r="I29" s="44" t="inlineStr">
        <is>
          <t>PU</t>
        </is>
      </c>
      <c r="J29" s="46" t="inlineStr">
        <is>
          <t>Total</t>
        </is>
      </c>
    </row>
    <row r="30" ht="15.75" customHeight="1" s="262">
      <c r="A30" s="1" t="n"/>
      <c r="B30" s="38" t="inlineStr">
        <is>
          <t>Data</t>
        </is>
      </c>
      <c r="C30" s="22" t="n">
        <v>45221</v>
      </c>
      <c r="D30" s="47" t="n">
        <v>45221</v>
      </c>
      <c r="E30" s="22" t="n"/>
      <c r="F30" s="47" t="n"/>
      <c r="G30" s="22" t="n">
        <v>45221</v>
      </c>
      <c r="H30" s="47" t="n">
        <v>45221</v>
      </c>
      <c r="I30" s="22" t="n"/>
      <c r="J30" s="47" t="n"/>
    </row>
    <row r="31" ht="15.75" customHeight="1" s="262">
      <c r="A31" s="1" t="n"/>
      <c r="B31" s="48" t="inlineStr">
        <is>
          <t>Juros remuneratórios</t>
        </is>
      </c>
      <c r="C31" s="28" t="n">
        <v>8.41081526</v>
      </c>
      <c r="D31" s="49" t="n">
        <v>62113.8706951</v>
      </c>
      <c r="E31" s="28" t="n"/>
      <c r="F31" s="49">
        <f>E31*$C$16</f>
        <v/>
      </c>
      <c r="G31" s="28" t="n">
        <v>9.86783548</v>
      </c>
      <c r="H31" s="49" t="n">
        <v>211369.0359816</v>
      </c>
      <c r="I31" s="28" t="n"/>
      <c r="J31" s="49">
        <f>I31*$D$16</f>
        <v/>
      </c>
    </row>
    <row r="32" ht="15.75" customHeight="1" s="262">
      <c r="A32" s="1" t="n"/>
      <c r="B32" s="50" t="inlineStr">
        <is>
          <t>Amortização (%)</t>
        </is>
      </c>
      <c r="C32" s="247" t="n">
        <v>0</v>
      </c>
      <c r="D32" s="248" t="n">
        <v>0</v>
      </c>
      <c r="E32" s="247" t="n"/>
      <c r="F32" s="248">
        <f>E32</f>
        <v/>
      </c>
      <c r="G32" s="247" t="n">
        <v>0</v>
      </c>
      <c r="H32" s="248" t="n">
        <v>0</v>
      </c>
      <c r="I32" s="247" t="n"/>
      <c r="J32" s="248">
        <f>I32</f>
        <v/>
      </c>
    </row>
    <row r="33" ht="15.75" customHeight="1" s="262">
      <c r="A33" s="1" t="n"/>
      <c r="B33" s="48" t="inlineStr">
        <is>
          <t>Amortização (R$)</t>
        </is>
      </c>
      <c r="C33" s="28" t="n">
        <v>0</v>
      </c>
      <c r="D33" s="49" t="n">
        <v>0</v>
      </c>
      <c r="E33" s="28" t="n"/>
      <c r="F33" s="49">
        <f>E33*$C$16</f>
        <v/>
      </c>
      <c r="G33" s="28" t="n">
        <v>0</v>
      </c>
      <c r="H33" s="49" t="n">
        <v>0</v>
      </c>
      <c r="I33" s="28" t="n"/>
      <c r="J33" s="49">
        <f>I33*$D$16</f>
        <v/>
      </c>
    </row>
    <row r="34" ht="15.75" customHeight="1" s="262">
      <c r="A34" s="1" t="n"/>
      <c r="B34" s="50" t="inlineStr">
        <is>
          <t>Amortização extraordinária</t>
        </is>
      </c>
      <c r="C34" s="24" t="n">
        <v>0</v>
      </c>
      <c r="D34" s="51" t="n">
        <v>0</v>
      </c>
      <c r="E34" s="24" t="n"/>
      <c r="F34" s="51">
        <f>E34*$C$16</f>
        <v/>
      </c>
      <c r="G34" s="24" t="n">
        <v>0</v>
      </c>
      <c r="H34" s="51" t="n">
        <v>0</v>
      </c>
      <c r="I34" s="24" t="n"/>
      <c r="J34" s="51">
        <f>I34*$D$16</f>
        <v/>
      </c>
    </row>
    <row r="35" ht="15.75" customHeight="1" s="262">
      <c r="A35" s="1" t="n"/>
      <c r="B35" s="48" t="inlineStr">
        <is>
          <t>Atualização Monetária</t>
        </is>
      </c>
      <c r="C35" s="28" t="n">
        <v>0</v>
      </c>
      <c r="D35" s="49" t="n">
        <v>0</v>
      </c>
      <c r="E35" s="28" t="n"/>
      <c r="F35" s="49">
        <f>E35*$C$16</f>
        <v/>
      </c>
      <c r="G35" s="28" t="n">
        <v>0</v>
      </c>
      <c r="H35" s="49" t="n">
        <v>0</v>
      </c>
      <c r="I35" s="28" t="n"/>
      <c r="J35" s="49">
        <f>I35*$D$16</f>
        <v/>
      </c>
    </row>
    <row r="36" ht="15.75" customFormat="1" customHeight="1" s="245">
      <c r="A36" s="52" t="n"/>
      <c r="B36" s="244" t="inlineStr">
        <is>
          <t>Total Pagamento do CRI</t>
        </is>
      </c>
      <c r="C36" s="54" t="n">
        <v>8.41081526</v>
      </c>
      <c r="D36" s="246" t="n">
        <v>62113.8706951</v>
      </c>
      <c r="E36" s="54" t="n"/>
      <c r="F36" s="246">
        <f>E36*$C$16</f>
        <v/>
      </c>
      <c r="G36" s="54" t="n">
        <v>9.86783548</v>
      </c>
      <c r="H36" s="246" t="n">
        <v>211369.0359816</v>
      </c>
      <c r="I36" s="54" t="n"/>
      <c r="J36" s="246">
        <f>I36*$D$16</f>
        <v/>
      </c>
    </row>
    <row r="37" ht="15.75" customHeight="1" s="262">
      <c r="A37" s="56" t="n"/>
      <c r="B37" s="55" t="n"/>
      <c r="C37" s="55" t="n"/>
      <c r="D37" s="55" t="n"/>
      <c r="E37" s="55" t="n"/>
      <c r="F37" s="6" t="n"/>
    </row>
    <row r="38" ht="15.75" customHeight="1" s="262">
      <c r="A38" s="1" t="n"/>
      <c r="B38" s="6" t="n"/>
      <c r="C38" s="57" t="n"/>
      <c r="D38" s="58" t="n"/>
      <c r="E38" s="58" t="n"/>
      <c r="F38" s="59" t="n"/>
    </row>
    <row r="39" ht="19.5" customHeight="1" s="262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62">
      <c r="A40" s="1" t="n"/>
      <c r="B40" s="60" t="n"/>
      <c r="C40" s="269" t="inlineStr">
        <is>
          <t>Critério</t>
        </is>
      </c>
      <c r="D40" s="268" t="n"/>
      <c r="E40" s="268" t="n"/>
      <c r="F40" s="268" t="n"/>
      <c r="G40" s="268" t="n"/>
      <c r="H40" s="268" t="n"/>
      <c r="I40" s="265" t="inlineStr">
        <is>
          <t>Apurado</t>
        </is>
      </c>
      <c r="J40" s="265" t="inlineStr">
        <is>
          <t>Status</t>
        </is>
      </c>
    </row>
    <row r="41" ht="15.75" customHeight="1" s="262">
      <c r="A41" s="1" t="n"/>
      <c r="B41" s="249" t="inlineStr">
        <is>
          <t>Razão do Saldo Devedor</t>
        </is>
      </c>
      <c r="C41" s="270" t="inlineStr">
        <is>
          <t>[Saldo Adimplente dos Créditos * (1-Imposto) + Fundo de Liquidez] / (Saldo Devedor dos CRI + Despesas a Incorrer)</t>
        </is>
      </c>
      <c r="I41" s="250">
        <f>((J17-J16)*(1-4%)+J22)/(C18+D18+J23)</f>
        <v/>
      </c>
      <c r="J41" s="285">
        <f>IF(I41&gt;125%,"OK","Não Ok")</f>
        <v/>
      </c>
    </row>
    <row r="42" ht="15.75" customHeight="1" s="262">
      <c r="A42" s="1" t="n"/>
      <c r="B42" s="251" t="inlineStr">
        <is>
          <t>Fundo de reserva</t>
        </is>
      </c>
      <c r="C42" s="261" t="inlineStr">
        <is>
          <t>O fundo de reserva deverá corresponder no mínimo 100% do valor das duas próximas PMTs</t>
        </is>
      </c>
      <c r="I42" s="252">
        <f>J20</f>
        <v/>
      </c>
      <c r="J42" s="286">
        <f>IF(I42+100&gt;(F36*2),"OK","NOK")</f>
        <v/>
      </c>
      <c r="K42" s="141" t="n"/>
    </row>
    <row r="43" ht="15.75" customHeight="1" s="262">
      <c r="A43" s="1" t="n"/>
      <c r="B43" s="62" t="n"/>
      <c r="C43" s="63" t="n"/>
      <c r="D43" s="64" t="n"/>
      <c r="E43" s="65" t="n"/>
      <c r="F43" s="65" t="n"/>
      <c r="G43" s="65" t="n"/>
      <c r="H43" s="65" t="n"/>
      <c r="I43" s="66" t="n"/>
      <c r="J43" s="286" t="n"/>
    </row>
    <row r="44" ht="15.75" customHeight="1" s="262">
      <c r="A44" s="1" t="n"/>
      <c r="B44" s="6" t="n"/>
      <c r="C44" s="57" t="n"/>
      <c r="D44" s="58" t="n"/>
      <c r="E44" s="58" t="n"/>
      <c r="F44" s="59" t="n"/>
      <c r="G44" s="5" t="n"/>
      <c r="H44" s="6" t="n"/>
      <c r="I44" s="6" t="n"/>
      <c r="J44" s="6" t="n"/>
    </row>
    <row r="45" ht="15.75" customHeight="1" s="262">
      <c r="A45" s="1" t="n"/>
      <c r="B45" s="68" t="n"/>
      <c r="C45" s="68" t="n"/>
      <c r="D45" s="68" t="n"/>
      <c r="E45" s="68" t="n"/>
      <c r="F45" s="68" t="n"/>
      <c r="G45" s="5" t="n"/>
      <c r="H45" s="6" t="n"/>
      <c r="I45" s="6" t="n"/>
      <c r="J45" s="6" t="n"/>
    </row>
    <row r="46" ht="19.5" customHeight="1" s="262">
      <c r="A46" s="1" t="n"/>
      <c r="B46" s="69" t="inlineStr">
        <is>
          <t>Definições/Observações</t>
        </is>
      </c>
      <c r="C46" s="69" t="n"/>
      <c r="D46" s="69" t="n"/>
      <c r="E46" s="69" t="n"/>
      <c r="F46" s="69" t="n"/>
      <c r="G46" s="5" t="n"/>
      <c r="H46" s="6" t="n"/>
      <c r="I46" s="6" t="n"/>
      <c r="J46" s="6" t="n"/>
    </row>
    <row r="47" ht="15.75" customHeight="1" s="262">
      <c r="A47" s="1" t="n"/>
      <c r="B47" s="70" t="inlineStr">
        <is>
          <t>1- Saldo Devedor Adimplente: Saldo devedor com inadimplência até 90 dias;</t>
        </is>
      </c>
      <c r="C47" s="69" t="n"/>
      <c r="D47" s="69" t="n"/>
      <c r="E47" s="69" t="n"/>
      <c r="F47" s="69" t="n"/>
      <c r="G47" s="5" t="n"/>
      <c r="H47" s="6" t="n"/>
      <c r="I47" s="6" t="n"/>
      <c r="J47" s="6" t="n"/>
    </row>
    <row r="48" ht="15.75" customHeight="1" s="262">
      <c r="A48" s="71" t="n"/>
      <c r="B48" s="70" t="inlineStr">
        <is>
          <t>2- Saldo Devedor Total da Carteira: Saldo Adimplente, mais saldo devedor da carteira com atraso superior a 90 dias.</t>
        </is>
      </c>
      <c r="C48" s="69" t="n"/>
      <c r="D48" s="69" t="n"/>
      <c r="E48" s="69" t="n"/>
      <c r="F48" s="69" t="n"/>
      <c r="G48" s="5" t="n"/>
      <c r="H48" s="6" t="n"/>
      <c r="I48" s="6" t="n"/>
      <c r="J48" s="6" t="n"/>
    </row>
    <row r="49" ht="15" customHeight="1" s="262">
      <c r="B49" s="70" t="n"/>
    </row>
  </sheetData>
  <mergeCells count="9">
    <mergeCell ref="C41:H41"/>
    <mergeCell ref="C42:H42"/>
    <mergeCell ref="C40:H40"/>
    <mergeCell ref="E28:F28"/>
    <mergeCell ref="C28:D28"/>
    <mergeCell ref="G28:H28"/>
    <mergeCell ref="I28:J28"/>
    <mergeCell ref="C27:F27"/>
    <mergeCell ref="G27:J27"/>
  </mergeCells>
  <printOptions horizontalCentered="1" verticalCentered="1"/>
  <pageMargins left="0.25" right="0.25" top="0.75" bottom="0.75" header="0" footer="0"/>
  <pageSetup orientation="landscape" paperSize="9" scale="5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3" zoomScale="70" zoomScaleNormal="100" zoomScaleSheetLayoutView="70" workbookViewId="0">
      <selection activeCell="E46" sqref="E46"/>
    </sheetView>
  </sheetViews>
  <sheetFormatPr baseColWidth="8" defaultColWidth="14.44140625" defaultRowHeight="15" customHeight="1"/>
  <cols>
    <col width="4.6640625" customWidth="1" style="262" min="1" max="1"/>
    <col width="45.33203125" customWidth="1" style="262" min="2" max="2"/>
    <col width="17" bestFit="1" customWidth="1" style="262" min="3" max="3"/>
    <col width="35.109375" customWidth="1" style="262" min="4" max="4"/>
    <col width="16.5546875" customWidth="1" style="262" min="5" max="5"/>
    <col width="25.44140625" customWidth="1" style="262" min="6" max="6"/>
    <col width="12.109375" customWidth="1" style="262" min="7" max="7"/>
    <col width="8.6640625" customWidth="1" style="262" min="8" max="11"/>
    <col width="15" customWidth="1" style="262" min="12" max="13"/>
    <col width="8.6640625" customWidth="1" style="262" min="14" max="15"/>
    <col width="1.6640625" customWidth="1" style="262" min="16" max="16"/>
    <col width="27.109375" bestFit="1" customWidth="1" style="262" min="17" max="17"/>
    <col width="27.44140625" customWidth="1" style="262" min="18" max="18"/>
  </cols>
  <sheetData>
    <row r="1" ht="40.5" customHeight="1" s="262">
      <c r="A1" s="1" t="n"/>
      <c r="B1" s="2" t="inlineStr">
        <is>
          <t>Relatório Analítico</t>
        </is>
      </c>
      <c r="C1" s="2" t="n"/>
      <c r="D1" s="72" t="n"/>
      <c r="E1" s="73" t="n"/>
      <c r="F1" s="74" t="n"/>
      <c r="G1" s="6" t="n"/>
      <c r="H1" s="6" t="n"/>
      <c r="I1" s="6" t="n"/>
      <c r="J1" s="6" t="n"/>
      <c r="K1" s="6" t="n"/>
      <c r="L1" s="74" t="n"/>
      <c r="M1" s="6" t="n"/>
      <c r="N1" s="6" t="n"/>
      <c r="O1" s="6" t="n"/>
      <c r="P1" s="75" t="n"/>
      <c r="Q1" s="77" t="n"/>
      <c r="R1" s="77" t="n"/>
      <c r="S1" s="77" t="n"/>
      <c r="T1" s="77" t="n"/>
      <c r="U1" s="77" t="n"/>
      <c r="V1" s="77" t="n"/>
    </row>
    <row r="2" ht="3" customHeight="1" s="262">
      <c r="A2" s="1" t="n"/>
      <c r="B2" s="78" t="n"/>
      <c r="C2" s="79" t="n"/>
      <c r="D2" s="80" t="n"/>
      <c r="E2" s="81" t="n"/>
      <c r="F2" s="81" t="n"/>
      <c r="G2" s="81" t="n"/>
      <c r="H2" s="81" t="n"/>
      <c r="I2" s="81" t="n"/>
      <c r="J2" s="81" t="n"/>
      <c r="K2" s="81" t="n"/>
      <c r="L2" s="81" t="n"/>
      <c r="M2" s="81" t="n"/>
      <c r="N2" s="81" t="n"/>
      <c r="O2" s="6" t="n"/>
      <c r="P2" s="75" t="n"/>
      <c r="Q2" s="77" t="n"/>
      <c r="R2" s="77" t="n"/>
      <c r="S2" s="77" t="n"/>
      <c r="T2" s="77" t="n"/>
      <c r="U2" s="77" t="n"/>
      <c r="V2" s="77" t="n"/>
    </row>
    <row r="3" ht="15.75" customHeight="1" s="262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5" t="n"/>
      <c r="Q3" s="77" t="n"/>
      <c r="R3" s="77" t="n"/>
      <c r="S3" s="77" t="n"/>
      <c r="T3" s="77" t="n"/>
      <c r="U3" s="77" t="n"/>
      <c r="V3" s="77" t="n"/>
    </row>
    <row r="4" ht="15.75" customHeight="1" s="262">
      <c r="A4" s="1" t="n"/>
      <c r="B4" s="10" t="inlineStr">
        <is>
          <t>Data do Relatório Mensal:</t>
        </is>
      </c>
      <c r="C4" s="168">
        <f>Recebíveis!L3</f>
        <v/>
      </c>
      <c r="D4" s="12" t="n"/>
      <c r="E4" s="287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5" t="n"/>
      <c r="Q4" s="77" t="n"/>
      <c r="R4" s="77" t="n"/>
      <c r="S4" s="77" t="n"/>
      <c r="T4" s="77" t="n"/>
      <c r="U4" s="77" t="n"/>
      <c r="V4" s="77" t="n"/>
    </row>
    <row r="5" ht="15.75" customHeight="1" s="262">
      <c r="A5" s="1" t="n"/>
      <c r="B5" s="57" t="n"/>
      <c r="C5" s="169">
        <f>DATE(YEAR(C4),MONTH(C4),1)</f>
        <v/>
      </c>
      <c r="D5" s="83" t="n"/>
      <c r="E5" s="6" t="n"/>
      <c r="F5" s="74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5" t="n"/>
      <c r="Q5" s="77" t="n"/>
      <c r="R5" s="77" t="n"/>
      <c r="S5" s="77" t="n"/>
      <c r="T5" s="77" t="n"/>
      <c r="U5" s="77" t="n"/>
      <c r="V5" s="77" t="n"/>
    </row>
    <row r="6" ht="22.5" customHeight="1" s="262">
      <c r="A6" s="85" t="n"/>
      <c r="B6" s="86" t="inlineStr">
        <is>
          <t>1. Recebimentos mensais da Carteira</t>
        </is>
      </c>
      <c r="C6" s="87" t="n"/>
      <c r="D6" s="88" t="n"/>
      <c r="E6" s="14" t="n"/>
      <c r="F6" s="14" t="n"/>
      <c r="G6" s="14" t="n"/>
      <c r="H6" s="14" t="n"/>
      <c r="I6" s="14" t="n"/>
      <c r="J6" s="14" t="n"/>
      <c r="K6" s="14" t="n"/>
      <c r="L6" s="87" t="n"/>
      <c r="M6" s="14" t="n"/>
      <c r="N6" s="14" t="n"/>
      <c r="O6" s="14" t="n"/>
      <c r="P6" s="89" t="n"/>
      <c r="Q6" s="76" t="inlineStr">
        <is>
          <t>Antecipação</t>
        </is>
      </c>
      <c r="R6" s="288">
        <f>D22</f>
        <v/>
      </c>
      <c r="S6" s="77" t="n"/>
      <c r="T6" s="77" t="n"/>
      <c r="U6" s="77" t="n"/>
      <c r="V6" s="77" t="n"/>
    </row>
    <row r="7" ht="15.75" customHeight="1" s="262">
      <c r="A7" s="1" t="n"/>
      <c r="B7" s="57" t="n"/>
      <c r="C7" s="58" t="n"/>
      <c r="D7" s="59" t="n"/>
      <c r="E7" s="6" t="n"/>
      <c r="F7" s="74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5" t="n"/>
      <c r="Q7" s="90" t="inlineStr">
        <is>
          <t>Recebimentos em Atraso</t>
        </is>
      </c>
      <c r="R7" s="289">
        <f>D34</f>
        <v/>
      </c>
      <c r="S7" s="77" t="n"/>
      <c r="T7" s="77" t="n"/>
      <c r="U7" s="77" t="n"/>
      <c r="V7" s="77" t="n"/>
    </row>
    <row r="8" ht="18" customHeight="1" s="262" thickBot="1">
      <c r="A8" s="1" t="n"/>
      <c r="B8" s="17" t="inlineStr">
        <is>
          <t>Recebimento Regular (em dia)1</t>
        </is>
      </c>
      <c r="C8" s="17" t="n"/>
      <c r="D8" s="92" t="n"/>
      <c r="E8" s="17" t="n"/>
      <c r="F8" s="6" t="n"/>
      <c r="G8" s="6" t="n"/>
      <c r="H8" s="6" t="n"/>
      <c r="I8" s="6" t="n"/>
      <c r="J8" s="6" t="n"/>
      <c r="K8" s="6" t="n"/>
      <c r="L8" s="74" t="n"/>
      <c r="M8" s="6" t="n"/>
      <c r="N8" s="6" t="n"/>
      <c r="O8" s="6" t="n"/>
      <c r="P8" s="75" t="n"/>
      <c r="Q8" s="76" t="inlineStr">
        <is>
          <t>Recebimentos em dia</t>
        </is>
      </c>
      <c r="R8" s="288">
        <f>D10</f>
        <v/>
      </c>
      <c r="S8" s="77" t="n"/>
      <c r="T8" s="77" t="n"/>
      <c r="U8" s="77" t="n"/>
      <c r="V8" s="77" t="n"/>
    </row>
    <row r="9" ht="15.75" customHeight="1" s="262">
      <c r="A9" s="1" t="n"/>
      <c r="B9" s="93" t="n"/>
      <c r="C9" s="265" t="inlineStr">
        <is>
          <t>Nº de Boletos</t>
        </is>
      </c>
      <c r="D9" s="290" t="inlineStr">
        <is>
          <t>Soma das Parcelas</t>
        </is>
      </c>
      <c r="E9" s="26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4" t="n"/>
      <c r="M9" s="6" t="n"/>
      <c r="N9" s="6" t="n"/>
      <c r="O9" s="6" t="n"/>
      <c r="P9" s="75" t="n"/>
      <c r="Q9" s="76" t="n"/>
      <c r="R9" s="288">
        <f>+SUM(R6:R8)</f>
        <v/>
      </c>
      <c r="S9" s="77" t="n"/>
      <c r="T9" s="77" t="n"/>
      <c r="U9" s="77" t="n"/>
      <c r="V9" s="77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291">
        <f>SUMIFS(Recebimentos!R:R,Recebimentos!T:T,'Relatório Analítico'!C5,Recebimentos!X:X,"Recebimento Regular")</f>
        <v/>
      </c>
      <c r="E10" s="96" t="n">
        <v>1</v>
      </c>
      <c r="F10" s="6" t="n"/>
      <c r="G10" s="6" t="n"/>
      <c r="H10" s="6" t="n"/>
      <c r="I10" s="6" t="n"/>
      <c r="J10" s="6" t="n"/>
      <c r="K10" s="6" t="n"/>
      <c r="L10" s="74" t="n"/>
      <c r="M10" s="6" t="n"/>
      <c r="N10" s="6" t="n"/>
      <c r="O10" s="6" t="n"/>
      <c r="P10" s="75" t="n"/>
      <c r="Q10" s="77" t="n"/>
      <c r="R10" s="77" t="n"/>
      <c r="S10" s="77" t="n"/>
      <c r="T10" s="77" t="n"/>
      <c r="U10" s="77" t="n"/>
      <c r="V10" s="77" t="n"/>
    </row>
    <row r="11" ht="18" customHeight="1" s="262">
      <c r="A11" s="1" t="n"/>
      <c r="B11" s="72" t="n"/>
      <c r="C11" s="72" t="n"/>
      <c r="D11" s="292" t="n"/>
      <c r="E11" s="6" t="n"/>
      <c r="F11" s="6" t="n"/>
      <c r="G11" s="6" t="n"/>
      <c r="H11" s="6" t="n"/>
      <c r="I11" s="6" t="n"/>
      <c r="J11" s="6" t="n"/>
      <c r="K11" s="6" t="n"/>
      <c r="L11" s="74" t="n"/>
      <c r="M11" s="6" t="n"/>
      <c r="N11" s="21" t="n"/>
      <c r="O11" s="6" t="n"/>
      <c r="P11" s="75" t="n"/>
      <c r="Q11" s="77" t="n"/>
      <c r="R11" s="77" t="n"/>
      <c r="S11" s="77" t="n"/>
      <c r="T11" s="77" t="n"/>
      <c r="U11" s="77" t="n"/>
      <c r="V11" s="77" t="n"/>
    </row>
    <row r="12" ht="15.75" customHeight="1" s="262" thickBot="1">
      <c r="A12" s="1" t="n"/>
      <c r="B12" s="17" t="inlineStr">
        <is>
          <t>Antecipação (em dias)²</t>
        </is>
      </c>
      <c r="C12" s="17" t="n"/>
      <c r="D12" s="293" t="n"/>
      <c r="E12" s="17" t="n"/>
      <c r="F12" s="6" t="n"/>
      <c r="G12" s="6" t="n"/>
      <c r="H12" s="6" t="n"/>
      <c r="I12" s="6" t="n"/>
      <c r="J12" s="6" t="n"/>
      <c r="K12" s="6" t="n"/>
      <c r="L12" s="74" t="n"/>
      <c r="M12" s="6" t="n"/>
      <c r="N12" s="6" t="n"/>
      <c r="O12" s="6" t="n"/>
      <c r="P12" s="75" t="n"/>
      <c r="Q12" s="77" t="n"/>
      <c r="R12" s="77" t="n"/>
      <c r="S12" s="77" t="n"/>
      <c r="T12" s="77" t="n"/>
      <c r="U12" s="77" t="n"/>
      <c r="V12" s="77" t="n"/>
    </row>
    <row r="13" ht="15.75" customHeight="1" s="262">
      <c r="A13" s="1" t="n"/>
      <c r="B13" s="93" t="n"/>
      <c r="C13" s="265" t="inlineStr">
        <is>
          <t>Nº de Boletos</t>
        </is>
      </c>
      <c r="D13" s="290" t="inlineStr">
        <is>
          <t>Soma das Parcelas</t>
        </is>
      </c>
      <c r="E13" s="26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4" t="n"/>
      <c r="M13" s="6" t="n"/>
      <c r="N13" s="6" t="n"/>
      <c r="O13" s="6" t="n"/>
      <c r="P13" s="75" t="n"/>
      <c r="Q13" s="77" t="n"/>
      <c r="R13" s="77" t="n"/>
      <c r="S13" s="77" t="n"/>
      <c r="T13" s="77" t="n"/>
      <c r="U13" s="77" t="n"/>
      <c r="V13" s="77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294">
        <f>SUMIFS(Recebimentos!R:R,Recebimentos!X:X,"Antecipação",Recebimentos!Y:Y,'Relatório Analítico'!B14)</f>
        <v/>
      </c>
      <c r="E14" s="96">
        <f>IFERROR(D14/$D$22,0)</f>
        <v/>
      </c>
      <c r="F14" s="6" t="n"/>
      <c r="G14" s="6" t="n"/>
      <c r="H14" s="6" t="n"/>
      <c r="I14" s="6" t="n"/>
      <c r="J14" s="6" t="n"/>
      <c r="K14" s="6" t="n"/>
      <c r="L14" s="74" t="n"/>
      <c r="M14" s="6" t="n"/>
      <c r="N14" s="6" t="n"/>
      <c r="O14" s="6" t="n"/>
      <c r="P14" s="75" t="n"/>
      <c r="Q14" s="77" t="n"/>
      <c r="R14" s="77" t="n"/>
      <c r="S14" s="77" t="n"/>
      <c r="T14" s="77" t="n"/>
      <c r="U14" s="77" t="n"/>
      <c r="V14" s="77" t="n"/>
    </row>
    <row r="15">
      <c r="A15" s="1">
        <f>B$12&amp;$B15&amp;$D$5</f>
        <v/>
      </c>
      <c r="B15" s="38" t="inlineStr">
        <is>
          <t>Entre 15 e 30</t>
        </is>
      </c>
      <c r="C15" s="100">
        <f>COUNTIFS(Recebimentos!X:X,"Antecipação",Recebimentos!Y:Y,'Relatório Analítico'!B15)</f>
        <v/>
      </c>
      <c r="D15" s="295">
        <f>SUMIFS(Recebimentos!R:R,Recebimentos!X:X,"Antecipação",Recebimentos!Y:Y,'Relatório Analítico'!B15)</f>
        <v/>
      </c>
      <c r="E15" s="102">
        <f>IFERROR(D15/$D$22,0)</f>
        <v/>
      </c>
      <c r="F15" s="6" t="n"/>
      <c r="G15" s="6" t="n"/>
      <c r="H15" s="6" t="n"/>
      <c r="I15" s="6" t="n"/>
      <c r="J15" s="6" t="n"/>
      <c r="K15" s="6" t="n"/>
      <c r="L15" s="74" t="n"/>
      <c r="M15" s="6" t="n"/>
      <c r="N15" s="6" t="n"/>
      <c r="O15" s="6" t="n"/>
      <c r="P15" s="75" t="n"/>
      <c r="Q15" s="77" t="n"/>
      <c r="R15" s="77" t="n"/>
      <c r="S15" s="77" t="n"/>
      <c r="T15" s="77" t="n"/>
      <c r="U15" s="77" t="n"/>
      <c r="V15" s="77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294">
        <f>SUMIFS(Recebimentos!R:R,Recebimentos!X:X,"Antecipação",Recebimentos!Y:Y,'Relatório Analítico'!B16)</f>
        <v/>
      </c>
      <c r="E16" s="96">
        <f>IFERROR(D16/$D$22,0)</f>
        <v/>
      </c>
      <c r="F16" s="6" t="n"/>
      <c r="G16" s="6" t="n"/>
      <c r="H16" s="6" t="n"/>
      <c r="I16" s="6" t="n"/>
      <c r="J16" s="6" t="n"/>
      <c r="K16" s="6" t="n"/>
      <c r="L16" s="74" t="n"/>
      <c r="M16" s="6" t="n"/>
      <c r="N16" s="6" t="n"/>
      <c r="O16" s="6" t="n"/>
      <c r="P16" s="75" t="n"/>
      <c r="Q16" s="77" t="n"/>
      <c r="R16" s="77" t="n"/>
      <c r="S16" s="77" t="n"/>
      <c r="T16" s="77" t="n"/>
      <c r="U16" s="77" t="n"/>
      <c r="V16" s="77" t="n"/>
    </row>
    <row r="17">
      <c r="A17" s="1">
        <f>B$12&amp;$B17&amp;$D$5</f>
        <v/>
      </c>
      <c r="B17" s="38" t="inlineStr">
        <is>
          <t>Entre 60 e 90</t>
        </is>
      </c>
      <c r="C17" s="100">
        <f>COUNTIFS(Recebimentos!X:X,"Antecipação",Recebimentos!Y:Y,'Relatório Analítico'!B17)</f>
        <v/>
      </c>
      <c r="D17" s="295">
        <f>SUMIFS(Recebimentos!R:R,Recebimentos!X:X,"Antecipação",Recebimentos!Y:Y,'Relatório Analítico'!B17)</f>
        <v/>
      </c>
      <c r="E17" s="102">
        <f>IFERROR(D17/$D$22,0)</f>
        <v/>
      </c>
      <c r="F17" s="6" t="n"/>
      <c r="G17" s="6" t="n"/>
      <c r="H17" s="6" t="n"/>
      <c r="I17" s="6" t="n"/>
      <c r="J17" s="6" t="n"/>
      <c r="K17" s="6" t="n"/>
      <c r="L17" s="74" t="n"/>
      <c r="M17" s="6" t="n"/>
      <c r="N17" s="6" t="n"/>
      <c r="O17" s="6" t="n"/>
      <c r="P17" s="75" t="n"/>
      <c r="Q17" s="77" t="n"/>
      <c r="R17" s="77" t="n"/>
      <c r="S17" s="77" t="n"/>
      <c r="T17" s="77" t="n"/>
      <c r="U17" s="77" t="n"/>
      <c r="V17" s="77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294">
        <f>SUMIFS(Recebimentos!R:R,Recebimentos!X:X,"Antecipação",Recebimentos!Y:Y,'Relatório Analítico'!B18)</f>
        <v/>
      </c>
      <c r="E18" s="96">
        <f>IFERROR(D18/$D$22,0)</f>
        <v/>
      </c>
      <c r="F18" s="6" t="n"/>
      <c r="G18" s="6" t="n"/>
      <c r="H18" s="6" t="n"/>
      <c r="I18" s="6" t="n"/>
      <c r="J18" s="6" t="n"/>
      <c r="K18" s="6" t="n"/>
      <c r="L18" s="74" t="n"/>
      <c r="M18" s="6" t="n"/>
      <c r="N18" s="6" t="n"/>
      <c r="O18" s="6" t="n"/>
      <c r="P18" s="75" t="n"/>
      <c r="Q18" s="77" t="n"/>
      <c r="R18" s="77" t="n"/>
      <c r="S18" s="77" t="n"/>
      <c r="T18" s="77" t="n"/>
      <c r="U18" s="77" t="n"/>
      <c r="V18" s="77" t="n"/>
    </row>
    <row r="19">
      <c r="A19" s="1">
        <f>B$12&amp;$B19&amp;$D$5</f>
        <v/>
      </c>
      <c r="B19" s="38" t="inlineStr">
        <is>
          <t>Entre 120 e 150</t>
        </is>
      </c>
      <c r="C19" s="100">
        <f>COUNTIFS(Recebimentos!X:X,"Antecipação",Recebimentos!Y:Y,'Relatório Analítico'!B19)</f>
        <v/>
      </c>
      <c r="D19" s="295">
        <f>SUMIFS(Recebimentos!R:R,Recebimentos!X:X,"Antecipação",Recebimentos!Y:Y,'Relatório Analítico'!B19)</f>
        <v/>
      </c>
      <c r="E19" s="102">
        <f>IFERROR(D19/$D$22,0)</f>
        <v/>
      </c>
      <c r="F19" s="6" t="n"/>
      <c r="G19" s="6" t="n"/>
      <c r="H19" s="6" t="n"/>
      <c r="I19" s="6" t="n"/>
      <c r="J19" s="6" t="n"/>
      <c r="K19" s="6" t="n"/>
      <c r="L19" s="74" t="n"/>
      <c r="M19" s="6" t="n"/>
      <c r="N19" s="6" t="n"/>
      <c r="O19" s="6" t="n"/>
      <c r="P19" s="75" t="n"/>
      <c r="Q19" s="77" t="n"/>
      <c r="R19" s="77" t="n"/>
      <c r="S19" s="77" t="n"/>
      <c r="T19" s="77" t="n"/>
      <c r="U19" s="77" t="n"/>
      <c r="V19" s="77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294">
        <f>SUMIFS(Recebimentos!R:R,Recebimentos!X:X,"Antecipação",Recebimentos!Y:Y,'Relatório Analítico'!B20)</f>
        <v/>
      </c>
      <c r="E20" s="96">
        <f>IFERROR(D20/$D$22,0)</f>
        <v/>
      </c>
      <c r="F20" s="6" t="n"/>
      <c r="G20" s="6" t="n"/>
      <c r="H20" s="6" t="n"/>
      <c r="I20" s="6" t="n"/>
      <c r="J20" s="296" t="n"/>
      <c r="K20" s="6" t="n"/>
      <c r="L20" s="74" t="n"/>
      <c r="M20" s="6" t="n"/>
      <c r="N20" s="6" t="n"/>
      <c r="O20" s="6" t="n"/>
      <c r="P20" s="75" t="n"/>
      <c r="Q20" s="77" t="n"/>
      <c r="R20" s="77" t="n"/>
      <c r="S20" s="77" t="n"/>
      <c r="T20" s="77" t="n"/>
      <c r="U20" s="77" t="n"/>
      <c r="V20" s="77" t="n"/>
    </row>
    <row r="21" ht="15.75" customHeight="1" s="262">
      <c r="A21" s="1">
        <f>B$12&amp;$B21&amp;$D$5</f>
        <v/>
      </c>
      <c r="B21" s="38" t="inlineStr">
        <is>
          <t>Superior a 180</t>
        </is>
      </c>
      <c r="C21" s="100">
        <f>COUNTIFS(Recebimentos!X:X,"Antecipação",Recebimentos!Y:Y,'Relatório Analítico'!B21)</f>
        <v/>
      </c>
      <c r="D21" s="295">
        <f>SUMIFS(Recebimentos!R:R,Recebimentos!X:X,"Antecipação",Recebimentos!Y:Y,'Relatório Analítico'!B21)</f>
        <v/>
      </c>
      <c r="E21" s="102">
        <f>IFERROR(D21/$D$22,0)</f>
        <v/>
      </c>
      <c r="F21" s="6" t="n"/>
      <c r="G21" s="6" t="n"/>
      <c r="H21" s="6" t="n"/>
      <c r="I21" s="6" t="n"/>
      <c r="J21" s="296" t="n"/>
      <c r="K21" s="6" t="n"/>
      <c r="L21" s="74" t="n"/>
      <c r="M21" s="6" t="n"/>
      <c r="N21" s="6" t="n"/>
      <c r="O21" s="6" t="n"/>
      <c r="P21" s="75" t="n"/>
      <c r="Q21" s="77" t="n"/>
      <c r="R21" s="77" t="n"/>
      <c r="S21" s="77" t="n"/>
      <c r="T21" s="77" t="n"/>
      <c r="U21" s="77" t="n"/>
      <c r="V21" s="77" t="n"/>
    </row>
    <row r="22" ht="18" customHeight="1" s="262">
      <c r="A22" s="1">
        <f>B$12&amp;$B22&amp;$D$5</f>
        <v/>
      </c>
      <c r="B22" s="53" t="inlineStr">
        <is>
          <t>Total em antecipação</t>
        </is>
      </c>
      <c r="C22" s="104">
        <f>SUM(C14:C21)</f>
        <v/>
      </c>
      <c r="D22" s="297">
        <f>SUM(D14:D21)</f>
        <v/>
      </c>
      <c r="E22" s="106">
        <f>IFERROR(D22/$D$22,0)</f>
        <v/>
      </c>
      <c r="F22" s="6" t="n"/>
      <c r="G22" s="6" t="n"/>
      <c r="H22" s="6" t="n"/>
      <c r="I22" s="6" t="n"/>
      <c r="J22" s="296" t="n"/>
      <c r="K22" s="6" t="n"/>
      <c r="L22" s="74" t="n"/>
      <c r="M22" s="6" t="n"/>
      <c r="N22" s="6" t="n"/>
      <c r="O22" s="6" t="n"/>
      <c r="P22" s="75" t="n"/>
      <c r="Q22" s="77" t="n"/>
      <c r="R22" s="77" t="n"/>
      <c r="S22" s="77" t="n"/>
      <c r="T22" s="77" t="n"/>
      <c r="U22" s="77" t="n"/>
      <c r="V22" s="77" t="n"/>
    </row>
    <row r="23" ht="18" customHeight="1" s="262">
      <c r="A23" s="1" t="n"/>
      <c r="B23" s="107" t="n"/>
      <c r="C23" s="108" t="n"/>
      <c r="D23" s="298" t="n"/>
      <c r="E23" s="109" t="n"/>
      <c r="F23" s="6" t="n"/>
      <c r="G23" s="6" t="n"/>
      <c r="H23" s="6" t="n"/>
      <c r="I23" s="6" t="n"/>
      <c r="J23" s="6" t="n"/>
      <c r="K23" s="6" t="n"/>
      <c r="L23" s="74" t="n"/>
      <c r="M23" s="6" t="n"/>
      <c r="N23" s="6" t="n"/>
      <c r="O23" s="6" t="n"/>
      <c r="P23" s="75" t="n"/>
      <c r="Q23" s="77" t="n"/>
      <c r="R23" s="77" t="n"/>
      <c r="S23" s="77" t="n"/>
      <c r="T23" s="77" t="n"/>
      <c r="U23" s="77" t="n"/>
      <c r="V23" s="77" t="n"/>
    </row>
    <row r="24" ht="15.75" customHeight="1" s="262" thickBot="1">
      <c r="A24" s="1" t="n"/>
      <c r="B24" s="17" t="inlineStr">
        <is>
          <t>Recebimento em Atraso (em dias)³</t>
        </is>
      </c>
      <c r="C24" s="17" t="n"/>
      <c r="D24" s="293" t="n"/>
      <c r="E24" s="17" t="n"/>
      <c r="F24" s="6" t="n"/>
      <c r="G24" s="6" t="n"/>
      <c r="H24" s="6" t="n"/>
      <c r="I24" s="6" t="n"/>
      <c r="J24" s="6" t="n"/>
      <c r="K24" s="6" t="n"/>
      <c r="L24" s="74" t="n"/>
      <c r="M24" s="6" t="n"/>
      <c r="N24" s="6" t="n"/>
      <c r="O24" s="6" t="n"/>
      <c r="P24" s="75" t="n"/>
      <c r="Q24" s="77" t="n"/>
      <c r="R24" s="77" t="n"/>
      <c r="S24" s="77" t="n"/>
      <c r="T24" s="77" t="n"/>
      <c r="U24" s="77" t="n"/>
      <c r="V24" s="77" t="n"/>
    </row>
    <row r="25" ht="15.75" customHeight="1" s="262">
      <c r="A25" s="1" t="n"/>
      <c r="B25" s="93" t="n"/>
      <c r="C25" s="265" t="inlineStr">
        <is>
          <t>Nº de Boletos</t>
        </is>
      </c>
      <c r="D25" s="290" t="inlineStr">
        <is>
          <t>Soma das Parcelas</t>
        </is>
      </c>
      <c r="E25" s="26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4" t="n"/>
      <c r="M25" s="6" t="n"/>
      <c r="N25" s="6" t="n"/>
      <c r="O25" s="6" t="n"/>
      <c r="P25" s="75" t="n"/>
      <c r="Q25" s="77" t="n"/>
      <c r="R25" s="77" t="n"/>
      <c r="S25" s="77" t="n"/>
      <c r="T25" s="77" t="n"/>
      <c r="U25" s="77" t="n"/>
      <c r="V25" s="77" t="n"/>
    </row>
    <row r="26" ht="15.75" customHeight="1" s="26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294">
        <f>SUMIFS(Recebimentos!R:R,Recebimentos!X:X,"Recebimento em Atraso",Recebimentos!Y:Y,'Relatório Analítico'!B26)</f>
        <v/>
      </c>
      <c r="E26" s="96">
        <f>IFERROR(D26/$D$34,0)</f>
        <v/>
      </c>
      <c r="F26" s="6" t="n"/>
      <c r="G26" s="6" t="n"/>
      <c r="H26" s="6" t="n"/>
      <c r="I26" s="6" t="n"/>
      <c r="J26" s="6" t="n"/>
      <c r="K26" s="6" t="n"/>
      <c r="L26" s="74" t="n"/>
      <c r="M26" s="6" t="n"/>
      <c r="N26" s="6" t="n"/>
      <c r="O26" s="6" t="n"/>
      <c r="P26" s="75" t="n"/>
      <c r="Q26" s="77" t="n"/>
      <c r="R26" s="77" t="n"/>
      <c r="S26" s="77" t="n"/>
      <c r="T26" s="77" t="n"/>
      <c r="U26" s="77" t="n"/>
      <c r="V26" s="77" t="n"/>
    </row>
    <row r="27" ht="15.75" customHeight="1" s="262">
      <c r="A27" s="1">
        <f>B$24&amp;$B27&amp;$D$5</f>
        <v/>
      </c>
      <c r="B27" s="38" t="inlineStr">
        <is>
          <t>Entre 15 e 30</t>
        </is>
      </c>
      <c r="C27" s="100">
        <f>COUNTIFS(Recebimentos!X:X,"Recebimento em Atraso",Recebimentos!Y:Y,'Relatório Analítico'!B27)</f>
        <v/>
      </c>
      <c r="D27" s="295">
        <f>SUMIFS(Recebimentos!R:R,Recebimentos!X:X,"Recebimento em Atraso",Recebimentos!Y:Y,'Relatório Analítico'!B27)</f>
        <v/>
      </c>
      <c r="E27" s="102">
        <f>IFERROR(D27/$D$34,0)</f>
        <v/>
      </c>
      <c r="F27" s="6" t="n"/>
      <c r="G27" s="6" t="n"/>
      <c r="H27" s="6" t="n"/>
      <c r="I27" s="6" t="n"/>
      <c r="J27" s="6" t="n"/>
      <c r="K27" s="6" t="n"/>
      <c r="L27" s="74" t="n"/>
      <c r="M27" s="6" t="n"/>
      <c r="N27" s="6" t="n"/>
      <c r="O27" s="6" t="n"/>
      <c r="P27" s="75" t="n"/>
      <c r="Q27" s="77" t="n"/>
      <c r="R27" s="77" t="n"/>
      <c r="S27" s="77" t="n"/>
      <c r="T27" s="77" t="n"/>
      <c r="U27" s="77" t="n"/>
      <c r="V27" s="77" t="n"/>
    </row>
    <row r="28" ht="15.75" customHeight="1" s="26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294">
        <f>SUMIFS(Recebimentos!R:R,Recebimentos!X:X,"Recebimento em Atraso",Recebimentos!Y:Y,'Relatório Analítico'!B28)</f>
        <v/>
      </c>
      <c r="E28" s="96">
        <f>IFERROR(D28/$D$34,0)</f>
        <v/>
      </c>
      <c r="F28" s="6" t="n"/>
      <c r="G28" s="6" t="n"/>
      <c r="H28" s="6" t="n"/>
      <c r="I28" s="6" t="n"/>
      <c r="J28" s="6" t="n"/>
      <c r="K28" s="6" t="n"/>
      <c r="L28" s="74" t="n"/>
      <c r="M28" s="6" t="n"/>
      <c r="N28" s="6" t="n"/>
      <c r="O28" s="6" t="n"/>
      <c r="P28" s="75" t="n"/>
      <c r="Q28" s="77" t="n"/>
      <c r="R28" s="77" t="n"/>
      <c r="S28" s="77" t="n"/>
      <c r="T28" s="77" t="n"/>
      <c r="U28" s="77" t="n"/>
      <c r="V28" s="77" t="n"/>
    </row>
    <row r="29" ht="15.75" customHeight="1" s="262">
      <c r="A29" s="1">
        <f>B$24&amp;$B29&amp;$D$5</f>
        <v/>
      </c>
      <c r="B29" s="38" t="inlineStr">
        <is>
          <t>Entre 60 e 90</t>
        </is>
      </c>
      <c r="C29" s="100">
        <f>COUNTIFS(Recebimentos!X:X,"Recebimento em Atraso",Recebimentos!Y:Y,'Relatório Analítico'!B29)</f>
        <v/>
      </c>
      <c r="D29" s="295">
        <f>SUMIFS(Recebimentos!R:R,Recebimentos!X:X,"Recebimento em Atraso",Recebimentos!Y:Y,'Relatório Analítico'!B29)</f>
        <v/>
      </c>
      <c r="E29" s="102">
        <f>IFERROR(D29/$D$34,0)</f>
        <v/>
      </c>
      <c r="F29" s="6" t="n"/>
      <c r="G29" s="6" t="n"/>
      <c r="H29" s="6" t="n"/>
      <c r="I29" s="6" t="n"/>
      <c r="J29" s="6" t="n"/>
      <c r="K29" s="6" t="n"/>
      <c r="L29" s="74" t="n"/>
      <c r="M29" s="6" t="n"/>
      <c r="N29" s="6" t="n"/>
      <c r="O29" s="6" t="n"/>
      <c r="P29" s="75" t="n"/>
      <c r="Q29" s="77" t="n"/>
      <c r="R29" s="77" t="n"/>
      <c r="S29" s="77" t="n"/>
      <c r="T29" s="77" t="n"/>
      <c r="U29" s="77" t="n"/>
      <c r="V29" s="77" t="n"/>
    </row>
    <row r="30" ht="15.75" customHeight="1" s="26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294">
        <f>SUMIFS(Recebimentos!R:R,Recebimentos!X:X,"Recebimento em Atraso",Recebimentos!Y:Y,'Relatório Analítico'!B30)</f>
        <v/>
      </c>
      <c r="E30" s="96">
        <f>IFERROR(D30/$D$34,0)</f>
        <v/>
      </c>
      <c r="F30" s="2" t="n"/>
      <c r="G30" s="15" t="n"/>
      <c r="H30" s="15" t="n"/>
      <c r="I30" s="15" t="n"/>
      <c r="J30" s="15" t="n"/>
      <c r="K30" s="15" t="n"/>
      <c r="L30" s="74" t="n"/>
      <c r="M30" s="6" t="n"/>
      <c r="N30" s="6" t="n"/>
      <c r="O30" s="6" t="n"/>
      <c r="P30" s="75" t="n"/>
      <c r="Q30" s="77" t="n"/>
      <c r="R30" s="77" t="n"/>
      <c r="S30" s="77" t="n"/>
      <c r="T30" s="77" t="n"/>
      <c r="U30" s="77" t="n"/>
      <c r="V30" s="77" t="n"/>
    </row>
    <row r="31" ht="15.75" customHeight="1" s="262">
      <c r="A31" s="1">
        <f>B$24&amp;$B31&amp;$D$5</f>
        <v/>
      </c>
      <c r="B31" s="38" t="inlineStr">
        <is>
          <t>Entre 120 e 150</t>
        </is>
      </c>
      <c r="C31" s="100">
        <f>COUNTIFS(Recebimentos!X:X,"Recebimento em Atraso",Recebimentos!Y:Y,'Relatório Analítico'!B31)</f>
        <v/>
      </c>
      <c r="D31" s="295">
        <f>SUMIFS(Recebimentos!R:R,Recebimentos!X:X,"Recebimento em Atraso",Recebimentos!Y:Y,'Relatório Analítico'!B31)</f>
        <v/>
      </c>
      <c r="E31" s="102">
        <f>IFERROR(D31/$D$34,0)</f>
        <v/>
      </c>
      <c r="F31" s="6" t="n"/>
      <c r="G31" s="15" t="n"/>
      <c r="H31" s="171" t="n"/>
      <c r="I31" s="171" t="n"/>
      <c r="J31" s="171" t="n"/>
      <c r="K31" s="171" t="n"/>
      <c r="L31" s="74" t="n"/>
      <c r="M31" s="6" t="n"/>
      <c r="N31" s="6" t="n"/>
      <c r="O31" s="6" t="n"/>
      <c r="P31" s="75" t="n"/>
      <c r="Q31" s="77" t="n"/>
      <c r="R31" s="77" t="n"/>
      <c r="S31" s="77" t="n"/>
      <c r="T31" s="77" t="n"/>
      <c r="U31" s="77" t="n"/>
      <c r="V31" s="77" t="n"/>
    </row>
    <row r="32" ht="15.75" customHeight="1" s="26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294">
        <f>SUMIFS(Recebimentos!R:R,Recebimentos!X:X,"Recebimento em Atraso",Recebimentos!Y:Y,'Relatório Analítico'!B32)</f>
        <v/>
      </c>
      <c r="E32" s="96">
        <f>IFERROR(D32/$D$34,0)</f>
        <v/>
      </c>
      <c r="F32" s="2" t="n"/>
      <c r="G32" s="15" t="n"/>
      <c r="H32" s="15" t="n"/>
      <c r="I32" s="15" t="n"/>
      <c r="J32" s="171" t="n"/>
      <c r="K32" s="171" t="n"/>
      <c r="L32" s="74" t="n"/>
      <c r="M32" s="6" t="n"/>
      <c r="N32" s="6" t="n"/>
      <c r="O32" s="6" t="n"/>
      <c r="P32" s="75" t="n"/>
      <c r="Q32" s="77" t="n"/>
      <c r="R32" s="77" t="n"/>
      <c r="S32" s="77" t="n"/>
      <c r="T32" s="77" t="n"/>
      <c r="U32" s="77" t="n"/>
      <c r="V32" s="77" t="n"/>
    </row>
    <row r="33" ht="15.75" customHeight="1" s="262">
      <c r="A33" s="1">
        <f>B$24&amp;$B33&amp;$D$5</f>
        <v/>
      </c>
      <c r="B33" s="38" t="inlineStr">
        <is>
          <t>Superior a 180</t>
        </is>
      </c>
      <c r="C33" s="100">
        <f>COUNTIFS(Recebimentos!X:X,"Recebimento em Atraso",Recebimentos!Y:Y,'Relatório Analítico'!B33)</f>
        <v/>
      </c>
      <c r="D33" s="295">
        <f>SUMIFS(Recebimentos!R:R,Recebimentos!X:X,"Recebimento em Atraso",Recebimentos!Y:Y,'Relatório Analítico'!B33)</f>
        <v/>
      </c>
      <c r="E33" s="102">
        <f>IFERROR(D33/$D$34,0)</f>
        <v/>
      </c>
      <c r="F33" s="6" t="n"/>
      <c r="G33" s="172" t="n"/>
      <c r="H33" s="173" t="n"/>
      <c r="I33" s="174" t="n"/>
      <c r="J33" s="299" t="n"/>
      <c r="K33" s="173" t="n"/>
      <c r="L33" s="74" t="n"/>
      <c r="M33" s="6" t="n"/>
      <c r="N33" s="6" t="n"/>
      <c r="O33" s="6" t="n"/>
      <c r="P33" s="75" t="n"/>
      <c r="Q33" s="77" t="n"/>
      <c r="R33" s="77" t="n"/>
      <c r="S33" s="77" t="n"/>
      <c r="T33" s="77" t="n"/>
      <c r="U33" s="77" t="n"/>
      <c r="V33" s="77" t="n"/>
    </row>
    <row r="34" ht="15.75" customHeight="1" s="262">
      <c r="A34" s="1">
        <f>B$24&amp;$B34&amp;$D$5</f>
        <v/>
      </c>
      <c r="B34" s="53" t="inlineStr">
        <is>
          <t>Total recebido em Atraso</t>
        </is>
      </c>
      <c r="C34" s="104">
        <f>SUM(C26:C33)</f>
        <v/>
      </c>
      <c r="D34" s="297">
        <f>SUM(D26:D33)</f>
        <v/>
      </c>
      <c r="E34" s="106">
        <f>IFERROR(D34/$D$34,0)</f>
        <v/>
      </c>
      <c r="F34" s="6" t="n"/>
      <c r="G34" s="55" t="n"/>
      <c r="H34" s="110" t="n"/>
      <c r="I34" s="111" t="n"/>
      <c r="J34" s="300" t="n"/>
      <c r="K34" s="110" t="n"/>
      <c r="L34" s="74" t="n"/>
      <c r="M34" s="6" t="n"/>
      <c r="N34" s="6" t="n"/>
      <c r="O34" s="6" t="n"/>
      <c r="P34" s="75" t="n"/>
      <c r="Q34" s="77" t="n"/>
      <c r="R34" s="77" t="n"/>
      <c r="S34" s="77" t="n"/>
      <c r="T34" s="77" t="n"/>
      <c r="U34" s="77" t="n"/>
      <c r="V34" s="77" t="n"/>
    </row>
    <row r="35" ht="15.75" customHeight="1" s="262">
      <c r="A35" s="1">
        <f>B$24&amp;$B35&amp;$D$5</f>
        <v/>
      </c>
      <c r="B35" s="113" t="n"/>
      <c r="C35" s="113" t="n"/>
      <c r="D35" s="298" t="n"/>
      <c r="E35" s="115" t="n"/>
      <c r="F35" s="116" t="n"/>
      <c r="G35" s="55" t="n"/>
      <c r="H35" s="110" t="n"/>
      <c r="I35" s="111" t="n"/>
      <c r="J35" s="300" t="n"/>
      <c r="K35" s="110" t="n"/>
      <c r="L35" s="74" t="n"/>
      <c r="M35" s="6" t="n"/>
      <c r="N35" s="6" t="n"/>
      <c r="O35" s="6" t="n"/>
      <c r="P35" s="75" t="n"/>
      <c r="Q35" s="77" t="n"/>
      <c r="R35" s="77" t="n"/>
      <c r="S35" s="77" t="n"/>
      <c r="T35" s="77" t="n"/>
      <c r="U35" s="77" t="n"/>
      <c r="V35" s="77" t="n"/>
    </row>
    <row r="36" ht="15.75" customHeight="1" s="262">
      <c r="A36" s="1" t="n"/>
      <c r="B36" s="113" t="n"/>
      <c r="C36" s="113" t="n"/>
      <c r="D36" s="298" t="n"/>
      <c r="E36" s="115" t="n"/>
      <c r="F36" s="301" t="n"/>
      <c r="G36" s="55" t="n"/>
      <c r="H36" s="110" t="n"/>
      <c r="I36" s="111" t="n"/>
      <c r="J36" s="300" t="n"/>
      <c r="K36" s="110" t="n"/>
      <c r="L36" s="74" t="n"/>
      <c r="M36" s="6" t="n"/>
      <c r="N36" s="6" t="n"/>
      <c r="O36" s="6" t="n"/>
      <c r="P36" s="75" t="n"/>
      <c r="Q36" s="77" t="n"/>
      <c r="R36" s="77" t="n"/>
      <c r="S36" s="77" t="n"/>
      <c r="T36" s="77" t="n"/>
      <c r="U36" s="77" t="n"/>
      <c r="V36" s="77" t="n"/>
    </row>
    <row r="37" ht="16.5" customHeight="1" s="262" thickBot="1">
      <c r="A37" s="1" t="n"/>
      <c r="B37" s="113" t="n"/>
      <c r="C37" s="6" t="n"/>
      <c r="D37" s="302" t="n"/>
      <c r="E37" s="6" t="n"/>
      <c r="F37" s="303" t="n"/>
      <c r="G37" s="55" t="n"/>
      <c r="H37" s="110" t="n"/>
      <c r="I37" s="111" t="n"/>
      <c r="J37" s="300" t="n"/>
      <c r="K37" s="110" t="n"/>
      <c r="L37" s="74" t="n"/>
      <c r="M37" s="6" t="n"/>
      <c r="N37" s="6" t="n"/>
      <c r="O37" s="6" t="n"/>
      <c r="P37" s="75" t="n"/>
      <c r="Q37" s="77" t="n"/>
      <c r="R37" s="77" t="n"/>
      <c r="S37" s="77" t="n"/>
      <c r="T37" s="77" t="n"/>
      <c r="U37" s="77" t="n"/>
      <c r="V37" s="77" t="n"/>
    </row>
    <row r="38" ht="21" customHeight="1" s="262" thickTop="1">
      <c r="A38" s="1" t="n"/>
      <c r="B38" s="120" t="inlineStr">
        <is>
          <t>Total Recebido (1+2+3):</t>
        </is>
      </c>
      <c r="C38" s="121" t="n"/>
      <c r="D38" s="304">
        <f>D34+D22+D10</f>
        <v/>
      </c>
      <c r="E38" s="123" t="n"/>
      <c r="F38" s="124" t="n"/>
      <c r="G38" s="55" t="n"/>
      <c r="H38" s="110" t="n"/>
      <c r="I38" s="111" t="n"/>
      <c r="J38" s="300" t="n"/>
      <c r="K38" s="110" t="n"/>
      <c r="L38" s="74" t="n"/>
      <c r="M38" s="6" t="n"/>
      <c r="N38" s="6" t="n"/>
      <c r="O38" s="6" t="n"/>
      <c r="P38" s="75" t="n"/>
      <c r="Q38" s="77" t="n"/>
      <c r="R38" s="77" t="n"/>
      <c r="S38" s="77" t="n"/>
      <c r="T38" s="77" t="n"/>
      <c r="U38" s="77" t="n"/>
      <c r="V38" s="77" t="n"/>
    </row>
    <row r="39" ht="15.75" customHeight="1" s="262">
      <c r="A39" s="1" t="n"/>
      <c r="B39" s="125" t="n"/>
      <c r="C39" s="126" t="n"/>
      <c r="D39" s="298" t="n"/>
      <c r="E39" s="126" t="n"/>
      <c r="F39" s="74" t="n"/>
      <c r="G39" s="55" t="n"/>
      <c r="H39" s="110" t="n"/>
      <c r="I39" s="111" t="n"/>
      <c r="J39" s="300" t="n"/>
      <c r="K39" s="110" t="n"/>
      <c r="L39" s="305" t="n"/>
      <c r="M39" s="6" t="n"/>
      <c r="N39" s="6" t="n"/>
      <c r="O39" s="6" t="n"/>
      <c r="P39" s="75" t="n"/>
      <c r="Q39" s="77" t="n"/>
      <c r="R39" s="77" t="n"/>
      <c r="S39" s="77" t="n"/>
      <c r="T39" s="77" t="n"/>
      <c r="U39" s="77" t="n"/>
      <c r="V39" s="77" t="n"/>
    </row>
    <row r="40" ht="15.75" customHeight="1" s="262">
      <c r="A40" s="1" t="n"/>
      <c r="B40" s="125" t="n"/>
      <c r="C40" s="126" t="n"/>
      <c r="D40" s="298" t="n"/>
      <c r="E40" s="126" t="n"/>
      <c r="F40" s="74" t="n"/>
      <c r="G40" s="55" t="n"/>
      <c r="H40" s="110" t="n"/>
      <c r="I40" s="111" t="n"/>
      <c r="J40" s="300" t="n"/>
      <c r="K40" s="110" t="n"/>
      <c r="L40" s="305" t="n"/>
      <c r="M40" s="6" t="n"/>
      <c r="N40" s="6" t="n"/>
      <c r="O40" s="6" t="n"/>
      <c r="P40" s="75" t="n"/>
      <c r="Q40" s="77" t="n"/>
      <c r="R40" s="77" t="n"/>
      <c r="S40" s="77" t="n"/>
      <c r="T40" s="77" t="n"/>
      <c r="U40" s="77" t="n"/>
      <c r="V40" s="77" t="n"/>
    </row>
    <row r="41" ht="15.75" customHeight="1" s="262">
      <c r="A41" s="1" t="n"/>
      <c r="B41" s="128" t="n"/>
      <c r="C41" s="58" t="n"/>
      <c r="D41" s="306" t="n"/>
      <c r="E41" s="6" t="n"/>
      <c r="F41" s="74" t="n"/>
      <c r="G41" s="55" t="n"/>
      <c r="H41" s="110" t="n"/>
      <c r="I41" s="111" t="n"/>
      <c r="J41" s="300" t="n"/>
      <c r="K41" s="110" t="n"/>
      <c r="L41" s="59" t="n"/>
      <c r="M41" s="6" t="n"/>
      <c r="N41" s="6" t="n"/>
      <c r="O41" s="6" t="n"/>
      <c r="P41" s="75" t="n"/>
      <c r="Q41" s="77" t="n"/>
      <c r="R41" s="77" t="n"/>
      <c r="S41" s="77" t="n"/>
      <c r="T41" s="77" t="n"/>
      <c r="U41" s="77" t="n"/>
      <c r="V41" s="77" t="n"/>
    </row>
    <row r="42" ht="22.5" customHeight="1" s="262" thickBot="1">
      <c r="A42" s="1" t="n"/>
      <c r="B42" s="17" t="inlineStr">
        <is>
          <t>2. Saldo devedor (trazido a valor presente pela taxa da Cessão)</t>
        </is>
      </c>
      <c r="C42" s="17" t="n"/>
      <c r="D42" s="293" t="n"/>
      <c r="E42" s="17" t="n"/>
      <c r="F42" s="130" t="n"/>
      <c r="G42" s="6" t="n"/>
      <c r="H42" s="131" t="n"/>
      <c r="I42" s="131" t="n"/>
      <c r="J42" s="131" t="n"/>
      <c r="K42" s="131" t="n"/>
      <c r="L42" s="131" t="n"/>
      <c r="M42" s="131" t="n"/>
      <c r="N42" s="130" t="n"/>
      <c r="O42" s="6" t="n"/>
      <c r="P42" s="75" t="n"/>
      <c r="Q42" s="77" t="n"/>
      <c r="R42" s="77" t="n"/>
      <c r="S42" s="77" t="n"/>
      <c r="T42" s="77" t="n"/>
      <c r="U42" s="77" t="n"/>
      <c r="V42" s="77" t="n"/>
    </row>
    <row r="43" ht="12" customHeight="1" s="262">
      <c r="A43" s="1" t="n"/>
      <c r="B43" s="93" t="n"/>
      <c r="C43" s="265" t="inlineStr">
        <is>
          <t>Nº de Créditos</t>
        </is>
      </c>
      <c r="D43" s="290" t="inlineStr">
        <is>
          <t>Saldo devedor</t>
        </is>
      </c>
      <c r="E43" s="265" t="inlineStr">
        <is>
          <t>Percentual</t>
        </is>
      </c>
      <c r="F43" s="6" t="n"/>
      <c r="G43" s="132" t="n"/>
      <c r="H43" s="132" t="n"/>
      <c r="I43" s="133" t="n"/>
      <c r="J43" s="307" t="n"/>
      <c r="K43" s="308" t="n"/>
      <c r="L43" s="132" t="n"/>
      <c r="M43" s="132" t="n"/>
      <c r="N43" s="6" t="n"/>
      <c r="O43" s="6" t="n"/>
      <c r="P43" s="75" t="n"/>
      <c r="Q43" s="77" t="n"/>
      <c r="R43" s="77" t="n"/>
      <c r="S43" s="77" t="n"/>
      <c r="T43" s="77" t="n"/>
      <c r="U43" s="77" t="n"/>
      <c r="V43" s="77" t="n"/>
    </row>
    <row r="44" ht="18.75" customHeight="1" s="26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294">
        <f>SUMIFS('Base Contratos'!E:E,'Base Contratos'!G:G,'Relatório Analítico'!B44)</f>
        <v/>
      </c>
      <c r="E44" s="96">
        <f>IFERROR(+D44/D$53,0)</f>
        <v/>
      </c>
      <c r="F44" s="6" t="n"/>
      <c r="G44" s="132" t="n"/>
      <c r="H44" s="132" t="n"/>
      <c r="I44" s="133" t="n"/>
      <c r="J44" s="307" t="n"/>
      <c r="K44" s="308" t="n"/>
      <c r="L44" s="132" t="n"/>
      <c r="M44" s="132" t="n"/>
      <c r="N44" s="6" t="n"/>
      <c r="O44" s="6" t="n"/>
      <c r="P44" s="75" t="n"/>
      <c r="Q44" s="77" t="n"/>
      <c r="R44" s="77" t="n"/>
      <c r="S44" s="77" t="n"/>
      <c r="T44" s="77" t="n"/>
      <c r="U44" s="77" t="n"/>
      <c r="V44" s="77" t="n"/>
    </row>
    <row r="45" ht="15.75" customHeight="1" s="262">
      <c r="A45" s="1">
        <f>B$42&amp;$B45&amp;$D$5</f>
        <v/>
      </c>
      <c r="B45" s="38" t="inlineStr">
        <is>
          <t>Até 15</t>
        </is>
      </c>
      <c r="C45" s="100">
        <f>COUNTIFS('Base Contratos'!G:G,'Relatório Analítico'!B45)</f>
        <v/>
      </c>
      <c r="D45" s="295">
        <f>SUMIFS('Base Contratos'!E:E,'Base Contratos'!G:G,'Relatório Analítico'!B45)</f>
        <v/>
      </c>
      <c r="E45" s="102">
        <f>IFERROR(+D45/D$53,0)</f>
        <v/>
      </c>
      <c r="F45" s="136" t="n"/>
      <c r="G45" s="132" t="n"/>
      <c r="H45" s="132" t="n"/>
      <c r="I45" s="133" t="n"/>
      <c r="J45" s="307" t="n"/>
      <c r="K45" s="308" t="n"/>
      <c r="L45" s="132" t="n"/>
      <c r="M45" s="132" t="n"/>
      <c r="N45" s="6" t="n"/>
      <c r="O45" s="6" t="n"/>
      <c r="P45" s="75" t="n"/>
      <c r="Q45" s="77" t="n"/>
      <c r="R45" s="77" t="n"/>
      <c r="S45" s="77" t="n"/>
      <c r="T45" s="77" t="n"/>
      <c r="U45" s="77" t="n"/>
      <c r="V45" s="77" t="n"/>
    </row>
    <row r="46" ht="15.75" customHeight="1" s="26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294">
        <f>SUMIFS('Base Contratos'!E:E,'Base Contratos'!G:G,'Relatório Analítico'!B46)</f>
        <v/>
      </c>
      <c r="E46" s="96">
        <f>IFERROR(+D46/D$53,0)</f>
        <v/>
      </c>
      <c r="F46" s="6" t="n"/>
      <c r="G46" s="132" t="n"/>
      <c r="H46" s="132" t="n"/>
      <c r="I46" s="133" t="n"/>
      <c r="J46" s="307" t="n"/>
      <c r="K46" s="308" t="n"/>
      <c r="L46" s="132" t="n"/>
      <c r="M46" s="132" t="n"/>
      <c r="N46" s="6" t="n"/>
      <c r="O46" s="6" t="n"/>
      <c r="P46" s="75" t="n"/>
      <c r="Q46" s="77" t="n"/>
      <c r="R46" s="77" t="n"/>
      <c r="S46" s="77" t="n"/>
      <c r="T46" s="77" t="n"/>
      <c r="U46" s="77" t="n"/>
      <c r="V46" s="77" t="n"/>
    </row>
    <row r="47" ht="15.75" customHeight="1" s="262">
      <c r="A47" s="1">
        <f>B$42&amp;$B47&amp;$D$5</f>
        <v/>
      </c>
      <c r="B47" s="38" t="inlineStr">
        <is>
          <t>Entre 30 e 60</t>
        </is>
      </c>
      <c r="C47" s="100">
        <f>COUNTIFS('Base Contratos'!G:G,'Relatório Analítico'!B47)</f>
        <v/>
      </c>
      <c r="D47" s="295">
        <f>SUMIFS('Base Contratos'!E:E,'Base Contratos'!G:G,'Relatório Analítico'!B47)</f>
        <v/>
      </c>
      <c r="E47" s="102">
        <f>IFERROR(+D47/D$53,0)</f>
        <v/>
      </c>
      <c r="F47" s="6" t="n"/>
      <c r="G47" s="132" t="n"/>
      <c r="H47" s="132" t="n"/>
      <c r="I47" s="133" t="n"/>
      <c r="J47" s="307" t="n"/>
      <c r="K47" s="308" t="n"/>
      <c r="L47" s="132" t="n"/>
      <c r="M47" s="132" t="n"/>
      <c r="N47" s="6" t="n"/>
      <c r="O47" s="6" t="n"/>
      <c r="P47" s="75" t="n"/>
      <c r="Q47" s="77" t="n"/>
      <c r="R47" s="77" t="n"/>
      <c r="S47" s="77" t="n"/>
      <c r="T47" s="77" t="n"/>
      <c r="U47" s="77" t="n"/>
      <c r="V47" s="77" t="n"/>
    </row>
    <row r="48" ht="15.75" customHeight="1" s="26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294">
        <f>SUMIFS('Base Contratos'!E:E,'Base Contratos'!G:G,'Relatório Analítico'!B48)</f>
        <v/>
      </c>
      <c r="E48" s="96">
        <f>IFERROR(+D48/D$53,0)</f>
        <v/>
      </c>
      <c r="F48" s="6" t="n"/>
      <c r="G48" s="132" t="n"/>
      <c r="H48" s="132" t="n"/>
      <c r="I48" s="133" t="n"/>
      <c r="J48" s="307" t="n"/>
      <c r="K48" s="308" t="n"/>
      <c r="L48" s="132" t="n"/>
      <c r="M48" s="132" t="n"/>
      <c r="N48" s="6" t="n"/>
      <c r="O48" s="6" t="n"/>
      <c r="P48" s="75" t="n"/>
      <c r="Q48" s="77" t="n"/>
      <c r="R48" s="77" t="n"/>
      <c r="S48" s="77" t="n"/>
      <c r="T48" s="77" t="n"/>
      <c r="U48" s="77" t="n"/>
      <c r="V48" s="77" t="n"/>
    </row>
    <row r="49" ht="15.75" customHeight="1" s="262">
      <c r="A49" s="1">
        <f>B$42&amp;$B49&amp;$D$5</f>
        <v/>
      </c>
      <c r="B49" s="38" t="inlineStr">
        <is>
          <t>Entre 90 e 120</t>
        </is>
      </c>
      <c r="C49" s="100">
        <f>COUNTIFS('Base Contratos'!G:G,'Relatório Analítico'!B49)</f>
        <v/>
      </c>
      <c r="D49" s="295">
        <f>SUMIFS('Base Contratos'!E:E,'Base Contratos'!G:G,'Relatório Analítico'!B49)</f>
        <v/>
      </c>
      <c r="E49" s="102">
        <f>IFERROR(+D49/D$53,0)</f>
        <v/>
      </c>
      <c r="F49" s="6" t="n"/>
      <c r="G49" s="132" t="n"/>
      <c r="H49" s="132" t="n"/>
      <c r="I49" s="133" t="n"/>
      <c r="J49" s="307" t="n"/>
      <c r="K49" s="308" t="n"/>
      <c r="L49" s="132" t="n"/>
      <c r="M49" s="132" t="n"/>
      <c r="N49" s="6" t="n"/>
      <c r="O49" s="6" t="n"/>
      <c r="P49" s="75" t="n"/>
      <c r="Q49" s="77" t="n"/>
      <c r="R49" s="77" t="n"/>
      <c r="S49" s="77" t="n"/>
      <c r="T49" s="77" t="n"/>
      <c r="U49" s="77" t="n"/>
      <c r="V49" s="77" t="n"/>
    </row>
    <row r="50" ht="15.75" customHeight="1" s="26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294">
        <f>SUMIFS('Base Contratos'!E:E,'Base Contratos'!G:G,'Relatório Analítico'!B50)</f>
        <v/>
      </c>
      <c r="E50" s="96">
        <f>IFERROR(+D50/D$53,0)</f>
        <v/>
      </c>
      <c r="F50" s="6" t="n"/>
      <c r="G50" s="132" t="n"/>
      <c r="H50" s="132" t="n"/>
      <c r="I50" s="133" t="n"/>
      <c r="J50" s="307" t="n"/>
      <c r="K50" s="308" t="n"/>
      <c r="L50" s="132" t="n"/>
      <c r="M50" s="132" t="n"/>
      <c r="N50" s="6" t="n"/>
      <c r="O50" s="6" t="n"/>
      <c r="P50" s="75" t="n"/>
      <c r="Q50" s="77" t="n"/>
      <c r="R50" s="77" t="n"/>
      <c r="S50" s="77" t="n"/>
      <c r="T50" s="77" t="n"/>
      <c r="U50" s="77" t="n"/>
      <c r="V50" s="77" t="n"/>
    </row>
    <row r="51" ht="15.75" customHeight="1" s="262">
      <c r="A51" s="1">
        <f>B$42&amp;$B51&amp;$D$5</f>
        <v/>
      </c>
      <c r="B51" s="38" t="inlineStr">
        <is>
          <t>Entre 150 e 180</t>
        </is>
      </c>
      <c r="C51" s="100">
        <f>COUNTIFS('Base Contratos'!G:G,'Relatório Analítico'!B51)</f>
        <v/>
      </c>
      <c r="D51" s="295">
        <f>SUMIFS('Base Contratos'!E:E,'Base Contratos'!G:G,'Relatório Analítico'!B51)</f>
        <v/>
      </c>
      <c r="E51" s="102">
        <f>IFERROR(+D51/D$53,0)</f>
        <v/>
      </c>
      <c r="F51" s="6" t="n"/>
      <c r="G51" s="6" t="n"/>
      <c r="H51" s="6" t="n"/>
      <c r="I51" s="6" t="n"/>
      <c r="J51" s="6" t="n"/>
      <c r="K51" s="6" t="n"/>
      <c r="L51" s="305" t="n"/>
      <c r="M51" s="6" t="n"/>
      <c r="N51" s="6" t="n"/>
      <c r="O51" s="6" t="n"/>
      <c r="P51" s="75" t="n"/>
      <c r="Q51" s="77" t="n"/>
      <c r="R51" s="77" t="n"/>
      <c r="S51" s="77" t="n"/>
      <c r="T51" s="77" t="n"/>
      <c r="U51" s="77" t="n"/>
      <c r="V51" s="77" t="n"/>
    </row>
    <row r="52" ht="15.75" customHeight="1" s="26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294">
        <f>SUMIFS('Base Contratos'!E:E,'Base Contratos'!G:G,'Relatório Analítico'!B52)</f>
        <v/>
      </c>
      <c r="E52" s="96">
        <f>IFERROR(+D52/D$53,0)</f>
        <v/>
      </c>
      <c r="F52" s="6" t="n"/>
      <c r="G52" s="6" t="n"/>
      <c r="H52" s="6" t="n"/>
      <c r="I52" s="6" t="n"/>
      <c r="J52" s="6" t="n"/>
      <c r="K52" s="6" t="n"/>
      <c r="L52" s="305" t="n"/>
      <c r="M52" s="6" t="n"/>
      <c r="N52" s="6" t="n"/>
      <c r="O52" s="6" t="n"/>
      <c r="P52" s="75" t="n"/>
      <c r="Q52" s="77" t="n"/>
      <c r="R52" s="77" t="n"/>
      <c r="S52" s="77" t="n"/>
      <c r="T52" s="77" t="n"/>
      <c r="U52" s="77" t="n"/>
      <c r="V52" s="77" t="n"/>
    </row>
    <row r="53" ht="15.75" customHeight="1" s="262">
      <c r="A53" s="1">
        <f>B$42&amp;$B53&amp;$D$5</f>
        <v/>
      </c>
      <c r="B53" s="107" t="inlineStr">
        <is>
          <t>Saldo devedor total:</t>
        </is>
      </c>
      <c r="C53" s="137">
        <f>SUM(C44:C52)</f>
        <v/>
      </c>
      <c r="D53" s="309">
        <f>SUM(D44:D52)</f>
        <v/>
      </c>
      <c r="E53" s="260">
        <f>IFERROR(+D53/D$53,0)</f>
        <v/>
      </c>
      <c r="F53" s="6" t="n"/>
      <c r="G53" s="6" t="n"/>
      <c r="H53" s="6" t="n"/>
      <c r="I53" s="6" t="n"/>
      <c r="J53" s="6" t="n"/>
      <c r="K53" s="6" t="n"/>
      <c r="L53" s="305" t="n"/>
      <c r="M53" s="6" t="n"/>
      <c r="N53" s="6" t="n"/>
      <c r="O53" s="6" t="n"/>
      <c r="P53" s="75" t="n"/>
      <c r="Q53" s="77" t="n"/>
      <c r="R53" s="77" t="n"/>
      <c r="S53" s="77" t="n"/>
      <c r="T53" s="77" t="n"/>
      <c r="U53" s="77" t="n"/>
      <c r="V53" s="77" t="n"/>
    </row>
    <row r="54" ht="15.75" customHeight="1" s="262">
      <c r="A54" s="1" t="n"/>
      <c r="B54" s="113" t="n"/>
      <c r="C54" s="6" t="n"/>
      <c r="D54" s="302" t="n"/>
      <c r="E54" s="139" t="n"/>
      <c r="F54" s="6" t="n"/>
      <c r="G54" s="6" t="n"/>
      <c r="H54" s="6" t="n"/>
      <c r="I54" s="6" t="n"/>
      <c r="J54" s="6" t="n"/>
      <c r="K54" s="6" t="n"/>
      <c r="L54" s="305" t="n"/>
      <c r="M54" s="6" t="n"/>
      <c r="N54" s="6" t="n"/>
      <c r="O54" s="6" t="n"/>
      <c r="P54" s="75" t="n"/>
      <c r="Q54" s="77" t="n"/>
      <c r="R54" s="77" t="n"/>
      <c r="S54" s="77" t="n"/>
      <c r="T54" s="77" t="n"/>
      <c r="U54" s="77" t="n"/>
      <c r="V54" s="77" t="n"/>
    </row>
    <row r="55" ht="15.75" customHeight="1" s="262">
      <c r="A55" s="1" t="n"/>
      <c r="B55" s="14" t="n"/>
      <c r="C55" s="6" t="n"/>
      <c r="D55" s="302" t="n"/>
      <c r="E55" s="6" t="n"/>
      <c r="F55" s="6" t="n"/>
      <c r="G55" s="6" t="n"/>
      <c r="H55" s="6" t="n"/>
      <c r="I55" s="6" t="n"/>
      <c r="J55" s="6" t="n"/>
      <c r="K55" s="6" t="n"/>
      <c r="L55" s="74" t="n"/>
      <c r="M55" s="6" t="n"/>
      <c r="N55" s="6" t="n"/>
      <c r="O55" s="6" t="n"/>
      <c r="P55" s="75" t="n"/>
      <c r="Q55" s="77" t="n"/>
      <c r="R55" s="77" t="n"/>
      <c r="S55" s="77" t="n"/>
      <c r="T55" s="77" t="n"/>
      <c r="U55" s="77" t="n"/>
      <c r="V55" s="77" t="n"/>
    </row>
    <row r="56" ht="15.75" customHeight="1" s="262">
      <c r="A56" s="1" t="n"/>
      <c r="B56" s="14" t="n"/>
      <c r="C56" s="6" t="n"/>
      <c r="D56" s="302" t="n"/>
      <c r="E56" s="6" t="n"/>
      <c r="F56" s="6" t="n"/>
      <c r="G56" s="6" t="n"/>
      <c r="H56" s="6" t="n"/>
      <c r="I56" s="6" t="n"/>
      <c r="J56" s="6" t="n"/>
      <c r="K56" s="6" t="n"/>
      <c r="L56" s="74" t="n"/>
      <c r="M56" s="6" t="n"/>
      <c r="N56" s="6" t="n"/>
      <c r="O56" s="6" t="n"/>
      <c r="P56" s="75" t="n"/>
      <c r="Q56" s="77" t="n"/>
      <c r="R56" s="77" t="n"/>
      <c r="S56" s="77" t="n"/>
      <c r="T56" s="77" t="n"/>
      <c r="U56" s="77" t="n"/>
      <c r="V56" s="77" t="n"/>
    </row>
    <row r="57" ht="15.75" customHeight="1" s="262">
      <c r="A57" s="1" t="n"/>
      <c r="B57" s="14" t="n"/>
      <c r="C57" s="6" t="n"/>
      <c r="D57" s="302" t="n"/>
      <c r="E57" s="6" t="n"/>
      <c r="F57" s="6" t="n"/>
      <c r="G57" s="6" t="n"/>
      <c r="H57" s="6" t="n"/>
      <c r="I57" s="6" t="n"/>
      <c r="J57" s="6" t="n"/>
      <c r="K57" s="6" t="n"/>
      <c r="L57" s="74" t="n"/>
      <c r="M57" s="6" t="n"/>
      <c r="N57" s="6" t="n"/>
      <c r="O57" s="6" t="n"/>
      <c r="P57" s="75" t="n"/>
      <c r="Q57" s="77" t="n"/>
      <c r="R57" s="77" t="n"/>
      <c r="S57" s="77" t="n"/>
      <c r="T57" s="77" t="n"/>
      <c r="U57" s="77" t="n"/>
      <c r="V57" s="77" t="n"/>
    </row>
    <row r="58" ht="15.75" customHeight="1" s="262">
      <c r="A58" s="1" t="n"/>
      <c r="B58" s="14" t="n"/>
      <c r="C58" s="6" t="n"/>
      <c r="D58" s="302" t="n"/>
      <c r="E58" s="6" t="n"/>
      <c r="F58" s="6" t="n"/>
      <c r="G58" s="6" t="n"/>
      <c r="H58" s="6" t="n"/>
      <c r="I58" s="6" t="n"/>
      <c r="J58" s="6" t="n"/>
      <c r="K58" s="6" t="n"/>
      <c r="L58" s="305" t="n"/>
      <c r="M58" s="6" t="n"/>
      <c r="N58" s="6" t="n"/>
      <c r="O58" s="6" t="n"/>
      <c r="P58" s="75" t="n"/>
      <c r="Q58" s="77" t="n"/>
      <c r="R58" s="77" t="n"/>
      <c r="S58" s="77" t="n"/>
      <c r="T58" s="77" t="n"/>
      <c r="U58" s="77" t="n"/>
      <c r="V58" s="77" t="n"/>
    </row>
    <row r="59" ht="15.75" customHeight="1" s="262" thickBot="1">
      <c r="A59" s="1" t="n"/>
      <c r="B59" s="17" t="inlineStr">
        <is>
          <t>3. Inadimplência da Carteira (em dias)</t>
        </is>
      </c>
      <c r="C59" s="17" t="n"/>
      <c r="D59" s="293" t="n"/>
      <c r="E59" s="17" t="n"/>
      <c r="F59" s="130" t="n"/>
      <c r="G59" s="130" t="n"/>
      <c r="H59" s="130" t="n"/>
      <c r="I59" s="130" t="n"/>
      <c r="J59" s="130" t="n"/>
      <c r="K59" s="130" t="n"/>
      <c r="L59" s="130" t="n"/>
      <c r="M59" s="130" t="n"/>
      <c r="N59" s="6" t="n"/>
      <c r="O59" s="6" t="n"/>
      <c r="P59" s="75" t="n"/>
      <c r="Q59" s="77" t="n"/>
      <c r="R59" s="77" t="n"/>
      <c r="S59" s="77" t="n"/>
      <c r="T59" s="77" t="n"/>
      <c r="U59" s="77" t="n"/>
      <c r="V59" s="77" t="n"/>
    </row>
    <row r="60" ht="15.75" customHeight="1" s="262">
      <c r="A60" s="1" t="n"/>
      <c r="B60" s="93" t="n"/>
      <c r="C60" s="265" t="inlineStr">
        <is>
          <t>Nº de Parcelas</t>
        </is>
      </c>
      <c r="D60" s="290" t="inlineStr">
        <is>
          <t>Soma das Parcelas</t>
        </is>
      </c>
      <c r="E60" s="265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5" t="n"/>
      <c r="Q60" s="77" t="n"/>
      <c r="R60" s="77" t="n"/>
      <c r="S60" s="77" t="n"/>
      <c r="T60" s="77" t="n"/>
      <c r="U60" s="77" t="n"/>
      <c r="V60" s="77" t="n"/>
    </row>
    <row r="61" ht="15.75" customHeight="1" s="26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294">
        <f>SUMIFS(Recebíveis!L:L,Recebíveis!N:N,"Atraso",Recebíveis!R:R,'Relatório Analítico'!B61)</f>
        <v/>
      </c>
      <c r="E61" s="96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5" t="n"/>
      <c r="Q61" s="77" t="n"/>
      <c r="R61" s="77" t="n"/>
      <c r="S61" s="77" t="n"/>
      <c r="T61" s="77" t="n"/>
      <c r="U61" s="77" t="n"/>
      <c r="V61" s="77" t="n"/>
    </row>
    <row r="62" ht="15.75" customHeight="1" s="262">
      <c r="A62" s="1">
        <f>B$59&amp;$B62&amp;$D$5</f>
        <v/>
      </c>
      <c r="B62" s="38" t="inlineStr">
        <is>
          <t>Entre 15 e 30</t>
        </is>
      </c>
      <c r="C62" s="100">
        <f>COUNTIFS(Recebíveis!N:N,"Atraso",Recebíveis!R:R,'Relatório Analítico'!B62)</f>
        <v/>
      </c>
      <c r="D62" s="295">
        <f>SUMIFS(Recebíveis!L:L,Recebíveis!N:N,"Atraso",Recebíveis!R:R,'Relatório Analítico'!B62)</f>
        <v/>
      </c>
      <c r="E62" s="102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5" t="n"/>
      <c r="Q62" s="77" t="n"/>
      <c r="R62" s="77" t="n"/>
      <c r="S62" s="77" t="n"/>
      <c r="T62" s="77" t="n"/>
      <c r="U62" s="77" t="n"/>
      <c r="V62" s="77" t="n"/>
    </row>
    <row r="63" ht="15.75" customHeight="1" s="26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294">
        <f>SUMIFS(Recebíveis!L:L,Recebíveis!N:N,"Atraso",Recebíveis!R:R,'Relatório Analítico'!B63)</f>
        <v/>
      </c>
      <c r="E63" s="96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5" t="n"/>
      <c r="Q63" s="77" t="n"/>
      <c r="R63" s="77" t="n"/>
      <c r="S63" s="77" t="n"/>
      <c r="T63" s="77" t="n"/>
      <c r="U63" s="77" t="n"/>
      <c r="V63" s="77" t="n"/>
    </row>
    <row r="64" ht="15.75" customHeight="1" s="262">
      <c r="A64" s="1">
        <f>B$59&amp;$B64&amp;$D$5</f>
        <v/>
      </c>
      <c r="B64" s="38" t="inlineStr">
        <is>
          <t>Entre 60 e 90</t>
        </is>
      </c>
      <c r="C64" s="100">
        <f>COUNTIFS(Recebíveis!N:N,"Atraso",Recebíveis!R:R,'Relatório Analítico'!B64)</f>
        <v/>
      </c>
      <c r="D64" s="295">
        <f>SUMIFS(Recebíveis!L:L,Recebíveis!N:N,"Atraso",Recebíveis!R:R,'Relatório Analítico'!B64)</f>
        <v/>
      </c>
      <c r="E64" s="102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5" t="n"/>
      <c r="Q64" s="77" t="n"/>
      <c r="R64" s="77" t="n"/>
      <c r="S64" s="77" t="n"/>
      <c r="T64" s="77" t="n"/>
      <c r="U64" s="77" t="n"/>
      <c r="V64" s="77" t="n"/>
    </row>
    <row r="65" ht="18.75" customHeight="1" s="26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294">
        <f>SUMIFS(Recebíveis!L:L,Recebíveis!N:N,"Atraso",Recebíveis!R:R,'Relatório Analítico'!B65)</f>
        <v/>
      </c>
      <c r="E65" s="96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5" t="n"/>
      <c r="Q65" s="77" t="n"/>
      <c r="R65" s="77" t="n"/>
      <c r="S65" s="77" t="n"/>
      <c r="T65" s="77" t="n"/>
      <c r="U65" s="77" t="n"/>
      <c r="V65" s="77" t="n"/>
    </row>
    <row r="66" ht="18.75" customHeight="1" s="262">
      <c r="A66" s="1">
        <f>B$59&amp;$B66&amp;$D$5</f>
        <v/>
      </c>
      <c r="B66" s="38" t="inlineStr">
        <is>
          <t>Entre 120 e 150</t>
        </is>
      </c>
      <c r="C66" s="100">
        <f>COUNTIFS(Recebíveis!N:N,"Atraso",Recebíveis!R:R,'Relatório Analítico'!B66)</f>
        <v/>
      </c>
      <c r="D66" s="295">
        <f>SUMIFS(Recebíveis!L:L,Recebíveis!N:N,"Atraso",Recebíveis!R:R,'Relatório Analítico'!B66)</f>
        <v/>
      </c>
      <c r="E66" s="102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5" t="n"/>
      <c r="Q66" s="77" t="n"/>
      <c r="R66" s="77" t="n"/>
      <c r="S66" s="77" t="n"/>
      <c r="T66" s="77" t="n"/>
      <c r="U66" s="77" t="n"/>
      <c r="V66" s="77" t="n"/>
    </row>
    <row r="67" ht="18.75" customHeight="1" s="26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294">
        <f>SUMIFS(Recebíveis!L:L,Recebíveis!N:N,"Atraso",Recebíveis!R:R,'Relatório Analítico'!B67)</f>
        <v/>
      </c>
      <c r="E67" s="96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5" t="n"/>
      <c r="Q67" s="77" t="n"/>
      <c r="R67" s="77" t="n"/>
      <c r="S67" s="77" t="n"/>
      <c r="T67" s="77" t="n"/>
      <c r="U67" s="77" t="n"/>
      <c r="V67" s="77" t="n"/>
    </row>
    <row r="68" ht="18.75" customHeight="1" s="262">
      <c r="A68" s="1">
        <f>B$59&amp;$B68&amp;$D$5</f>
        <v/>
      </c>
      <c r="B68" s="38" t="inlineStr">
        <is>
          <t>Superior a 180</t>
        </is>
      </c>
      <c r="C68" s="100">
        <f>COUNTIFS(Recebíveis!N:N,"Atraso",Recebíveis!R:R,'Relatório Analítico'!B68)</f>
        <v/>
      </c>
      <c r="D68" s="295">
        <f>SUMIFS(Recebíveis!L:L,Recebíveis!N:N,"Atraso",Recebíveis!R:R,'Relatório Analítico'!B68)</f>
        <v/>
      </c>
      <c r="E68" s="102">
        <f>IFERROR(+D68/D$69,0)</f>
        <v/>
      </c>
      <c r="F68" s="139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5" t="n"/>
      <c r="Q68" s="77" t="n"/>
      <c r="R68" s="77" t="n"/>
      <c r="S68" s="77" t="n"/>
      <c r="T68" s="77" t="n"/>
      <c r="U68" s="77" t="n"/>
      <c r="V68" s="77" t="n"/>
    </row>
    <row r="69" ht="18.75" customHeight="1" s="262">
      <c r="A69" s="1" t="n"/>
      <c r="B69" s="53" t="inlineStr">
        <is>
          <t>Total em Atraso :</t>
        </is>
      </c>
      <c r="C69" s="104">
        <f>SUM(C61:C68)</f>
        <v/>
      </c>
      <c r="D69" s="310">
        <f>SUM(D61:D68)</f>
        <v/>
      </c>
      <c r="E69" s="106">
        <f>IFERROR(+D69/D$69,0)</f>
        <v/>
      </c>
      <c r="F69" s="74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5" t="n"/>
      <c r="Q69" s="77" t="n"/>
      <c r="R69" s="77" t="n"/>
      <c r="S69" s="77" t="n"/>
      <c r="T69" s="77" t="n"/>
      <c r="U69" s="77" t="n"/>
      <c r="V69" s="77" t="n"/>
    </row>
    <row r="70" ht="15.75" customHeight="1" s="262">
      <c r="A70" s="1" t="n"/>
      <c r="B70" s="125" t="n"/>
      <c r="C70" s="126" t="n"/>
      <c r="D70" s="311" t="n"/>
      <c r="E70" s="126" t="n"/>
      <c r="F70" s="74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5" t="n"/>
      <c r="Q70" s="77" t="n"/>
      <c r="R70" s="77" t="n"/>
      <c r="S70" s="77" t="n"/>
      <c r="T70" s="77" t="n"/>
      <c r="U70" s="77" t="n"/>
      <c r="V70" s="77" t="n"/>
    </row>
    <row r="71" ht="15.75" customHeight="1" s="262">
      <c r="A71" s="1" t="n"/>
      <c r="B71" s="6" t="n"/>
      <c r="C71" s="6" t="n"/>
      <c r="D71" s="74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5" t="n"/>
      <c r="Q71" s="77" t="n"/>
      <c r="R71" s="77" t="n"/>
      <c r="S71" s="77" t="n"/>
      <c r="T71" s="77" t="n"/>
      <c r="U71" s="77" t="n"/>
      <c r="V71" s="77" t="n"/>
    </row>
    <row r="72" ht="15.75" customHeight="1" s="262">
      <c r="A72" s="1" t="n"/>
      <c r="B72" s="14" t="n"/>
      <c r="C72" s="6" t="n"/>
      <c r="D72" s="74" t="n"/>
      <c r="E72" s="6" t="n"/>
      <c r="F72" s="74" t="n"/>
      <c r="G72" s="6" t="n"/>
      <c r="H72" s="6" t="n"/>
      <c r="I72" s="6" t="n"/>
      <c r="J72" s="6" t="n"/>
      <c r="K72" s="6" t="n"/>
      <c r="L72" s="74" t="n"/>
      <c r="M72" s="6" t="n"/>
      <c r="N72" s="6" t="n"/>
      <c r="O72" s="6" t="n"/>
      <c r="P72" s="75" t="n"/>
      <c r="Q72" s="77" t="n"/>
      <c r="R72" s="77" t="n"/>
      <c r="S72" s="77" t="n"/>
      <c r="T72" s="77" t="n"/>
      <c r="U72" s="77" t="n"/>
      <c r="V72" s="77" t="n"/>
    </row>
    <row r="73" ht="15.75" customHeight="1" s="262">
      <c r="A73" s="1" t="n"/>
      <c r="B73" s="14" t="n"/>
      <c r="C73" s="6" t="n"/>
      <c r="D73" s="74" t="n"/>
      <c r="E73" s="6" t="n"/>
      <c r="F73" s="74" t="n"/>
      <c r="G73" s="6" t="n"/>
      <c r="H73" s="6" t="n"/>
      <c r="I73" s="6" t="n"/>
      <c r="J73" s="6" t="n"/>
      <c r="K73" s="6" t="n"/>
      <c r="L73" s="74" t="n"/>
      <c r="M73" s="6" t="n"/>
      <c r="N73" s="6" t="n"/>
      <c r="O73" s="6" t="n"/>
      <c r="P73" s="75" t="n"/>
    </row>
    <row r="74" ht="15.75" customHeight="1" s="262">
      <c r="A74" s="1" t="n"/>
      <c r="B74" s="14" t="n"/>
      <c r="C74" s="6" t="n"/>
      <c r="D74" s="74" t="n"/>
      <c r="E74" s="6" t="n"/>
      <c r="F74" s="74" t="n"/>
      <c r="G74" s="6" t="n"/>
      <c r="H74" s="6" t="n"/>
      <c r="I74" s="6" t="n"/>
      <c r="J74" s="6" t="n"/>
      <c r="K74" s="6" t="n"/>
      <c r="L74" s="74" t="n"/>
      <c r="M74" s="6" t="n"/>
      <c r="N74" s="6" t="n"/>
      <c r="O74" s="6" t="n"/>
      <c r="P74" s="75" t="n"/>
    </row>
    <row r="75" ht="15.75" customHeight="1" s="262">
      <c r="A75" s="1" t="n"/>
      <c r="B75" s="14" t="n"/>
      <c r="C75" s="6" t="n"/>
      <c r="D75" s="74" t="n"/>
      <c r="E75" s="6" t="n"/>
      <c r="F75" s="74" t="n"/>
      <c r="G75" s="6" t="n"/>
      <c r="H75" s="6" t="n"/>
      <c r="I75" s="6" t="n"/>
      <c r="J75" s="6" t="n"/>
      <c r="K75" s="6" t="n"/>
      <c r="L75" s="74" t="n"/>
      <c r="M75" s="6" t="n"/>
      <c r="N75" s="6" t="n"/>
      <c r="O75" s="6" t="n"/>
      <c r="P75" s="75" t="n"/>
    </row>
    <row r="76" ht="15.75" customHeight="1" s="262">
      <c r="A76" s="1" t="n"/>
      <c r="B76" s="14" t="n"/>
      <c r="C76" s="6" t="n"/>
      <c r="D76" s="74" t="n"/>
      <c r="E76" s="6" t="n"/>
      <c r="F76" s="74" t="n"/>
      <c r="G76" s="6" t="n"/>
      <c r="H76" s="6" t="n"/>
      <c r="I76" s="6" t="n"/>
      <c r="J76" s="6" t="n"/>
      <c r="K76" s="6" t="n"/>
      <c r="L76" s="74" t="n"/>
      <c r="M76" s="6" t="n"/>
      <c r="N76" s="6" t="n"/>
      <c r="O76" s="6" t="n"/>
      <c r="P76" s="75" t="n"/>
    </row>
    <row r="77" ht="15.75" customHeight="1" s="262">
      <c r="A77" s="1" t="n"/>
      <c r="B77" s="14" t="n"/>
      <c r="C77" s="6" t="n"/>
      <c r="D77" s="74" t="n"/>
      <c r="E77" s="6" t="n"/>
      <c r="F77" s="74" t="n"/>
      <c r="G77" s="6" t="n"/>
      <c r="H77" s="6" t="n"/>
      <c r="I77" s="6" t="n"/>
      <c r="J77" s="6" t="n"/>
      <c r="K77" s="6" t="n"/>
      <c r="L77" s="74" t="n"/>
      <c r="M77" s="6" t="n"/>
      <c r="N77" s="6" t="n"/>
      <c r="O77" s="6" t="n"/>
      <c r="P77" s="75" t="n"/>
    </row>
    <row r="78" ht="15.75" customHeight="1" s="262">
      <c r="A78" s="1" t="n"/>
      <c r="B78" s="14" t="n"/>
      <c r="C78" s="6" t="n"/>
      <c r="D78" s="74" t="n"/>
      <c r="E78" s="6" t="n"/>
      <c r="F78" s="74" t="n"/>
      <c r="G78" s="6" t="n"/>
      <c r="H78" s="6" t="n"/>
      <c r="I78" s="6" t="n"/>
      <c r="J78" s="6" t="n"/>
      <c r="K78" s="6" t="n"/>
      <c r="L78" s="74" t="n"/>
      <c r="M78" s="6" t="n"/>
      <c r="N78" s="6" t="n"/>
      <c r="O78" s="6" t="n"/>
      <c r="P78" s="75" t="n"/>
    </row>
    <row r="79" ht="15.75" customHeight="1" s="262">
      <c r="A79" s="1" t="n"/>
      <c r="B79" s="14" t="n"/>
      <c r="C79" s="6" t="n"/>
      <c r="D79" s="74" t="n"/>
      <c r="E79" s="6" t="n"/>
      <c r="F79" s="74" t="n"/>
      <c r="G79" s="6" t="n"/>
      <c r="H79" s="6" t="n"/>
      <c r="I79" s="6" t="n"/>
      <c r="J79" s="6" t="n"/>
      <c r="K79" s="6" t="n"/>
      <c r="L79" s="74" t="n"/>
      <c r="M79" s="6" t="n"/>
      <c r="N79" s="6" t="n"/>
      <c r="O79" s="6" t="n"/>
      <c r="P79" s="75" t="n"/>
    </row>
    <row r="80" ht="15.75" customHeight="1" s="262">
      <c r="A80" s="1" t="n"/>
      <c r="B80" s="14" t="n"/>
      <c r="C80" s="6" t="n"/>
      <c r="D80" s="74" t="n"/>
      <c r="E80" s="6" t="n"/>
      <c r="F80" s="74" t="n"/>
      <c r="G80" s="6" t="n"/>
      <c r="H80" s="6" t="n"/>
      <c r="I80" s="6" t="n"/>
      <c r="J80" s="6" t="n"/>
      <c r="K80" s="6" t="n"/>
      <c r="L80" s="74" t="n"/>
      <c r="M80" s="6" t="n"/>
      <c r="N80" s="6" t="n"/>
      <c r="O80" s="6" t="n"/>
      <c r="P80" s="75" t="n"/>
    </row>
    <row r="81" ht="15.75" customHeight="1" s="262">
      <c r="A81" s="1" t="n"/>
      <c r="B81" s="14" t="n"/>
      <c r="C81" s="6" t="n"/>
      <c r="D81" s="74" t="n"/>
      <c r="E81" s="6" t="n"/>
      <c r="F81" s="74" t="n"/>
      <c r="G81" s="6" t="n"/>
      <c r="H81" s="6" t="n"/>
      <c r="I81" s="6" t="n"/>
      <c r="J81" s="6" t="n"/>
      <c r="K81" s="6" t="n"/>
      <c r="L81" s="74" t="n"/>
      <c r="M81" s="6" t="n"/>
      <c r="N81" s="6" t="n"/>
      <c r="O81" s="6" t="n"/>
      <c r="P81" s="75" t="n"/>
    </row>
    <row r="82" ht="15.75" customHeight="1" s="262">
      <c r="A82" s="1" t="n"/>
      <c r="B82" s="14" t="n"/>
      <c r="C82" s="6" t="n"/>
      <c r="D82" s="74" t="n"/>
      <c r="E82" s="6" t="n"/>
      <c r="F82" s="74" t="n"/>
      <c r="G82" s="6" t="n"/>
      <c r="H82" s="6" t="n"/>
      <c r="I82" s="6" t="n"/>
      <c r="J82" s="6" t="n"/>
      <c r="K82" s="6" t="n"/>
      <c r="L82" s="74" t="n"/>
      <c r="M82" s="6" t="n"/>
      <c r="N82" s="6" t="n"/>
      <c r="O82" s="6" t="n"/>
      <c r="P82" s="75" t="n"/>
    </row>
    <row r="83" ht="15.75" customHeight="1" s="262">
      <c r="A83" s="1" t="n"/>
      <c r="B83" s="14" t="n"/>
      <c r="C83" s="6" t="n"/>
      <c r="D83" s="74" t="n"/>
      <c r="E83" s="6" t="n"/>
      <c r="F83" s="74" t="n"/>
      <c r="G83" s="6" t="n"/>
      <c r="H83" s="6" t="n"/>
      <c r="I83" s="6" t="n"/>
      <c r="J83" s="6" t="n"/>
      <c r="K83" s="6" t="n"/>
      <c r="L83" s="74" t="n"/>
      <c r="M83" s="6" t="n"/>
      <c r="N83" s="6" t="n"/>
      <c r="O83" s="6" t="n"/>
      <c r="P83" s="75" t="n"/>
    </row>
    <row r="84" ht="15.75" customHeight="1" s="262">
      <c r="A84" s="1" t="n"/>
      <c r="B84" s="14" t="n"/>
      <c r="C84" s="6" t="n"/>
      <c r="D84" s="74" t="n"/>
      <c r="E84" s="6" t="n"/>
      <c r="F84" s="74" t="n"/>
      <c r="G84" s="6" t="n"/>
      <c r="H84" s="6" t="n"/>
      <c r="I84" s="6" t="n"/>
      <c r="J84" s="6" t="n"/>
      <c r="K84" s="6" t="n"/>
      <c r="L84" s="74" t="n"/>
      <c r="M84" s="6" t="n"/>
      <c r="N84" s="6" t="n"/>
      <c r="O84" s="6" t="n"/>
      <c r="P84" s="75" t="n"/>
    </row>
    <row r="85" ht="15.75" customHeight="1" s="262">
      <c r="A85" s="1" t="n"/>
      <c r="B85" s="14" t="n"/>
      <c r="C85" s="6" t="n"/>
      <c r="D85" s="74" t="n"/>
      <c r="E85" s="6" t="n"/>
      <c r="F85" s="74" t="n"/>
      <c r="G85" s="6" t="n"/>
      <c r="H85" s="6" t="n"/>
      <c r="I85" s="6" t="n"/>
      <c r="J85" s="6" t="n"/>
      <c r="K85" s="6" t="n"/>
      <c r="L85" s="74" t="n"/>
      <c r="M85" s="6" t="n"/>
      <c r="N85" s="6" t="n"/>
      <c r="O85" s="6" t="n"/>
      <c r="P85" s="75" t="n"/>
    </row>
    <row r="86" ht="15.75" customHeight="1" s="262">
      <c r="A86" s="1" t="n"/>
      <c r="B86" s="14" t="n"/>
      <c r="C86" s="6" t="n"/>
      <c r="D86" s="74" t="n"/>
      <c r="E86" s="6" t="n"/>
      <c r="F86" s="74" t="n"/>
      <c r="G86" s="6" t="n"/>
      <c r="H86" s="6" t="n"/>
      <c r="I86" s="6" t="n"/>
      <c r="J86" s="6" t="n"/>
      <c r="K86" s="6" t="n"/>
      <c r="L86" s="74" t="n"/>
      <c r="M86" s="6" t="n"/>
      <c r="N86" s="6" t="n"/>
      <c r="O86" s="6" t="n"/>
      <c r="P86" s="75" t="n"/>
    </row>
    <row r="87" ht="15.75" customHeight="1" s="262">
      <c r="A87" s="1" t="n"/>
      <c r="B87" s="14" t="n"/>
      <c r="C87" s="6" t="n"/>
      <c r="D87" s="74" t="n"/>
      <c r="E87" s="6" t="n"/>
      <c r="F87" s="74" t="n"/>
      <c r="G87" s="6" t="n"/>
      <c r="H87" s="6" t="n"/>
      <c r="I87" s="6" t="n"/>
      <c r="J87" s="6" t="n"/>
      <c r="K87" s="6" t="n"/>
      <c r="L87" s="74" t="n"/>
      <c r="M87" s="6" t="n"/>
      <c r="N87" s="6" t="n"/>
      <c r="O87" s="6" t="n"/>
      <c r="P87" s="75" t="n"/>
    </row>
    <row r="88" ht="15.75" customHeight="1" s="262">
      <c r="A88" s="1" t="n"/>
      <c r="B88" s="14" t="n"/>
      <c r="C88" s="6" t="n"/>
      <c r="D88" s="74" t="n"/>
      <c r="E88" s="6" t="n"/>
      <c r="F88" s="74" t="n"/>
      <c r="G88" s="6" t="n"/>
      <c r="H88" s="6" t="n"/>
      <c r="I88" s="6" t="n"/>
      <c r="J88" s="6" t="n"/>
      <c r="K88" s="6" t="n"/>
      <c r="L88" s="74" t="n"/>
      <c r="M88" s="6" t="n"/>
      <c r="N88" s="6" t="n"/>
      <c r="O88" s="6" t="n"/>
      <c r="P88" s="75" t="n"/>
    </row>
    <row r="89" ht="15.75" customHeight="1" s="262">
      <c r="A89" s="1" t="n"/>
      <c r="B89" s="14" t="n"/>
      <c r="C89" s="6" t="n"/>
      <c r="D89" s="74" t="n"/>
      <c r="E89" s="6" t="n"/>
      <c r="F89" s="74" t="n"/>
      <c r="G89" s="6" t="n"/>
      <c r="H89" s="6" t="n"/>
      <c r="I89" s="6" t="n"/>
      <c r="J89" s="6" t="n"/>
      <c r="K89" s="6" t="n"/>
      <c r="L89" s="74" t="n"/>
      <c r="M89" s="6" t="n"/>
      <c r="N89" s="6" t="n"/>
      <c r="O89" s="6" t="n"/>
      <c r="P89" s="75" t="n"/>
    </row>
    <row r="90" ht="15.75" customHeight="1" s="262">
      <c r="A90" s="1" t="n"/>
      <c r="B90" s="14" t="n"/>
      <c r="C90" s="6" t="n"/>
      <c r="D90" s="74" t="n"/>
      <c r="E90" s="6" t="n"/>
      <c r="F90" s="74" t="n"/>
      <c r="G90" s="6" t="n"/>
      <c r="H90" s="6" t="n"/>
      <c r="I90" s="6" t="n"/>
      <c r="J90" s="6" t="n"/>
      <c r="K90" s="6" t="n"/>
      <c r="L90" s="74" t="n"/>
      <c r="M90" s="6" t="n"/>
      <c r="N90" s="6" t="n"/>
      <c r="O90" s="6" t="n"/>
      <c r="P90" s="75" t="n"/>
    </row>
    <row r="91" ht="15.75" customHeight="1" s="262">
      <c r="A91" s="1" t="n"/>
      <c r="B91" s="14" t="n"/>
      <c r="C91" s="6" t="n"/>
      <c r="D91" s="74" t="n"/>
      <c r="E91" s="6" t="n"/>
      <c r="F91" s="74" t="n"/>
      <c r="G91" s="6" t="n"/>
      <c r="H91" s="6" t="n"/>
      <c r="I91" s="6" t="n"/>
      <c r="J91" s="6" t="n"/>
      <c r="K91" s="6" t="n"/>
      <c r="L91" s="74" t="n"/>
      <c r="M91" s="6" t="n"/>
      <c r="N91" s="6" t="n"/>
      <c r="O91" s="6" t="n"/>
      <c r="P91" s="75" t="n"/>
    </row>
    <row r="92" ht="15.75" customHeight="1" s="262">
      <c r="A92" s="1" t="n"/>
      <c r="B92" s="14" t="n"/>
      <c r="C92" s="6" t="n"/>
      <c r="D92" s="74" t="n"/>
      <c r="E92" s="6" t="n"/>
      <c r="F92" s="74" t="n"/>
      <c r="G92" s="6" t="n"/>
      <c r="H92" s="6" t="n"/>
      <c r="I92" s="6" t="n"/>
      <c r="J92" s="6" t="n"/>
      <c r="K92" s="6" t="n"/>
      <c r="L92" s="74" t="n"/>
      <c r="M92" s="6" t="n"/>
      <c r="N92" s="6" t="n"/>
      <c r="O92" s="6" t="n"/>
      <c r="P92" s="75" t="n"/>
    </row>
    <row r="93" ht="15.75" customHeight="1" s="262">
      <c r="A93" s="1" t="n"/>
      <c r="B93" s="14" t="n"/>
      <c r="C93" s="6" t="n"/>
      <c r="D93" s="74" t="n"/>
      <c r="E93" s="6" t="n"/>
      <c r="F93" s="74" t="n"/>
      <c r="G93" s="6" t="n"/>
      <c r="H93" s="6" t="n"/>
      <c r="I93" s="6" t="n"/>
      <c r="J93" s="6" t="n"/>
      <c r="K93" s="6" t="n"/>
      <c r="L93" s="74" t="n"/>
      <c r="M93" s="6" t="n"/>
      <c r="N93" s="6" t="n"/>
      <c r="O93" s="6" t="n"/>
      <c r="P93" s="75" t="n"/>
    </row>
    <row r="94" ht="15.75" customHeight="1" s="262">
      <c r="A94" s="1" t="n"/>
      <c r="B94" s="14" t="n"/>
      <c r="C94" s="6" t="n"/>
      <c r="D94" s="74" t="n"/>
      <c r="E94" s="6" t="n"/>
      <c r="F94" s="74" t="n"/>
      <c r="G94" s="6" t="n"/>
      <c r="H94" s="6" t="n"/>
      <c r="I94" s="6" t="n"/>
      <c r="J94" s="6" t="n"/>
      <c r="K94" s="6" t="n"/>
      <c r="L94" s="74" t="n"/>
      <c r="M94" s="6" t="n"/>
      <c r="N94" s="6" t="n"/>
      <c r="O94" s="6" t="n"/>
      <c r="P94" s="75" t="n"/>
    </row>
    <row r="95" ht="15.75" customHeight="1" s="262">
      <c r="A95" s="1" t="n"/>
      <c r="B95" s="14" t="n"/>
      <c r="C95" s="6" t="n"/>
      <c r="D95" s="74" t="n"/>
      <c r="E95" s="6" t="n"/>
      <c r="F95" s="74" t="n"/>
      <c r="G95" s="6" t="n"/>
      <c r="H95" s="6" t="n"/>
      <c r="I95" s="6" t="n"/>
      <c r="J95" s="6" t="n"/>
      <c r="K95" s="6" t="n"/>
      <c r="L95" s="74" t="n"/>
      <c r="M95" s="6" t="n"/>
      <c r="N95" s="6" t="n"/>
      <c r="O95" s="6" t="n"/>
      <c r="P95" s="75" t="n"/>
    </row>
    <row r="96" ht="15.75" customHeight="1" s="262">
      <c r="A96" s="1" t="n"/>
      <c r="B96" s="14" t="n"/>
      <c r="C96" s="6" t="n"/>
      <c r="D96" s="74" t="n"/>
      <c r="E96" s="6" t="n"/>
      <c r="F96" s="74" t="n"/>
      <c r="G96" s="6" t="n"/>
      <c r="H96" s="6" t="n"/>
      <c r="I96" s="6" t="n"/>
      <c r="J96" s="6" t="n"/>
      <c r="K96" s="6" t="n"/>
      <c r="L96" s="74" t="n"/>
      <c r="M96" s="6" t="n"/>
      <c r="N96" s="6" t="n"/>
      <c r="O96" s="6" t="n"/>
      <c r="P96" s="75" t="n"/>
    </row>
    <row r="97" ht="15.75" customHeight="1" s="262">
      <c r="A97" s="1" t="n"/>
      <c r="B97" s="14" t="n"/>
      <c r="C97" s="6" t="n"/>
      <c r="D97" s="74" t="n"/>
      <c r="E97" s="6" t="n"/>
      <c r="F97" s="74" t="n"/>
      <c r="G97" s="6" t="n"/>
      <c r="H97" s="6" t="n"/>
      <c r="I97" s="6" t="n"/>
      <c r="J97" s="6" t="n"/>
      <c r="K97" s="6" t="n"/>
      <c r="L97" s="74" t="n"/>
      <c r="M97" s="6" t="n"/>
      <c r="N97" s="6" t="n"/>
      <c r="O97" s="6" t="n"/>
      <c r="P97" s="75" t="n"/>
    </row>
    <row r="98" ht="15.75" customHeight="1" s="262">
      <c r="A98" s="1" t="n"/>
      <c r="B98" s="14" t="n"/>
      <c r="C98" s="6" t="n"/>
      <c r="D98" s="74" t="n"/>
      <c r="E98" s="6" t="n"/>
      <c r="F98" s="74" t="n"/>
      <c r="G98" s="6" t="n"/>
      <c r="H98" s="6" t="n"/>
      <c r="I98" s="6" t="n"/>
      <c r="J98" s="6" t="n"/>
      <c r="K98" s="6" t="n"/>
      <c r="L98" s="74" t="n"/>
      <c r="M98" s="6" t="n"/>
      <c r="N98" s="6" t="n"/>
      <c r="O98" s="6" t="n"/>
      <c r="P98" s="75" t="n"/>
    </row>
    <row r="99" ht="15.75" customHeight="1" s="262">
      <c r="A99" s="1" t="n"/>
      <c r="B99" s="14" t="n"/>
      <c r="C99" s="6" t="n"/>
      <c r="D99" s="74" t="n"/>
      <c r="E99" s="6" t="n"/>
      <c r="F99" s="74" t="n"/>
      <c r="G99" s="6" t="n"/>
      <c r="H99" s="6" t="n"/>
      <c r="I99" s="6" t="n"/>
      <c r="J99" s="6" t="n"/>
      <c r="K99" s="6" t="n"/>
      <c r="L99" s="74" t="n"/>
      <c r="M99" s="6" t="n"/>
      <c r="N99" s="6" t="n"/>
      <c r="O99" s="6" t="n"/>
      <c r="P99" s="75" t="n"/>
    </row>
    <row r="100" ht="15.75" customHeight="1" s="262">
      <c r="A100" s="1" t="n"/>
      <c r="B100" s="14" t="n"/>
      <c r="C100" s="6" t="n"/>
      <c r="D100" s="74" t="n"/>
      <c r="E100" s="6" t="n"/>
      <c r="F100" s="74" t="n"/>
      <c r="G100" s="6" t="n"/>
      <c r="H100" s="6" t="n"/>
      <c r="I100" s="6" t="n"/>
      <c r="J100" s="6" t="n"/>
      <c r="K100" s="6" t="n"/>
      <c r="L100" s="74" t="n"/>
      <c r="M100" s="6" t="n"/>
      <c r="N100" s="6" t="n"/>
      <c r="O100" s="6" t="n"/>
      <c r="P100" s="75" t="n"/>
    </row>
    <row r="101" ht="15.75" customHeight="1" s="262">
      <c r="A101" s="1" t="n"/>
      <c r="B101" s="14" t="n"/>
      <c r="C101" s="6" t="n"/>
      <c r="D101" s="74" t="n"/>
      <c r="E101" s="6" t="n"/>
      <c r="F101" s="74" t="n"/>
      <c r="G101" s="6" t="n"/>
      <c r="H101" s="6" t="n"/>
      <c r="I101" s="6" t="n"/>
      <c r="J101" s="6" t="n"/>
      <c r="K101" s="6" t="n"/>
      <c r="L101" s="74" t="n"/>
      <c r="M101" s="6" t="n"/>
      <c r="N101" s="6" t="n"/>
      <c r="O101" s="6" t="n"/>
      <c r="P101" s="75" t="n"/>
    </row>
    <row r="102" ht="15.75" customHeight="1" s="262">
      <c r="A102" s="1" t="n"/>
      <c r="B102" s="14" t="n"/>
      <c r="C102" s="6" t="n"/>
      <c r="D102" s="74" t="n"/>
      <c r="E102" s="6" t="n"/>
      <c r="F102" s="74" t="n"/>
      <c r="G102" s="6" t="n"/>
      <c r="H102" s="6" t="n"/>
      <c r="I102" s="6" t="n"/>
      <c r="J102" s="6" t="n"/>
      <c r="K102" s="6" t="n"/>
      <c r="L102" s="74" t="n"/>
      <c r="M102" s="6" t="n"/>
      <c r="N102" s="6" t="n"/>
      <c r="O102" s="6" t="n"/>
      <c r="P102" s="75" t="n"/>
    </row>
    <row r="103" ht="15.75" customHeight="1" s="262">
      <c r="A103" s="1" t="n"/>
      <c r="B103" s="14" t="n"/>
      <c r="C103" s="6" t="n"/>
      <c r="D103" s="74" t="n"/>
      <c r="E103" s="6" t="n"/>
      <c r="F103" s="74" t="n"/>
      <c r="G103" s="6" t="n"/>
      <c r="H103" s="6" t="n"/>
      <c r="I103" s="6" t="n"/>
      <c r="J103" s="6" t="n"/>
      <c r="K103" s="6" t="n"/>
      <c r="L103" s="74" t="n"/>
      <c r="M103" s="6" t="n"/>
      <c r="N103" s="6" t="n"/>
      <c r="O103" s="6" t="n"/>
      <c r="P103" s="75" t="n"/>
    </row>
    <row r="104" ht="15.75" customHeight="1" s="262">
      <c r="A104" s="1" t="n"/>
      <c r="B104" s="14" t="n"/>
      <c r="C104" s="6" t="n"/>
      <c r="D104" s="74" t="n"/>
      <c r="E104" s="6" t="n"/>
      <c r="F104" s="74" t="n"/>
      <c r="G104" s="6" t="n"/>
      <c r="H104" s="6" t="n"/>
      <c r="I104" s="6" t="n"/>
      <c r="J104" s="6" t="n"/>
      <c r="K104" s="6" t="n"/>
      <c r="L104" s="74" t="n"/>
      <c r="M104" s="6" t="n"/>
      <c r="N104" s="6" t="n"/>
      <c r="O104" s="6" t="n"/>
      <c r="P104" s="75" t="n"/>
    </row>
    <row r="105" ht="15.75" customHeight="1" s="262">
      <c r="A105" s="1" t="n"/>
      <c r="B105" s="14" t="n"/>
      <c r="C105" s="6" t="n"/>
      <c r="D105" s="74" t="n"/>
      <c r="E105" s="6" t="n"/>
      <c r="F105" s="74" t="n"/>
      <c r="G105" s="6" t="n"/>
      <c r="H105" s="6" t="n"/>
      <c r="I105" s="6" t="n"/>
      <c r="J105" s="6" t="n"/>
      <c r="K105" s="6" t="n"/>
      <c r="L105" s="74" t="n"/>
      <c r="M105" s="6" t="n"/>
      <c r="N105" s="6" t="n"/>
      <c r="O105" s="6" t="n"/>
      <c r="P105" s="75" t="n"/>
    </row>
    <row r="106" ht="15.75" customHeight="1" s="262">
      <c r="A106" s="1" t="n"/>
      <c r="B106" s="14" t="n"/>
      <c r="C106" s="6" t="n"/>
      <c r="D106" s="74" t="n"/>
      <c r="E106" s="6" t="n"/>
      <c r="F106" s="74" t="n"/>
      <c r="G106" s="6" t="n"/>
      <c r="H106" s="6" t="n"/>
      <c r="I106" s="6" t="n"/>
      <c r="J106" s="6" t="n"/>
      <c r="K106" s="6" t="n"/>
      <c r="L106" s="74" t="n"/>
      <c r="M106" s="6" t="n"/>
      <c r="N106" s="6" t="n"/>
      <c r="O106" s="6" t="n"/>
      <c r="P106" s="75" t="n"/>
    </row>
    <row r="107" ht="15.75" customHeight="1" s="262">
      <c r="A107" s="1" t="n"/>
      <c r="B107" s="14" t="n"/>
      <c r="C107" s="6" t="n"/>
      <c r="D107" s="74" t="n"/>
      <c r="E107" s="6" t="n"/>
      <c r="F107" s="74" t="n"/>
      <c r="G107" s="6" t="n"/>
      <c r="H107" s="6" t="n"/>
      <c r="I107" s="6" t="n"/>
      <c r="J107" s="6" t="n"/>
      <c r="K107" s="6" t="n"/>
      <c r="L107" s="74" t="n"/>
      <c r="M107" s="6" t="n"/>
      <c r="N107" s="6" t="n"/>
      <c r="O107" s="6" t="n"/>
      <c r="P107" s="75" t="n"/>
    </row>
    <row r="108" ht="15.75" customHeight="1" s="262">
      <c r="A108" s="1" t="n"/>
      <c r="B108" s="14" t="n"/>
      <c r="C108" s="6" t="n"/>
      <c r="D108" s="74" t="n"/>
      <c r="E108" s="6" t="n"/>
      <c r="F108" s="74" t="n"/>
      <c r="G108" s="6" t="n"/>
      <c r="H108" s="6" t="n"/>
      <c r="I108" s="6" t="n"/>
      <c r="J108" s="6" t="n"/>
      <c r="K108" s="6" t="n"/>
      <c r="L108" s="74" t="n"/>
      <c r="M108" s="6" t="n"/>
      <c r="N108" s="6" t="n"/>
      <c r="O108" s="6" t="n"/>
      <c r="P108" s="75" t="n"/>
    </row>
    <row r="109" ht="15.75" customHeight="1" s="262">
      <c r="A109" s="1" t="n"/>
      <c r="B109" s="14" t="n"/>
      <c r="C109" s="6" t="n"/>
      <c r="D109" s="74" t="n"/>
      <c r="E109" s="6" t="n"/>
      <c r="F109" s="74" t="n"/>
      <c r="G109" s="6" t="n"/>
      <c r="H109" s="6" t="n"/>
      <c r="I109" s="6" t="n"/>
      <c r="J109" s="6" t="n"/>
      <c r="K109" s="6" t="n"/>
      <c r="L109" s="74" t="n"/>
      <c r="M109" s="6" t="n"/>
      <c r="N109" s="6" t="n"/>
      <c r="O109" s="6" t="n"/>
      <c r="P109" s="75" t="n"/>
    </row>
    <row r="110" ht="15.75" customHeight="1" s="262">
      <c r="A110" s="1" t="n"/>
      <c r="B110" s="14" t="n"/>
      <c r="C110" s="6" t="n"/>
      <c r="D110" s="74" t="n"/>
      <c r="E110" s="6" t="n"/>
      <c r="F110" s="74" t="n"/>
      <c r="G110" s="6" t="n"/>
      <c r="H110" s="6" t="n"/>
      <c r="I110" s="6" t="n"/>
      <c r="J110" s="6" t="n"/>
      <c r="K110" s="6" t="n"/>
      <c r="L110" s="74" t="n"/>
      <c r="M110" s="6" t="n"/>
      <c r="N110" s="6" t="n"/>
      <c r="O110" s="6" t="n"/>
      <c r="P110" s="75" t="n"/>
    </row>
    <row r="111" ht="15.75" customHeight="1" s="262">
      <c r="A111" s="1" t="n"/>
      <c r="B111" s="14" t="n"/>
      <c r="C111" s="6" t="n"/>
      <c r="D111" s="74" t="n"/>
      <c r="E111" s="6" t="n"/>
      <c r="F111" s="74" t="n"/>
      <c r="G111" s="6" t="n"/>
      <c r="H111" s="6" t="n"/>
      <c r="I111" s="6" t="n"/>
      <c r="J111" s="6" t="n"/>
      <c r="K111" s="6" t="n"/>
      <c r="L111" s="74" t="n"/>
      <c r="M111" s="6" t="n"/>
      <c r="N111" s="6" t="n"/>
      <c r="O111" s="6" t="n"/>
      <c r="P111" s="75" t="n"/>
    </row>
    <row r="112" ht="15.75" customHeight="1" s="262">
      <c r="A112" s="1" t="n"/>
      <c r="B112" s="14" t="n"/>
      <c r="C112" s="6" t="n"/>
      <c r="D112" s="74" t="n"/>
      <c r="E112" s="6" t="n"/>
      <c r="F112" s="74" t="n"/>
      <c r="G112" s="6" t="n"/>
      <c r="H112" s="6" t="n"/>
      <c r="I112" s="6" t="n"/>
      <c r="J112" s="6" t="n"/>
      <c r="K112" s="6" t="n"/>
      <c r="L112" s="74" t="n"/>
      <c r="M112" s="6" t="n"/>
      <c r="N112" s="6" t="n"/>
      <c r="O112" s="6" t="n"/>
      <c r="P112" s="75" t="n"/>
    </row>
    <row r="113" ht="15.75" customHeight="1" s="262">
      <c r="A113" s="1" t="n"/>
      <c r="B113" s="14" t="n"/>
      <c r="C113" s="6" t="n"/>
      <c r="D113" s="74" t="n"/>
      <c r="E113" s="6" t="n"/>
      <c r="F113" s="74" t="n"/>
      <c r="G113" s="6" t="n"/>
      <c r="H113" s="6" t="n"/>
      <c r="I113" s="6" t="n"/>
      <c r="J113" s="6" t="n"/>
      <c r="K113" s="6" t="n"/>
      <c r="L113" s="74" t="n"/>
      <c r="M113" s="6" t="n"/>
      <c r="N113" s="6" t="n"/>
      <c r="O113" s="6" t="n"/>
      <c r="P113" s="75" t="n"/>
    </row>
    <row r="114" ht="15.75" customHeight="1" s="262">
      <c r="A114" s="1" t="n"/>
      <c r="B114" s="14" t="n"/>
      <c r="C114" s="6" t="n"/>
      <c r="D114" s="74" t="n"/>
      <c r="E114" s="6" t="n"/>
      <c r="F114" s="74" t="n"/>
      <c r="G114" s="6" t="n"/>
      <c r="H114" s="6" t="n"/>
      <c r="I114" s="6" t="n"/>
      <c r="J114" s="6" t="n"/>
      <c r="K114" s="6" t="n"/>
      <c r="L114" s="74" t="n"/>
      <c r="M114" s="6" t="n"/>
      <c r="N114" s="6" t="n"/>
      <c r="O114" s="6" t="n"/>
      <c r="P114" s="75" t="n"/>
    </row>
    <row r="115" ht="15.75" customHeight="1" s="262">
      <c r="A115" s="1" t="n"/>
      <c r="B115" s="14" t="n"/>
      <c r="C115" s="6" t="n"/>
      <c r="D115" s="74" t="n"/>
      <c r="E115" s="6" t="n"/>
      <c r="F115" s="74" t="n"/>
      <c r="G115" s="6" t="n"/>
      <c r="H115" s="6" t="n"/>
      <c r="I115" s="6" t="n"/>
      <c r="J115" s="6" t="n"/>
      <c r="K115" s="6" t="n"/>
      <c r="L115" s="74" t="n"/>
      <c r="M115" s="6" t="n"/>
      <c r="N115" s="6" t="n"/>
      <c r="O115" s="6" t="n"/>
      <c r="P115" s="75" t="n"/>
    </row>
    <row r="116" ht="15.75" customHeight="1" s="262">
      <c r="A116" s="1" t="n"/>
      <c r="B116" s="14" t="n"/>
      <c r="C116" s="6" t="n"/>
      <c r="D116" s="74" t="n"/>
      <c r="E116" s="6" t="n"/>
      <c r="F116" s="74" t="n"/>
      <c r="G116" s="6" t="n"/>
      <c r="H116" s="6" t="n"/>
      <c r="I116" s="6" t="n"/>
      <c r="J116" s="6" t="n"/>
      <c r="K116" s="6" t="n"/>
      <c r="L116" s="74" t="n"/>
      <c r="M116" s="6" t="n"/>
      <c r="N116" s="6" t="n"/>
      <c r="O116" s="6" t="n"/>
      <c r="P116" s="75" t="n"/>
    </row>
    <row r="117" ht="15.75" customHeight="1" s="262">
      <c r="A117" s="1" t="n"/>
      <c r="B117" s="14" t="n"/>
      <c r="C117" s="6" t="n"/>
      <c r="D117" s="74" t="n"/>
      <c r="E117" s="6" t="n"/>
      <c r="F117" s="74" t="n"/>
      <c r="G117" s="6" t="n"/>
      <c r="H117" s="6" t="n"/>
      <c r="I117" s="6" t="n"/>
      <c r="J117" s="6" t="n"/>
      <c r="K117" s="6" t="n"/>
      <c r="L117" s="74" t="n"/>
      <c r="M117" s="6" t="n"/>
      <c r="N117" s="6" t="n"/>
      <c r="O117" s="6" t="n"/>
      <c r="P117" s="75" t="n"/>
    </row>
    <row r="118" ht="15.75" customHeight="1" s="262">
      <c r="A118" s="1" t="n"/>
      <c r="B118" s="14" t="n"/>
      <c r="C118" s="6" t="n"/>
      <c r="D118" s="74" t="n"/>
      <c r="E118" s="6" t="n"/>
      <c r="F118" s="74" t="n"/>
      <c r="G118" s="6" t="n"/>
      <c r="H118" s="6" t="n"/>
      <c r="I118" s="6" t="n"/>
      <c r="J118" s="6" t="n"/>
      <c r="K118" s="6" t="n"/>
      <c r="L118" s="74" t="n"/>
      <c r="M118" s="6" t="n"/>
      <c r="N118" s="6" t="n"/>
      <c r="O118" s="6" t="n"/>
      <c r="P118" s="75" t="n"/>
    </row>
    <row r="119" ht="15.75" customHeight="1" s="262">
      <c r="A119" s="1" t="n"/>
      <c r="B119" s="14" t="n"/>
      <c r="C119" s="6" t="n"/>
      <c r="D119" s="74" t="n"/>
      <c r="E119" s="6" t="n"/>
      <c r="F119" s="74" t="n"/>
      <c r="G119" s="6" t="n"/>
      <c r="H119" s="6" t="n"/>
      <c r="I119" s="6" t="n"/>
      <c r="J119" s="6" t="n"/>
      <c r="K119" s="6" t="n"/>
      <c r="L119" s="74" t="n"/>
      <c r="M119" s="6" t="n"/>
      <c r="N119" s="6" t="n"/>
      <c r="O119" s="6" t="n"/>
      <c r="P119" s="75" t="n"/>
    </row>
    <row r="120" ht="15.75" customHeight="1" s="262">
      <c r="A120" s="1" t="n"/>
      <c r="B120" s="14" t="n"/>
      <c r="C120" s="6" t="n"/>
      <c r="D120" s="74" t="n"/>
      <c r="E120" s="6" t="n"/>
      <c r="F120" s="74" t="n"/>
      <c r="G120" s="6" t="n"/>
      <c r="H120" s="6" t="n"/>
      <c r="I120" s="6" t="n"/>
      <c r="J120" s="6" t="n"/>
      <c r="K120" s="6" t="n"/>
      <c r="L120" s="74" t="n"/>
      <c r="M120" s="6" t="n"/>
      <c r="N120" s="6" t="n"/>
      <c r="O120" s="6" t="n"/>
      <c r="P120" s="75" t="n"/>
    </row>
    <row r="121" ht="15.75" customHeight="1" s="262">
      <c r="A121" s="1" t="n"/>
      <c r="B121" s="14" t="n"/>
      <c r="C121" s="6" t="n"/>
      <c r="D121" s="74" t="n"/>
      <c r="E121" s="6" t="n"/>
      <c r="F121" s="74" t="n"/>
      <c r="G121" s="6" t="n"/>
      <c r="H121" s="6" t="n"/>
      <c r="I121" s="6" t="n"/>
      <c r="J121" s="6" t="n"/>
      <c r="K121" s="6" t="n"/>
      <c r="L121" s="74" t="n"/>
      <c r="M121" s="6" t="n"/>
      <c r="N121" s="6" t="n"/>
      <c r="O121" s="6" t="n"/>
      <c r="P121" s="75" t="n"/>
    </row>
    <row r="122" ht="15.75" customHeight="1" s="262">
      <c r="A122" s="1" t="n"/>
      <c r="B122" s="14" t="n"/>
      <c r="C122" s="6" t="n"/>
      <c r="D122" s="74" t="n"/>
      <c r="E122" s="6" t="n"/>
      <c r="F122" s="74" t="n"/>
      <c r="G122" s="6" t="n"/>
      <c r="H122" s="6" t="n"/>
      <c r="I122" s="6" t="n"/>
      <c r="J122" s="6" t="n"/>
      <c r="K122" s="6" t="n"/>
      <c r="L122" s="74" t="n"/>
      <c r="M122" s="6" t="n"/>
      <c r="N122" s="6" t="n"/>
      <c r="O122" s="6" t="n"/>
      <c r="P122" s="75" t="n"/>
    </row>
    <row r="123" ht="15.75" customHeight="1" s="262">
      <c r="A123" s="1" t="n"/>
      <c r="B123" s="14" t="n"/>
      <c r="C123" s="6" t="n"/>
      <c r="D123" s="74" t="n"/>
      <c r="E123" s="6" t="n"/>
      <c r="F123" s="74" t="n"/>
      <c r="G123" s="6" t="n"/>
      <c r="H123" s="6" t="n"/>
      <c r="I123" s="6" t="n"/>
      <c r="J123" s="6" t="n"/>
      <c r="K123" s="6" t="n"/>
      <c r="L123" s="74" t="n"/>
      <c r="M123" s="6" t="n"/>
      <c r="N123" s="6" t="n"/>
      <c r="O123" s="6" t="n"/>
      <c r="P123" s="75" t="n"/>
    </row>
    <row r="124" ht="15.75" customHeight="1" s="262">
      <c r="A124" s="1" t="n"/>
      <c r="B124" s="14" t="n"/>
      <c r="C124" s="6" t="n"/>
      <c r="D124" s="74" t="n"/>
      <c r="E124" s="6" t="n"/>
      <c r="F124" s="74" t="n"/>
      <c r="G124" s="6" t="n"/>
      <c r="H124" s="6" t="n"/>
      <c r="I124" s="6" t="n"/>
      <c r="J124" s="6" t="n"/>
      <c r="K124" s="6" t="n"/>
      <c r="L124" s="74" t="n"/>
      <c r="M124" s="6" t="n"/>
      <c r="N124" s="6" t="n"/>
      <c r="O124" s="6" t="n"/>
      <c r="P124" s="75" t="n"/>
    </row>
    <row r="125" ht="15.75" customHeight="1" s="262">
      <c r="A125" s="1" t="n"/>
      <c r="B125" s="14" t="n"/>
      <c r="C125" s="6" t="n"/>
      <c r="D125" s="74" t="n"/>
      <c r="E125" s="6" t="n"/>
      <c r="F125" s="74" t="n"/>
      <c r="G125" s="6" t="n"/>
      <c r="H125" s="6" t="n"/>
      <c r="I125" s="6" t="n"/>
      <c r="J125" s="6" t="n"/>
      <c r="K125" s="6" t="n"/>
      <c r="L125" s="74" t="n"/>
      <c r="M125" s="6" t="n"/>
      <c r="N125" s="6" t="n"/>
      <c r="O125" s="6" t="n"/>
      <c r="P125" s="75" t="n"/>
    </row>
    <row r="126" ht="15.75" customHeight="1" s="262">
      <c r="A126" s="1" t="n"/>
      <c r="B126" s="14" t="n"/>
      <c r="C126" s="6" t="n"/>
      <c r="D126" s="74" t="n"/>
      <c r="E126" s="6" t="n"/>
      <c r="F126" s="74" t="n"/>
      <c r="G126" s="6" t="n"/>
      <c r="H126" s="6" t="n"/>
      <c r="I126" s="6" t="n"/>
      <c r="J126" s="6" t="n"/>
      <c r="K126" s="6" t="n"/>
      <c r="L126" s="74" t="n"/>
      <c r="M126" s="6" t="n"/>
      <c r="N126" s="6" t="n"/>
      <c r="O126" s="6" t="n"/>
      <c r="P126" s="75" t="n"/>
    </row>
    <row r="127" ht="15.75" customHeight="1" s="262">
      <c r="A127" s="1" t="n"/>
      <c r="B127" s="14" t="n"/>
      <c r="C127" s="6" t="n"/>
      <c r="D127" s="74" t="n"/>
      <c r="E127" s="6" t="n"/>
      <c r="F127" s="74" t="n"/>
      <c r="G127" s="6" t="n"/>
      <c r="H127" s="6" t="n"/>
      <c r="I127" s="6" t="n"/>
      <c r="J127" s="6" t="n"/>
      <c r="K127" s="6" t="n"/>
      <c r="L127" s="74" t="n"/>
      <c r="M127" s="6" t="n"/>
      <c r="N127" s="6" t="n"/>
      <c r="O127" s="6" t="n"/>
      <c r="P127" s="75" t="n"/>
    </row>
    <row r="128" ht="15.75" customHeight="1" s="262">
      <c r="A128" s="1" t="n"/>
      <c r="B128" s="14" t="n"/>
      <c r="C128" s="6" t="n"/>
      <c r="D128" s="74" t="n"/>
      <c r="E128" s="6" t="n"/>
      <c r="F128" s="74" t="n"/>
      <c r="G128" s="6" t="n"/>
      <c r="H128" s="6" t="n"/>
      <c r="I128" s="6" t="n"/>
      <c r="J128" s="6" t="n"/>
      <c r="K128" s="6" t="n"/>
      <c r="L128" s="74" t="n"/>
      <c r="M128" s="6" t="n"/>
      <c r="N128" s="6" t="n"/>
      <c r="O128" s="6" t="n"/>
      <c r="P128" s="75" t="n"/>
    </row>
    <row r="129" ht="15.75" customHeight="1" s="262">
      <c r="A129" s="1" t="n"/>
      <c r="B129" s="14" t="n"/>
      <c r="C129" s="6" t="n"/>
      <c r="D129" s="74" t="n"/>
      <c r="E129" s="6" t="n"/>
      <c r="F129" s="74" t="n"/>
      <c r="G129" s="6" t="n"/>
      <c r="H129" s="6" t="n"/>
      <c r="I129" s="6" t="n"/>
      <c r="J129" s="6" t="n"/>
      <c r="K129" s="6" t="n"/>
      <c r="L129" s="74" t="n"/>
      <c r="M129" s="6" t="n"/>
      <c r="N129" s="6" t="n"/>
      <c r="O129" s="6" t="n"/>
      <c r="P129" s="75" t="n"/>
    </row>
    <row r="130" ht="15.75" customHeight="1" s="262">
      <c r="A130" s="1" t="n"/>
      <c r="B130" s="14" t="n"/>
      <c r="C130" s="6" t="n"/>
      <c r="D130" s="74" t="n"/>
      <c r="E130" s="6" t="n"/>
      <c r="F130" s="74" t="n"/>
      <c r="G130" s="6" t="n"/>
      <c r="H130" s="6" t="n"/>
      <c r="I130" s="6" t="n"/>
      <c r="J130" s="6" t="n"/>
      <c r="K130" s="6" t="n"/>
      <c r="L130" s="74" t="n"/>
      <c r="M130" s="6" t="n"/>
      <c r="N130" s="6" t="n"/>
      <c r="O130" s="6" t="n"/>
      <c r="P130" s="75" t="n"/>
    </row>
    <row r="131" ht="15.75" customHeight="1" s="262">
      <c r="A131" s="1" t="n"/>
      <c r="B131" s="14" t="n"/>
      <c r="C131" s="6" t="n"/>
      <c r="D131" s="74" t="n"/>
      <c r="E131" s="6" t="n"/>
      <c r="F131" s="74" t="n"/>
      <c r="G131" s="6" t="n"/>
      <c r="H131" s="6" t="n"/>
      <c r="I131" s="6" t="n"/>
      <c r="J131" s="6" t="n"/>
      <c r="K131" s="6" t="n"/>
      <c r="L131" s="74" t="n"/>
      <c r="M131" s="6" t="n"/>
      <c r="N131" s="6" t="n"/>
      <c r="O131" s="6" t="n"/>
      <c r="P131" s="75" t="n"/>
    </row>
    <row r="132" ht="15.75" customHeight="1" s="262">
      <c r="A132" s="1" t="n"/>
      <c r="B132" s="14" t="n"/>
      <c r="C132" s="6" t="n"/>
      <c r="D132" s="74" t="n"/>
      <c r="E132" s="6" t="n"/>
      <c r="F132" s="74" t="n"/>
      <c r="G132" s="6" t="n"/>
      <c r="H132" s="6" t="n"/>
      <c r="I132" s="6" t="n"/>
      <c r="J132" s="6" t="n"/>
      <c r="K132" s="6" t="n"/>
      <c r="L132" s="74" t="n"/>
      <c r="M132" s="6" t="n"/>
      <c r="N132" s="6" t="n"/>
      <c r="O132" s="6" t="n"/>
      <c r="P132" s="75" t="n"/>
    </row>
    <row r="133" ht="15.75" customHeight="1" s="262">
      <c r="A133" s="1" t="n"/>
      <c r="B133" s="14" t="n"/>
      <c r="C133" s="6" t="n"/>
      <c r="D133" s="74" t="n"/>
      <c r="E133" s="6" t="n"/>
      <c r="F133" s="74" t="n"/>
      <c r="G133" s="6" t="n"/>
      <c r="H133" s="6" t="n"/>
      <c r="I133" s="6" t="n"/>
      <c r="J133" s="6" t="n"/>
      <c r="K133" s="6" t="n"/>
      <c r="L133" s="74" t="n"/>
      <c r="M133" s="6" t="n"/>
      <c r="N133" s="6" t="n"/>
      <c r="O133" s="6" t="n"/>
      <c r="P133" s="75" t="n"/>
    </row>
    <row r="134" ht="15.75" customHeight="1" s="262">
      <c r="A134" s="1" t="n"/>
      <c r="B134" s="14" t="n"/>
      <c r="C134" s="6" t="n"/>
      <c r="D134" s="74" t="n"/>
      <c r="E134" s="6" t="n"/>
      <c r="F134" s="74" t="n"/>
      <c r="G134" s="6" t="n"/>
      <c r="H134" s="6" t="n"/>
      <c r="I134" s="6" t="n"/>
      <c r="J134" s="6" t="n"/>
      <c r="K134" s="6" t="n"/>
      <c r="L134" s="74" t="n"/>
      <c r="M134" s="6" t="n"/>
      <c r="N134" s="6" t="n"/>
      <c r="O134" s="6" t="n"/>
      <c r="P134" s="75" t="n"/>
    </row>
    <row r="135" ht="15.75" customHeight="1" s="262">
      <c r="A135" s="1" t="n"/>
      <c r="B135" s="14" t="n"/>
      <c r="C135" s="6" t="n"/>
      <c r="D135" s="74" t="n"/>
      <c r="E135" s="6" t="n"/>
      <c r="F135" s="74" t="n"/>
      <c r="G135" s="6" t="n"/>
      <c r="H135" s="6" t="n"/>
      <c r="I135" s="6" t="n"/>
      <c r="J135" s="6" t="n"/>
      <c r="K135" s="6" t="n"/>
      <c r="L135" s="74" t="n"/>
      <c r="M135" s="6" t="n"/>
      <c r="N135" s="6" t="n"/>
      <c r="O135" s="6" t="n"/>
      <c r="P135" s="75" t="n"/>
    </row>
    <row r="136" ht="15.75" customHeight="1" s="262">
      <c r="A136" s="1" t="n"/>
      <c r="B136" s="14" t="n"/>
      <c r="C136" s="6" t="n"/>
      <c r="D136" s="74" t="n"/>
      <c r="E136" s="6" t="n"/>
      <c r="F136" s="74" t="n"/>
      <c r="G136" s="6" t="n"/>
      <c r="H136" s="6" t="n"/>
      <c r="I136" s="6" t="n"/>
      <c r="J136" s="6" t="n"/>
      <c r="K136" s="6" t="n"/>
      <c r="L136" s="74" t="n"/>
      <c r="M136" s="6" t="n"/>
      <c r="N136" s="6" t="n"/>
      <c r="O136" s="6" t="n"/>
      <c r="P136" s="75" t="n"/>
    </row>
    <row r="137" ht="15.75" customHeight="1" s="262">
      <c r="A137" s="1" t="n"/>
      <c r="B137" s="14" t="n"/>
      <c r="C137" s="6" t="n"/>
      <c r="D137" s="74" t="n"/>
      <c r="E137" s="6" t="n"/>
      <c r="F137" s="74" t="n"/>
      <c r="G137" s="6" t="n"/>
      <c r="H137" s="6" t="n"/>
      <c r="I137" s="6" t="n"/>
      <c r="J137" s="6" t="n"/>
      <c r="K137" s="6" t="n"/>
      <c r="L137" s="74" t="n"/>
      <c r="M137" s="6" t="n"/>
      <c r="N137" s="6" t="n"/>
      <c r="O137" s="6" t="n"/>
      <c r="P137" s="75" t="n"/>
    </row>
    <row r="138" ht="15.75" customHeight="1" s="262">
      <c r="A138" s="1" t="n"/>
      <c r="B138" s="14" t="n"/>
      <c r="C138" s="6" t="n"/>
      <c r="D138" s="74" t="n"/>
      <c r="E138" s="6" t="n"/>
      <c r="F138" s="74" t="n"/>
      <c r="G138" s="6" t="n"/>
      <c r="H138" s="6" t="n"/>
      <c r="I138" s="6" t="n"/>
      <c r="J138" s="6" t="n"/>
      <c r="K138" s="6" t="n"/>
      <c r="L138" s="74" t="n"/>
      <c r="M138" s="6" t="n"/>
      <c r="N138" s="6" t="n"/>
      <c r="O138" s="6" t="n"/>
      <c r="P138" s="75" t="n"/>
    </row>
    <row r="139" ht="15.75" customHeight="1" s="262">
      <c r="A139" s="1" t="n"/>
      <c r="B139" s="14" t="n"/>
      <c r="C139" s="6" t="n"/>
      <c r="D139" s="74" t="n"/>
      <c r="E139" s="6" t="n"/>
      <c r="F139" s="74" t="n"/>
      <c r="G139" s="6" t="n"/>
      <c r="H139" s="6" t="n"/>
      <c r="I139" s="6" t="n"/>
      <c r="J139" s="6" t="n"/>
      <c r="K139" s="6" t="n"/>
      <c r="L139" s="74" t="n"/>
      <c r="M139" s="6" t="n"/>
      <c r="N139" s="6" t="n"/>
      <c r="O139" s="6" t="n"/>
      <c r="P139" s="75" t="n"/>
    </row>
    <row r="140" ht="15.75" customHeight="1" s="262">
      <c r="A140" s="1" t="n"/>
      <c r="B140" s="14" t="n"/>
      <c r="C140" s="6" t="n"/>
      <c r="D140" s="74" t="n"/>
      <c r="E140" s="6" t="n"/>
      <c r="F140" s="74" t="n"/>
      <c r="G140" s="6" t="n"/>
      <c r="H140" s="6" t="n"/>
      <c r="I140" s="6" t="n"/>
      <c r="J140" s="6" t="n"/>
      <c r="K140" s="6" t="n"/>
      <c r="L140" s="74" t="n"/>
      <c r="M140" s="6" t="n"/>
      <c r="N140" s="6" t="n"/>
      <c r="O140" s="6" t="n"/>
      <c r="P140" s="75" t="n"/>
    </row>
    <row r="141" ht="15.75" customHeight="1" s="262">
      <c r="A141" s="1" t="n"/>
      <c r="B141" s="14" t="n"/>
      <c r="C141" s="6" t="n"/>
      <c r="D141" s="74" t="n"/>
      <c r="E141" s="6" t="n"/>
      <c r="F141" s="74" t="n"/>
      <c r="G141" s="6" t="n"/>
      <c r="H141" s="6" t="n"/>
      <c r="I141" s="6" t="n"/>
      <c r="J141" s="6" t="n"/>
      <c r="K141" s="6" t="n"/>
      <c r="L141" s="74" t="n"/>
      <c r="M141" s="6" t="n"/>
      <c r="N141" s="6" t="n"/>
      <c r="O141" s="6" t="n"/>
      <c r="P141" s="75" t="n"/>
    </row>
    <row r="142" ht="15.75" customHeight="1" s="262">
      <c r="A142" s="1" t="n"/>
      <c r="B142" s="14" t="n"/>
      <c r="C142" s="6" t="n"/>
      <c r="D142" s="74" t="n"/>
      <c r="E142" s="6" t="n"/>
      <c r="F142" s="74" t="n"/>
      <c r="G142" s="6" t="n"/>
      <c r="H142" s="6" t="n"/>
      <c r="I142" s="6" t="n"/>
      <c r="J142" s="6" t="n"/>
      <c r="K142" s="6" t="n"/>
      <c r="L142" s="74" t="n"/>
      <c r="M142" s="6" t="n"/>
      <c r="N142" s="6" t="n"/>
      <c r="O142" s="6" t="n"/>
      <c r="P142" s="75" t="n"/>
    </row>
    <row r="143" ht="15.75" customHeight="1" s="262">
      <c r="A143" s="1" t="n"/>
      <c r="B143" s="14" t="n"/>
      <c r="C143" s="6" t="n"/>
      <c r="D143" s="74" t="n"/>
      <c r="E143" s="6" t="n"/>
      <c r="F143" s="74" t="n"/>
      <c r="G143" s="6" t="n"/>
      <c r="H143" s="6" t="n"/>
      <c r="I143" s="6" t="n"/>
      <c r="J143" s="6" t="n"/>
      <c r="K143" s="6" t="n"/>
      <c r="L143" s="74" t="n"/>
      <c r="M143" s="6" t="n"/>
      <c r="N143" s="6" t="n"/>
      <c r="O143" s="6" t="n"/>
      <c r="P143" s="75" t="n"/>
    </row>
    <row r="144" ht="15.75" customHeight="1" s="262">
      <c r="A144" s="1" t="n"/>
      <c r="B144" s="14" t="n"/>
      <c r="C144" s="6" t="n"/>
      <c r="D144" s="74" t="n"/>
      <c r="E144" s="6" t="n"/>
      <c r="F144" s="74" t="n"/>
      <c r="G144" s="6" t="n"/>
      <c r="H144" s="6" t="n"/>
      <c r="I144" s="6" t="n"/>
      <c r="J144" s="6" t="n"/>
      <c r="K144" s="6" t="n"/>
      <c r="L144" s="74" t="n"/>
      <c r="M144" s="6" t="n"/>
      <c r="N144" s="6" t="n"/>
      <c r="O144" s="6" t="n"/>
      <c r="P144" s="75" t="n"/>
    </row>
    <row r="145" ht="15.75" customHeight="1" s="262">
      <c r="A145" s="1" t="n"/>
      <c r="B145" s="14" t="n"/>
      <c r="C145" s="6" t="n"/>
      <c r="D145" s="74" t="n"/>
      <c r="E145" s="6" t="n"/>
      <c r="F145" s="74" t="n"/>
      <c r="G145" s="6" t="n"/>
      <c r="H145" s="6" t="n"/>
      <c r="I145" s="6" t="n"/>
      <c r="J145" s="6" t="n"/>
      <c r="K145" s="6" t="n"/>
      <c r="L145" s="74" t="n"/>
      <c r="M145" s="6" t="n"/>
      <c r="N145" s="6" t="n"/>
      <c r="O145" s="6" t="n"/>
      <c r="P145" s="75" t="n"/>
    </row>
    <row r="146" ht="15.75" customHeight="1" s="262">
      <c r="A146" s="1" t="n"/>
      <c r="B146" s="14" t="n"/>
      <c r="C146" s="6" t="n"/>
      <c r="D146" s="74" t="n"/>
      <c r="E146" s="6" t="n"/>
      <c r="F146" s="74" t="n"/>
      <c r="G146" s="6" t="n"/>
      <c r="H146" s="6" t="n"/>
      <c r="I146" s="6" t="n"/>
      <c r="J146" s="6" t="n"/>
      <c r="K146" s="6" t="n"/>
      <c r="L146" s="74" t="n"/>
      <c r="M146" s="6" t="n"/>
      <c r="N146" s="6" t="n"/>
      <c r="O146" s="6" t="n"/>
      <c r="P146" s="75" t="n"/>
    </row>
    <row r="147" ht="15.75" customHeight="1" s="262">
      <c r="A147" s="1" t="n"/>
      <c r="B147" s="14" t="n"/>
      <c r="C147" s="6" t="n"/>
      <c r="D147" s="74" t="n"/>
      <c r="E147" s="6" t="n"/>
      <c r="F147" s="74" t="n"/>
      <c r="G147" s="6" t="n"/>
      <c r="H147" s="6" t="n"/>
      <c r="I147" s="6" t="n"/>
      <c r="J147" s="6" t="n"/>
      <c r="K147" s="6" t="n"/>
      <c r="L147" s="74" t="n"/>
      <c r="M147" s="6" t="n"/>
      <c r="N147" s="6" t="n"/>
      <c r="O147" s="6" t="n"/>
      <c r="P147" s="75" t="n"/>
    </row>
    <row r="148" ht="15.75" customHeight="1" s="262">
      <c r="A148" s="1" t="n"/>
      <c r="B148" s="14" t="n"/>
      <c r="C148" s="6" t="n"/>
      <c r="D148" s="74" t="n"/>
      <c r="E148" s="6" t="n"/>
      <c r="F148" s="74" t="n"/>
      <c r="G148" s="6" t="n"/>
      <c r="H148" s="6" t="n"/>
      <c r="I148" s="6" t="n"/>
      <c r="J148" s="6" t="n"/>
      <c r="K148" s="6" t="n"/>
      <c r="L148" s="74" t="n"/>
      <c r="M148" s="6" t="n"/>
      <c r="N148" s="6" t="n"/>
      <c r="O148" s="6" t="n"/>
      <c r="P148" s="75" t="n"/>
    </row>
    <row r="149" ht="15.75" customHeight="1" s="262">
      <c r="A149" s="1" t="n"/>
      <c r="B149" s="14" t="n"/>
      <c r="C149" s="6" t="n"/>
      <c r="D149" s="74" t="n"/>
      <c r="E149" s="6" t="n"/>
      <c r="F149" s="74" t="n"/>
      <c r="G149" s="6" t="n"/>
      <c r="H149" s="6" t="n"/>
      <c r="I149" s="6" t="n"/>
      <c r="J149" s="6" t="n"/>
      <c r="K149" s="6" t="n"/>
      <c r="L149" s="74" t="n"/>
      <c r="M149" s="6" t="n"/>
      <c r="N149" s="6" t="n"/>
      <c r="O149" s="6" t="n"/>
      <c r="P149" s="75" t="n"/>
    </row>
    <row r="150" ht="15.75" customHeight="1" s="262">
      <c r="A150" s="1" t="n"/>
      <c r="B150" s="14" t="n"/>
      <c r="C150" s="6" t="n"/>
      <c r="D150" s="74" t="n"/>
      <c r="E150" s="6" t="n"/>
      <c r="F150" s="74" t="n"/>
      <c r="G150" s="6" t="n"/>
      <c r="H150" s="6" t="n"/>
      <c r="I150" s="6" t="n"/>
      <c r="J150" s="6" t="n"/>
      <c r="K150" s="6" t="n"/>
      <c r="L150" s="74" t="n"/>
      <c r="M150" s="6" t="n"/>
      <c r="N150" s="6" t="n"/>
      <c r="O150" s="6" t="n"/>
      <c r="P150" s="75" t="n"/>
    </row>
    <row r="151" ht="15.75" customHeight="1" s="262">
      <c r="A151" s="1" t="n"/>
      <c r="B151" s="14" t="n"/>
      <c r="C151" s="6" t="n"/>
      <c r="D151" s="74" t="n"/>
      <c r="E151" s="6" t="n"/>
      <c r="F151" s="74" t="n"/>
      <c r="G151" s="6" t="n"/>
      <c r="H151" s="6" t="n"/>
      <c r="I151" s="6" t="n"/>
      <c r="J151" s="6" t="n"/>
      <c r="K151" s="6" t="n"/>
      <c r="L151" s="74" t="n"/>
      <c r="M151" s="6" t="n"/>
      <c r="N151" s="6" t="n"/>
      <c r="O151" s="6" t="n"/>
      <c r="P151" s="75" t="n"/>
    </row>
    <row r="152" ht="15.75" customHeight="1" s="262">
      <c r="A152" s="1" t="n"/>
      <c r="B152" s="14" t="n"/>
      <c r="C152" s="6" t="n"/>
      <c r="D152" s="74" t="n"/>
      <c r="E152" s="6" t="n"/>
      <c r="F152" s="74" t="n"/>
      <c r="G152" s="6" t="n"/>
      <c r="H152" s="6" t="n"/>
      <c r="I152" s="6" t="n"/>
      <c r="J152" s="6" t="n"/>
      <c r="K152" s="6" t="n"/>
      <c r="L152" s="74" t="n"/>
      <c r="M152" s="6" t="n"/>
      <c r="N152" s="6" t="n"/>
      <c r="O152" s="6" t="n"/>
      <c r="P152" s="75" t="n"/>
    </row>
    <row r="153" ht="15.75" customHeight="1" s="262">
      <c r="A153" s="1" t="n"/>
      <c r="B153" s="14" t="n"/>
      <c r="C153" s="6" t="n"/>
      <c r="D153" s="74" t="n"/>
      <c r="E153" s="6" t="n"/>
      <c r="F153" s="74" t="n"/>
      <c r="G153" s="6" t="n"/>
      <c r="H153" s="6" t="n"/>
      <c r="I153" s="6" t="n"/>
      <c r="J153" s="6" t="n"/>
      <c r="K153" s="6" t="n"/>
      <c r="L153" s="74" t="n"/>
      <c r="M153" s="6" t="n"/>
      <c r="N153" s="6" t="n"/>
      <c r="O153" s="6" t="n"/>
      <c r="P153" s="75" t="n"/>
    </row>
    <row r="154" ht="15.75" customHeight="1" s="262">
      <c r="A154" s="1" t="n"/>
      <c r="B154" s="14" t="n"/>
      <c r="C154" s="6" t="n"/>
      <c r="D154" s="74" t="n"/>
      <c r="E154" s="6" t="n"/>
      <c r="F154" s="74" t="n"/>
      <c r="G154" s="6" t="n"/>
      <c r="H154" s="6" t="n"/>
      <c r="I154" s="6" t="n"/>
      <c r="J154" s="6" t="n"/>
      <c r="K154" s="6" t="n"/>
      <c r="L154" s="74" t="n"/>
      <c r="M154" s="6" t="n"/>
      <c r="N154" s="6" t="n"/>
      <c r="O154" s="6" t="n"/>
      <c r="P154" s="75" t="n"/>
    </row>
    <row r="155" ht="15.75" customHeight="1" s="262">
      <c r="A155" s="1" t="n"/>
      <c r="B155" s="14" t="n"/>
      <c r="C155" s="6" t="n"/>
      <c r="D155" s="74" t="n"/>
      <c r="E155" s="6" t="n"/>
      <c r="F155" s="74" t="n"/>
      <c r="G155" s="6" t="n"/>
      <c r="H155" s="6" t="n"/>
      <c r="I155" s="6" t="n"/>
      <c r="J155" s="6" t="n"/>
      <c r="K155" s="6" t="n"/>
      <c r="L155" s="74" t="n"/>
      <c r="M155" s="6" t="n"/>
      <c r="N155" s="6" t="n"/>
      <c r="O155" s="6" t="n"/>
      <c r="P155" s="75" t="n"/>
    </row>
    <row r="156" ht="15.75" customHeight="1" s="262">
      <c r="A156" s="1" t="n"/>
      <c r="B156" s="14" t="n"/>
      <c r="C156" s="6" t="n"/>
      <c r="D156" s="74" t="n"/>
      <c r="E156" s="6" t="n"/>
      <c r="F156" s="74" t="n"/>
      <c r="G156" s="6" t="n"/>
      <c r="H156" s="6" t="n"/>
      <c r="I156" s="6" t="n"/>
      <c r="J156" s="6" t="n"/>
      <c r="K156" s="6" t="n"/>
      <c r="L156" s="74" t="n"/>
      <c r="M156" s="6" t="n"/>
      <c r="N156" s="6" t="n"/>
      <c r="O156" s="6" t="n"/>
      <c r="P156" s="75" t="n"/>
    </row>
    <row r="157" ht="15.75" customHeight="1" s="262">
      <c r="A157" s="1" t="n"/>
      <c r="B157" s="14" t="n"/>
      <c r="C157" s="6" t="n"/>
      <c r="D157" s="74" t="n"/>
      <c r="E157" s="6" t="n"/>
      <c r="F157" s="74" t="n"/>
      <c r="G157" s="6" t="n"/>
      <c r="H157" s="6" t="n"/>
      <c r="I157" s="6" t="n"/>
      <c r="J157" s="6" t="n"/>
      <c r="K157" s="6" t="n"/>
      <c r="L157" s="74" t="n"/>
      <c r="M157" s="6" t="n"/>
      <c r="N157" s="6" t="n"/>
      <c r="O157" s="6" t="n"/>
      <c r="P157" s="75" t="n"/>
    </row>
    <row r="158" ht="15.75" customHeight="1" s="262">
      <c r="A158" s="1" t="n"/>
      <c r="B158" s="14" t="n"/>
      <c r="C158" s="6" t="n"/>
      <c r="D158" s="74" t="n"/>
      <c r="E158" s="6" t="n"/>
      <c r="F158" s="74" t="n"/>
      <c r="G158" s="6" t="n"/>
      <c r="H158" s="6" t="n"/>
      <c r="I158" s="6" t="n"/>
      <c r="J158" s="6" t="n"/>
      <c r="K158" s="6" t="n"/>
      <c r="L158" s="74" t="n"/>
      <c r="M158" s="6" t="n"/>
      <c r="N158" s="6" t="n"/>
      <c r="O158" s="6" t="n"/>
      <c r="P158" s="75" t="n"/>
    </row>
    <row r="159" ht="15.75" customHeight="1" s="262">
      <c r="A159" s="1" t="n"/>
      <c r="B159" s="14" t="n"/>
      <c r="C159" s="6" t="n"/>
      <c r="D159" s="74" t="n"/>
      <c r="E159" s="6" t="n"/>
      <c r="F159" s="74" t="n"/>
      <c r="G159" s="6" t="n"/>
      <c r="H159" s="6" t="n"/>
      <c r="I159" s="6" t="n"/>
      <c r="J159" s="6" t="n"/>
      <c r="K159" s="6" t="n"/>
      <c r="L159" s="74" t="n"/>
      <c r="M159" s="6" t="n"/>
      <c r="N159" s="6" t="n"/>
      <c r="O159" s="6" t="n"/>
      <c r="P159" s="75" t="n"/>
    </row>
    <row r="160" ht="15.75" customHeight="1" s="262">
      <c r="A160" s="1" t="n"/>
      <c r="B160" s="14" t="n"/>
      <c r="C160" s="6" t="n"/>
      <c r="D160" s="74" t="n"/>
      <c r="E160" s="6" t="n"/>
      <c r="F160" s="74" t="n"/>
      <c r="G160" s="6" t="n"/>
      <c r="H160" s="6" t="n"/>
      <c r="I160" s="6" t="n"/>
      <c r="J160" s="6" t="n"/>
      <c r="K160" s="6" t="n"/>
      <c r="L160" s="74" t="n"/>
      <c r="M160" s="6" t="n"/>
      <c r="N160" s="6" t="n"/>
      <c r="O160" s="6" t="n"/>
      <c r="P160" s="75" t="n"/>
    </row>
    <row r="161" ht="15.75" customHeight="1" s="262">
      <c r="A161" s="1" t="n"/>
      <c r="B161" s="14" t="n"/>
      <c r="C161" s="6" t="n"/>
      <c r="D161" s="74" t="n"/>
      <c r="E161" s="6" t="n"/>
      <c r="F161" s="74" t="n"/>
      <c r="G161" s="6" t="n"/>
      <c r="H161" s="6" t="n"/>
      <c r="I161" s="6" t="n"/>
      <c r="J161" s="6" t="n"/>
      <c r="K161" s="6" t="n"/>
      <c r="L161" s="74" t="n"/>
      <c r="M161" s="6" t="n"/>
      <c r="N161" s="6" t="n"/>
      <c r="O161" s="6" t="n"/>
      <c r="P161" s="75" t="n"/>
    </row>
    <row r="162" ht="15.75" customHeight="1" s="262">
      <c r="A162" s="1" t="n"/>
      <c r="B162" s="14" t="n"/>
      <c r="C162" s="6" t="n"/>
      <c r="D162" s="74" t="n"/>
      <c r="E162" s="6" t="n"/>
      <c r="F162" s="74" t="n"/>
      <c r="G162" s="6" t="n"/>
      <c r="H162" s="6" t="n"/>
      <c r="I162" s="6" t="n"/>
      <c r="J162" s="6" t="n"/>
      <c r="K162" s="6" t="n"/>
      <c r="L162" s="74" t="n"/>
      <c r="M162" s="6" t="n"/>
      <c r="N162" s="6" t="n"/>
      <c r="O162" s="6" t="n"/>
      <c r="P162" s="75" t="n"/>
    </row>
    <row r="163" ht="15.75" customHeight="1" s="262">
      <c r="A163" s="1" t="n"/>
      <c r="B163" s="14" t="n"/>
      <c r="C163" s="6" t="n"/>
      <c r="D163" s="74" t="n"/>
      <c r="E163" s="6" t="n"/>
      <c r="F163" s="74" t="n"/>
      <c r="G163" s="6" t="n"/>
      <c r="H163" s="6" t="n"/>
      <c r="I163" s="6" t="n"/>
      <c r="J163" s="6" t="n"/>
      <c r="K163" s="6" t="n"/>
      <c r="L163" s="74" t="n"/>
      <c r="M163" s="6" t="n"/>
      <c r="N163" s="6" t="n"/>
      <c r="O163" s="6" t="n"/>
      <c r="P163" s="75" t="n"/>
    </row>
    <row r="164" ht="15.75" customHeight="1" s="262">
      <c r="A164" s="1" t="n"/>
      <c r="B164" s="14" t="n"/>
      <c r="C164" s="6" t="n"/>
      <c r="D164" s="74" t="n"/>
      <c r="E164" s="6" t="n"/>
      <c r="F164" s="74" t="n"/>
      <c r="G164" s="6" t="n"/>
      <c r="H164" s="6" t="n"/>
      <c r="I164" s="6" t="n"/>
      <c r="J164" s="6" t="n"/>
      <c r="K164" s="6" t="n"/>
      <c r="L164" s="74" t="n"/>
      <c r="M164" s="6" t="n"/>
      <c r="N164" s="6" t="n"/>
      <c r="O164" s="6" t="n"/>
      <c r="P164" s="75" t="n"/>
    </row>
    <row r="165" ht="15.75" customHeight="1" s="262">
      <c r="A165" s="1" t="n"/>
      <c r="B165" s="14" t="n"/>
      <c r="C165" s="6" t="n"/>
      <c r="D165" s="74" t="n"/>
      <c r="E165" s="6" t="n"/>
      <c r="F165" s="74" t="n"/>
      <c r="G165" s="6" t="n"/>
      <c r="H165" s="6" t="n"/>
      <c r="I165" s="6" t="n"/>
      <c r="J165" s="6" t="n"/>
      <c r="K165" s="6" t="n"/>
      <c r="L165" s="74" t="n"/>
      <c r="M165" s="6" t="n"/>
      <c r="N165" s="6" t="n"/>
      <c r="O165" s="6" t="n"/>
      <c r="P165" s="75" t="n"/>
    </row>
    <row r="166" ht="15.75" customHeight="1" s="262">
      <c r="A166" s="1" t="n"/>
      <c r="B166" s="14" t="n"/>
      <c r="C166" s="6" t="n"/>
      <c r="D166" s="74" t="n"/>
      <c r="E166" s="6" t="n"/>
      <c r="F166" s="74" t="n"/>
      <c r="G166" s="6" t="n"/>
      <c r="H166" s="6" t="n"/>
      <c r="I166" s="6" t="n"/>
      <c r="J166" s="6" t="n"/>
      <c r="K166" s="6" t="n"/>
      <c r="L166" s="74" t="n"/>
      <c r="M166" s="6" t="n"/>
      <c r="N166" s="6" t="n"/>
      <c r="O166" s="6" t="n"/>
      <c r="P166" s="75" t="n"/>
    </row>
    <row r="167" ht="15.75" customHeight="1" s="262">
      <c r="A167" s="1" t="n"/>
      <c r="B167" s="14" t="n"/>
      <c r="C167" s="6" t="n"/>
      <c r="D167" s="74" t="n"/>
      <c r="E167" s="6" t="n"/>
      <c r="F167" s="74" t="n"/>
      <c r="G167" s="6" t="n"/>
      <c r="H167" s="6" t="n"/>
      <c r="I167" s="6" t="n"/>
      <c r="J167" s="6" t="n"/>
      <c r="K167" s="6" t="n"/>
      <c r="L167" s="74" t="n"/>
      <c r="M167" s="6" t="n"/>
      <c r="N167" s="6" t="n"/>
      <c r="O167" s="6" t="n"/>
      <c r="P167" s="75" t="n"/>
    </row>
    <row r="168" ht="15.75" customHeight="1" s="262">
      <c r="A168" s="1" t="n"/>
      <c r="B168" s="14" t="n"/>
      <c r="C168" s="6" t="n"/>
      <c r="D168" s="74" t="n"/>
      <c r="E168" s="6" t="n"/>
      <c r="F168" s="74" t="n"/>
      <c r="G168" s="6" t="n"/>
      <c r="H168" s="6" t="n"/>
      <c r="I168" s="6" t="n"/>
      <c r="J168" s="6" t="n"/>
      <c r="K168" s="6" t="n"/>
      <c r="L168" s="74" t="n"/>
      <c r="M168" s="6" t="n"/>
      <c r="N168" s="6" t="n"/>
      <c r="O168" s="6" t="n"/>
      <c r="P168" s="75" t="n"/>
    </row>
    <row r="169" ht="15.75" customHeight="1" s="262">
      <c r="A169" s="1" t="n"/>
      <c r="B169" s="14" t="n"/>
      <c r="C169" s="6" t="n"/>
      <c r="D169" s="74" t="n"/>
      <c r="E169" s="6" t="n"/>
      <c r="F169" s="74" t="n"/>
      <c r="G169" s="6" t="n"/>
      <c r="H169" s="6" t="n"/>
      <c r="I169" s="6" t="n"/>
      <c r="J169" s="6" t="n"/>
      <c r="K169" s="6" t="n"/>
      <c r="L169" s="74" t="n"/>
      <c r="M169" s="6" t="n"/>
      <c r="N169" s="6" t="n"/>
      <c r="O169" s="6" t="n"/>
      <c r="P169" s="75" t="n"/>
    </row>
    <row r="170" ht="15.75" customHeight="1" s="262">
      <c r="A170" s="1" t="n"/>
      <c r="B170" s="14" t="n"/>
      <c r="C170" s="6" t="n"/>
      <c r="D170" s="74" t="n"/>
      <c r="E170" s="6" t="n"/>
      <c r="F170" s="74" t="n"/>
      <c r="G170" s="6" t="n"/>
      <c r="H170" s="6" t="n"/>
      <c r="I170" s="6" t="n"/>
      <c r="J170" s="6" t="n"/>
      <c r="K170" s="6" t="n"/>
      <c r="L170" s="74" t="n"/>
      <c r="M170" s="6" t="n"/>
      <c r="N170" s="6" t="n"/>
      <c r="O170" s="6" t="n"/>
      <c r="P170" s="75" t="n"/>
    </row>
    <row r="171" ht="15.75" customHeight="1" s="262">
      <c r="A171" s="1" t="n"/>
      <c r="B171" s="14" t="n"/>
      <c r="C171" s="6" t="n"/>
      <c r="D171" s="74" t="n"/>
      <c r="E171" s="6" t="n"/>
      <c r="F171" s="74" t="n"/>
      <c r="G171" s="6" t="n"/>
      <c r="H171" s="6" t="n"/>
      <c r="I171" s="6" t="n"/>
      <c r="J171" s="6" t="n"/>
      <c r="K171" s="6" t="n"/>
      <c r="L171" s="74" t="n"/>
      <c r="M171" s="6" t="n"/>
      <c r="N171" s="6" t="n"/>
      <c r="O171" s="6" t="n"/>
      <c r="P171" s="75" t="n"/>
    </row>
    <row r="172" ht="15.75" customHeight="1" s="262">
      <c r="A172" s="1" t="n"/>
      <c r="B172" s="14" t="n"/>
      <c r="C172" s="6" t="n"/>
      <c r="D172" s="74" t="n"/>
      <c r="E172" s="6" t="n"/>
      <c r="F172" s="74" t="n"/>
      <c r="G172" s="6" t="n"/>
      <c r="H172" s="6" t="n"/>
      <c r="I172" s="6" t="n"/>
      <c r="J172" s="6" t="n"/>
      <c r="K172" s="6" t="n"/>
      <c r="L172" s="74" t="n"/>
      <c r="M172" s="6" t="n"/>
      <c r="N172" s="6" t="n"/>
      <c r="O172" s="6" t="n"/>
      <c r="P172" s="75" t="n"/>
    </row>
    <row r="173" ht="15.75" customHeight="1" s="262">
      <c r="A173" s="1" t="n"/>
      <c r="B173" s="14" t="n"/>
      <c r="C173" s="6" t="n"/>
      <c r="D173" s="74" t="n"/>
      <c r="E173" s="6" t="n"/>
      <c r="F173" s="74" t="n"/>
      <c r="G173" s="6" t="n"/>
      <c r="H173" s="6" t="n"/>
      <c r="I173" s="6" t="n"/>
      <c r="J173" s="6" t="n"/>
      <c r="K173" s="6" t="n"/>
      <c r="L173" s="74" t="n"/>
      <c r="M173" s="6" t="n"/>
      <c r="N173" s="6" t="n"/>
      <c r="O173" s="6" t="n"/>
      <c r="P173" s="75" t="n"/>
    </row>
    <row r="174" ht="15.75" customHeight="1" s="262">
      <c r="A174" s="1" t="n"/>
      <c r="B174" s="14" t="n"/>
      <c r="C174" s="6" t="n"/>
      <c r="D174" s="74" t="n"/>
      <c r="E174" s="6" t="n"/>
      <c r="F174" s="74" t="n"/>
      <c r="G174" s="6" t="n"/>
      <c r="H174" s="6" t="n"/>
      <c r="I174" s="6" t="n"/>
      <c r="J174" s="6" t="n"/>
      <c r="K174" s="6" t="n"/>
      <c r="L174" s="74" t="n"/>
      <c r="M174" s="6" t="n"/>
      <c r="N174" s="6" t="n"/>
      <c r="O174" s="6" t="n"/>
      <c r="P174" s="75" t="n"/>
    </row>
    <row r="175" ht="15.75" customHeight="1" s="262">
      <c r="A175" s="1" t="n"/>
      <c r="B175" s="14" t="n"/>
      <c r="C175" s="6" t="n"/>
      <c r="D175" s="74" t="n"/>
      <c r="E175" s="6" t="n"/>
      <c r="F175" s="74" t="n"/>
      <c r="G175" s="6" t="n"/>
      <c r="H175" s="6" t="n"/>
      <c r="I175" s="6" t="n"/>
      <c r="J175" s="6" t="n"/>
      <c r="K175" s="6" t="n"/>
      <c r="L175" s="74" t="n"/>
      <c r="M175" s="6" t="n"/>
      <c r="N175" s="6" t="n"/>
      <c r="O175" s="6" t="n"/>
      <c r="P175" s="75" t="n"/>
    </row>
    <row r="176" ht="15.75" customHeight="1" s="262">
      <c r="A176" s="1" t="n"/>
      <c r="B176" s="14" t="n"/>
      <c r="C176" s="6" t="n"/>
      <c r="D176" s="74" t="n"/>
      <c r="E176" s="6" t="n"/>
      <c r="F176" s="74" t="n"/>
      <c r="G176" s="6" t="n"/>
      <c r="H176" s="6" t="n"/>
      <c r="I176" s="6" t="n"/>
      <c r="J176" s="6" t="n"/>
      <c r="K176" s="6" t="n"/>
      <c r="L176" s="74" t="n"/>
      <c r="M176" s="6" t="n"/>
      <c r="N176" s="6" t="n"/>
      <c r="O176" s="6" t="n"/>
      <c r="P176" s="75" t="n"/>
    </row>
    <row r="177" ht="15.75" customHeight="1" s="262">
      <c r="A177" s="1" t="n"/>
      <c r="B177" s="14" t="n"/>
      <c r="C177" s="6" t="n"/>
      <c r="D177" s="74" t="n"/>
      <c r="E177" s="6" t="n"/>
      <c r="F177" s="74" t="n"/>
      <c r="G177" s="6" t="n"/>
      <c r="H177" s="6" t="n"/>
      <c r="I177" s="6" t="n"/>
      <c r="J177" s="6" t="n"/>
      <c r="K177" s="6" t="n"/>
      <c r="L177" s="74" t="n"/>
      <c r="M177" s="6" t="n"/>
      <c r="N177" s="6" t="n"/>
      <c r="O177" s="6" t="n"/>
      <c r="P177" s="75" t="n"/>
    </row>
    <row r="178" ht="15.75" customHeight="1" s="262">
      <c r="A178" s="1" t="n"/>
      <c r="B178" s="14" t="n"/>
      <c r="C178" s="6" t="n"/>
      <c r="D178" s="74" t="n"/>
      <c r="E178" s="6" t="n"/>
      <c r="F178" s="74" t="n"/>
      <c r="G178" s="6" t="n"/>
      <c r="H178" s="6" t="n"/>
      <c r="I178" s="6" t="n"/>
      <c r="J178" s="6" t="n"/>
      <c r="K178" s="6" t="n"/>
      <c r="L178" s="74" t="n"/>
      <c r="M178" s="6" t="n"/>
      <c r="N178" s="6" t="n"/>
      <c r="O178" s="6" t="n"/>
      <c r="P178" s="75" t="n"/>
    </row>
    <row r="179" ht="15.75" customHeight="1" s="262">
      <c r="A179" s="1" t="n"/>
      <c r="B179" s="14" t="n"/>
      <c r="C179" s="6" t="n"/>
      <c r="D179" s="74" t="n"/>
      <c r="E179" s="6" t="n"/>
      <c r="F179" s="74" t="n"/>
      <c r="G179" s="6" t="n"/>
      <c r="H179" s="6" t="n"/>
      <c r="I179" s="6" t="n"/>
      <c r="J179" s="6" t="n"/>
      <c r="K179" s="6" t="n"/>
      <c r="L179" s="74" t="n"/>
      <c r="M179" s="6" t="n"/>
      <c r="N179" s="6" t="n"/>
      <c r="O179" s="6" t="n"/>
      <c r="P179" s="75" t="n"/>
    </row>
    <row r="180" ht="15.75" customHeight="1" s="262">
      <c r="A180" s="1" t="n"/>
      <c r="B180" s="14" t="n"/>
      <c r="C180" s="6" t="n"/>
      <c r="D180" s="74" t="n"/>
      <c r="E180" s="6" t="n"/>
      <c r="F180" s="74" t="n"/>
      <c r="G180" s="6" t="n"/>
      <c r="H180" s="6" t="n"/>
      <c r="I180" s="6" t="n"/>
      <c r="J180" s="6" t="n"/>
      <c r="K180" s="6" t="n"/>
      <c r="L180" s="74" t="n"/>
      <c r="M180" s="6" t="n"/>
      <c r="N180" s="6" t="n"/>
      <c r="O180" s="6" t="n"/>
      <c r="P180" s="75" t="n"/>
    </row>
    <row r="181" ht="15.75" customHeight="1" s="262">
      <c r="A181" s="1" t="n"/>
      <c r="B181" s="14" t="n"/>
      <c r="C181" s="6" t="n"/>
      <c r="D181" s="74" t="n"/>
      <c r="E181" s="6" t="n"/>
      <c r="F181" s="74" t="n"/>
      <c r="G181" s="6" t="n"/>
      <c r="H181" s="6" t="n"/>
      <c r="I181" s="6" t="n"/>
      <c r="J181" s="6" t="n"/>
      <c r="K181" s="6" t="n"/>
      <c r="L181" s="74" t="n"/>
      <c r="M181" s="6" t="n"/>
      <c r="N181" s="6" t="n"/>
      <c r="O181" s="6" t="n"/>
      <c r="P181" s="75" t="n"/>
    </row>
    <row r="182" ht="15.75" customHeight="1" s="262">
      <c r="A182" s="1" t="n"/>
      <c r="B182" s="14" t="n"/>
      <c r="C182" s="6" t="n"/>
      <c r="D182" s="74" t="n"/>
      <c r="E182" s="6" t="n"/>
      <c r="F182" s="74" t="n"/>
      <c r="G182" s="6" t="n"/>
      <c r="H182" s="6" t="n"/>
      <c r="I182" s="6" t="n"/>
      <c r="J182" s="6" t="n"/>
      <c r="K182" s="6" t="n"/>
      <c r="L182" s="74" t="n"/>
      <c r="M182" s="6" t="n"/>
      <c r="N182" s="6" t="n"/>
      <c r="O182" s="6" t="n"/>
      <c r="P182" s="75" t="n"/>
    </row>
    <row r="183" ht="15.75" customHeight="1" s="262">
      <c r="A183" s="1" t="n"/>
      <c r="B183" s="14" t="n"/>
      <c r="C183" s="6" t="n"/>
      <c r="D183" s="74" t="n"/>
      <c r="E183" s="6" t="n"/>
      <c r="F183" s="74" t="n"/>
      <c r="G183" s="6" t="n"/>
      <c r="H183" s="6" t="n"/>
      <c r="I183" s="6" t="n"/>
      <c r="J183" s="6" t="n"/>
      <c r="K183" s="6" t="n"/>
      <c r="L183" s="74" t="n"/>
      <c r="M183" s="6" t="n"/>
      <c r="N183" s="6" t="n"/>
      <c r="O183" s="6" t="n"/>
      <c r="P183" s="75" t="n"/>
    </row>
    <row r="184" ht="15.75" customHeight="1" s="262">
      <c r="A184" s="1" t="n"/>
      <c r="B184" s="14" t="n"/>
      <c r="C184" s="6" t="n"/>
      <c r="D184" s="74" t="n"/>
      <c r="E184" s="6" t="n"/>
      <c r="F184" s="74" t="n"/>
      <c r="G184" s="6" t="n"/>
      <c r="H184" s="6" t="n"/>
      <c r="I184" s="6" t="n"/>
      <c r="J184" s="6" t="n"/>
      <c r="K184" s="6" t="n"/>
      <c r="L184" s="74" t="n"/>
      <c r="M184" s="6" t="n"/>
      <c r="N184" s="6" t="n"/>
      <c r="O184" s="6" t="n"/>
      <c r="P184" s="75" t="n"/>
    </row>
    <row r="185" ht="15.75" customHeight="1" s="262">
      <c r="A185" s="1" t="n"/>
      <c r="B185" s="14" t="n"/>
      <c r="C185" s="6" t="n"/>
      <c r="D185" s="74" t="n"/>
      <c r="E185" s="6" t="n"/>
      <c r="F185" s="74" t="n"/>
      <c r="G185" s="6" t="n"/>
      <c r="H185" s="6" t="n"/>
      <c r="I185" s="6" t="n"/>
      <c r="J185" s="6" t="n"/>
      <c r="K185" s="6" t="n"/>
      <c r="L185" s="74" t="n"/>
      <c r="M185" s="6" t="n"/>
      <c r="N185" s="6" t="n"/>
      <c r="O185" s="6" t="n"/>
      <c r="P185" s="75" t="n"/>
    </row>
    <row r="186" ht="15.75" customHeight="1" s="262">
      <c r="A186" s="1" t="n"/>
      <c r="B186" s="14" t="n"/>
      <c r="C186" s="6" t="n"/>
      <c r="D186" s="74" t="n"/>
      <c r="E186" s="6" t="n"/>
      <c r="F186" s="74" t="n"/>
      <c r="G186" s="6" t="n"/>
      <c r="H186" s="6" t="n"/>
      <c r="I186" s="6" t="n"/>
      <c r="J186" s="6" t="n"/>
      <c r="K186" s="6" t="n"/>
      <c r="L186" s="74" t="n"/>
      <c r="M186" s="6" t="n"/>
      <c r="N186" s="6" t="n"/>
      <c r="O186" s="6" t="n"/>
      <c r="P186" s="75" t="n"/>
    </row>
    <row r="187" ht="15.75" customHeight="1" s="262">
      <c r="A187" s="1" t="n"/>
      <c r="B187" s="14" t="n"/>
      <c r="C187" s="6" t="n"/>
      <c r="D187" s="74" t="n"/>
      <c r="E187" s="6" t="n"/>
      <c r="F187" s="74" t="n"/>
      <c r="G187" s="6" t="n"/>
      <c r="H187" s="6" t="n"/>
      <c r="I187" s="6" t="n"/>
      <c r="J187" s="6" t="n"/>
      <c r="K187" s="6" t="n"/>
      <c r="L187" s="74" t="n"/>
      <c r="M187" s="6" t="n"/>
      <c r="N187" s="6" t="n"/>
      <c r="O187" s="6" t="n"/>
      <c r="P187" s="75" t="n"/>
    </row>
    <row r="188" ht="15.75" customHeight="1" s="262">
      <c r="A188" s="1" t="n"/>
      <c r="B188" s="14" t="n"/>
      <c r="C188" s="6" t="n"/>
      <c r="D188" s="74" t="n"/>
      <c r="E188" s="6" t="n"/>
      <c r="F188" s="74" t="n"/>
      <c r="G188" s="6" t="n"/>
      <c r="H188" s="6" t="n"/>
      <c r="I188" s="6" t="n"/>
      <c r="J188" s="6" t="n"/>
      <c r="K188" s="6" t="n"/>
      <c r="L188" s="74" t="n"/>
      <c r="M188" s="6" t="n"/>
      <c r="N188" s="6" t="n"/>
      <c r="O188" s="6" t="n"/>
      <c r="P188" s="75" t="n"/>
    </row>
    <row r="189" ht="15.75" customHeight="1" s="262">
      <c r="A189" s="1" t="n"/>
      <c r="B189" s="14" t="n"/>
      <c r="C189" s="6" t="n"/>
      <c r="D189" s="74" t="n"/>
      <c r="E189" s="6" t="n"/>
      <c r="F189" s="74" t="n"/>
      <c r="G189" s="6" t="n"/>
      <c r="H189" s="6" t="n"/>
      <c r="I189" s="6" t="n"/>
      <c r="J189" s="6" t="n"/>
      <c r="K189" s="6" t="n"/>
      <c r="L189" s="74" t="n"/>
      <c r="M189" s="6" t="n"/>
      <c r="N189" s="6" t="n"/>
      <c r="O189" s="6" t="n"/>
      <c r="P189" s="75" t="n"/>
    </row>
    <row r="190" ht="15.75" customHeight="1" s="262">
      <c r="A190" s="1" t="n"/>
      <c r="B190" s="14" t="n"/>
      <c r="C190" s="6" t="n"/>
      <c r="D190" s="74" t="n"/>
      <c r="E190" s="6" t="n"/>
      <c r="F190" s="74" t="n"/>
      <c r="G190" s="6" t="n"/>
      <c r="H190" s="6" t="n"/>
      <c r="I190" s="6" t="n"/>
      <c r="J190" s="6" t="n"/>
      <c r="K190" s="6" t="n"/>
      <c r="L190" s="74" t="n"/>
      <c r="M190" s="6" t="n"/>
      <c r="N190" s="6" t="n"/>
      <c r="O190" s="6" t="n"/>
      <c r="P190" s="75" t="n"/>
    </row>
    <row r="191" ht="15.75" customHeight="1" s="262">
      <c r="A191" s="1" t="n"/>
      <c r="B191" s="14" t="n"/>
      <c r="C191" s="6" t="n"/>
      <c r="D191" s="74" t="n"/>
      <c r="E191" s="6" t="n"/>
      <c r="F191" s="74" t="n"/>
      <c r="G191" s="6" t="n"/>
      <c r="H191" s="6" t="n"/>
      <c r="I191" s="6" t="n"/>
      <c r="J191" s="6" t="n"/>
      <c r="K191" s="6" t="n"/>
      <c r="L191" s="74" t="n"/>
      <c r="M191" s="6" t="n"/>
      <c r="N191" s="6" t="n"/>
      <c r="O191" s="6" t="n"/>
      <c r="P191" s="75" t="n"/>
    </row>
    <row r="192" ht="15.75" customHeight="1" s="262">
      <c r="A192" s="1" t="n"/>
      <c r="B192" s="14" t="n"/>
      <c r="C192" s="6" t="n"/>
      <c r="D192" s="74" t="n"/>
      <c r="E192" s="6" t="n"/>
      <c r="F192" s="74" t="n"/>
      <c r="G192" s="6" t="n"/>
      <c r="H192" s="6" t="n"/>
      <c r="I192" s="6" t="n"/>
      <c r="J192" s="6" t="n"/>
      <c r="K192" s="6" t="n"/>
      <c r="L192" s="74" t="n"/>
      <c r="M192" s="6" t="n"/>
      <c r="N192" s="6" t="n"/>
      <c r="O192" s="6" t="n"/>
      <c r="P192" s="75" t="n"/>
    </row>
    <row r="193" ht="15.75" customHeight="1" s="262">
      <c r="A193" s="1" t="n"/>
      <c r="B193" s="14" t="n"/>
      <c r="C193" s="6" t="n"/>
      <c r="D193" s="74" t="n"/>
      <c r="E193" s="6" t="n"/>
      <c r="F193" s="74" t="n"/>
      <c r="G193" s="6" t="n"/>
      <c r="H193" s="6" t="n"/>
      <c r="I193" s="6" t="n"/>
      <c r="J193" s="6" t="n"/>
      <c r="K193" s="6" t="n"/>
      <c r="L193" s="74" t="n"/>
      <c r="M193" s="6" t="n"/>
      <c r="N193" s="6" t="n"/>
      <c r="O193" s="6" t="n"/>
      <c r="P193" s="75" t="n"/>
    </row>
    <row r="194" ht="15.75" customHeight="1" s="262">
      <c r="A194" s="1" t="n"/>
      <c r="B194" s="14" t="n"/>
      <c r="C194" s="6" t="n"/>
      <c r="D194" s="74" t="n"/>
      <c r="E194" s="6" t="n"/>
      <c r="F194" s="74" t="n"/>
      <c r="G194" s="6" t="n"/>
      <c r="H194" s="6" t="n"/>
      <c r="I194" s="6" t="n"/>
      <c r="J194" s="6" t="n"/>
      <c r="K194" s="6" t="n"/>
      <c r="L194" s="74" t="n"/>
      <c r="M194" s="6" t="n"/>
      <c r="N194" s="6" t="n"/>
      <c r="O194" s="6" t="n"/>
      <c r="P194" s="75" t="n"/>
    </row>
    <row r="195" ht="15.75" customHeight="1" s="262">
      <c r="A195" s="1" t="n"/>
      <c r="B195" s="14" t="n"/>
      <c r="C195" s="6" t="n"/>
      <c r="D195" s="74" t="n"/>
      <c r="E195" s="6" t="n"/>
      <c r="F195" s="74" t="n"/>
      <c r="G195" s="6" t="n"/>
      <c r="H195" s="6" t="n"/>
      <c r="I195" s="6" t="n"/>
      <c r="J195" s="6" t="n"/>
      <c r="K195" s="6" t="n"/>
      <c r="L195" s="74" t="n"/>
      <c r="M195" s="6" t="n"/>
      <c r="N195" s="6" t="n"/>
      <c r="O195" s="6" t="n"/>
      <c r="P195" s="75" t="n"/>
    </row>
    <row r="196" ht="15.75" customHeight="1" s="262">
      <c r="A196" s="1" t="n"/>
      <c r="B196" s="14" t="n"/>
      <c r="C196" s="6" t="n"/>
      <c r="D196" s="74" t="n"/>
      <c r="E196" s="6" t="n"/>
      <c r="F196" s="74" t="n"/>
      <c r="G196" s="6" t="n"/>
      <c r="H196" s="6" t="n"/>
      <c r="I196" s="6" t="n"/>
      <c r="J196" s="6" t="n"/>
      <c r="K196" s="6" t="n"/>
      <c r="L196" s="74" t="n"/>
      <c r="M196" s="6" t="n"/>
      <c r="N196" s="6" t="n"/>
      <c r="O196" s="6" t="n"/>
      <c r="P196" s="75" t="n"/>
    </row>
    <row r="197" ht="15.75" customHeight="1" s="262">
      <c r="A197" s="1" t="n"/>
      <c r="B197" s="14" t="n"/>
      <c r="C197" s="6" t="n"/>
      <c r="D197" s="74" t="n"/>
      <c r="E197" s="6" t="n"/>
      <c r="F197" s="74" t="n"/>
      <c r="G197" s="6" t="n"/>
      <c r="H197" s="6" t="n"/>
      <c r="I197" s="6" t="n"/>
      <c r="J197" s="6" t="n"/>
      <c r="K197" s="6" t="n"/>
      <c r="L197" s="74" t="n"/>
      <c r="M197" s="6" t="n"/>
      <c r="N197" s="6" t="n"/>
      <c r="O197" s="6" t="n"/>
      <c r="P197" s="75" t="n"/>
    </row>
    <row r="198" ht="15.75" customHeight="1" s="262">
      <c r="A198" s="1" t="n"/>
      <c r="B198" s="14" t="n"/>
      <c r="C198" s="6" t="n"/>
      <c r="D198" s="74" t="n"/>
      <c r="E198" s="6" t="n"/>
      <c r="F198" s="74" t="n"/>
      <c r="G198" s="6" t="n"/>
      <c r="H198" s="6" t="n"/>
      <c r="I198" s="6" t="n"/>
      <c r="J198" s="6" t="n"/>
      <c r="K198" s="6" t="n"/>
      <c r="L198" s="74" t="n"/>
      <c r="M198" s="6" t="n"/>
      <c r="N198" s="6" t="n"/>
      <c r="O198" s="6" t="n"/>
      <c r="P198" s="75" t="n"/>
    </row>
    <row r="199" ht="15.75" customHeight="1" s="262">
      <c r="A199" s="1" t="n"/>
      <c r="B199" s="14" t="n"/>
      <c r="C199" s="6" t="n"/>
      <c r="D199" s="74" t="n"/>
      <c r="E199" s="6" t="n"/>
      <c r="F199" s="74" t="n"/>
      <c r="G199" s="6" t="n"/>
      <c r="H199" s="6" t="n"/>
      <c r="I199" s="6" t="n"/>
      <c r="J199" s="6" t="n"/>
      <c r="K199" s="6" t="n"/>
      <c r="L199" s="74" t="n"/>
      <c r="M199" s="6" t="n"/>
      <c r="N199" s="6" t="n"/>
      <c r="O199" s="6" t="n"/>
      <c r="P199" s="75" t="n"/>
    </row>
    <row r="200" ht="15.75" customHeight="1" s="262">
      <c r="A200" s="1" t="n"/>
      <c r="B200" s="14" t="n"/>
      <c r="C200" s="6" t="n"/>
      <c r="D200" s="74" t="n"/>
      <c r="E200" s="6" t="n"/>
      <c r="F200" s="74" t="n"/>
      <c r="G200" s="6" t="n"/>
      <c r="H200" s="6" t="n"/>
      <c r="I200" s="6" t="n"/>
      <c r="J200" s="6" t="n"/>
      <c r="K200" s="6" t="n"/>
      <c r="L200" s="74" t="n"/>
      <c r="M200" s="6" t="n"/>
      <c r="N200" s="6" t="n"/>
      <c r="O200" s="6" t="n"/>
      <c r="P200" s="75" t="n"/>
    </row>
    <row r="201" ht="15.75" customHeight="1" s="262">
      <c r="A201" s="1" t="n"/>
      <c r="B201" s="14" t="n"/>
      <c r="C201" s="6" t="n"/>
      <c r="D201" s="74" t="n"/>
      <c r="E201" s="6" t="n"/>
      <c r="F201" s="74" t="n"/>
      <c r="G201" s="6" t="n"/>
      <c r="H201" s="6" t="n"/>
      <c r="I201" s="6" t="n"/>
      <c r="J201" s="6" t="n"/>
      <c r="K201" s="6" t="n"/>
      <c r="L201" s="74" t="n"/>
      <c r="M201" s="6" t="n"/>
      <c r="N201" s="6" t="n"/>
      <c r="O201" s="6" t="n"/>
      <c r="P201" s="75" t="n"/>
    </row>
    <row r="202" ht="15.75" customHeight="1" s="262">
      <c r="A202" s="1" t="n"/>
      <c r="B202" s="14" t="n"/>
      <c r="C202" s="6" t="n"/>
      <c r="D202" s="74" t="n"/>
      <c r="E202" s="6" t="n"/>
      <c r="F202" s="74" t="n"/>
      <c r="G202" s="6" t="n"/>
      <c r="H202" s="6" t="n"/>
      <c r="I202" s="6" t="n"/>
      <c r="J202" s="6" t="n"/>
      <c r="K202" s="6" t="n"/>
      <c r="L202" s="74" t="n"/>
      <c r="M202" s="6" t="n"/>
      <c r="N202" s="6" t="n"/>
      <c r="O202" s="6" t="n"/>
      <c r="P202" s="75" t="n"/>
    </row>
    <row r="203" ht="15.75" customHeight="1" s="262">
      <c r="A203" s="1" t="n"/>
      <c r="B203" s="14" t="n"/>
      <c r="C203" s="6" t="n"/>
      <c r="D203" s="74" t="n"/>
      <c r="E203" s="6" t="n"/>
      <c r="F203" s="74" t="n"/>
      <c r="G203" s="6" t="n"/>
      <c r="H203" s="6" t="n"/>
      <c r="I203" s="6" t="n"/>
      <c r="J203" s="6" t="n"/>
      <c r="K203" s="6" t="n"/>
      <c r="L203" s="74" t="n"/>
      <c r="M203" s="6" t="n"/>
      <c r="N203" s="6" t="n"/>
      <c r="O203" s="6" t="n"/>
      <c r="P203" s="75" t="n"/>
    </row>
    <row r="204" ht="15.75" customHeight="1" s="262">
      <c r="A204" s="1" t="n"/>
      <c r="B204" s="14" t="n"/>
      <c r="C204" s="6" t="n"/>
      <c r="D204" s="74" t="n"/>
      <c r="E204" s="6" t="n"/>
      <c r="F204" s="74" t="n"/>
      <c r="G204" s="6" t="n"/>
      <c r="H204" s="6" t="n"/>
      <c r="I204" s="6" t="n"/>
      <c r="J204" s="6" t="n"/>
      <c r="K204" s="6" t="n"/>
      <c r="L204" s="74" t="n"/>
      <c r="M204" s="6" t="n"/>
      <c r="N204" s="6" t="n"/>
      <c r="O204" s="6" t="n"/>
      <c r="P204" s="75" t="n"/>
    </row>
    <row r="205" ht="15.75" customHeight="1" s="262">
      <c r="A205" s="1" t="n"/>
      <c r="B205" s="14" t="n"/>
      <c r="C205" s="6" t="n"/>
      <c r="D205" s="74" t="n"/>
      <c r="E205" s="6" t="n"/>
      <c r="F205" s="74" t="n"/>
      <c r="G205" s="6" t="n"/>
      <c r="H205" s="6" t="n"/>
      <c r="I205" s="6" t="n"/>
      <c r="J205" s="6" t="n"/>
      <c r="K205" s="6" t="n"/>
      <c r="L205" s="74" t="n"/>
      <c r="M205" s="6" t="n"/>
      <c r="N205" s="6" t="n"/>
      <c r="O205" s="6" t="n"/>
      <c r="P205" s="75" t="n"/>
    </row>
    <row r="206" ht="15.75" customHeight="1" s="262">
      <c r="A206" s="1" t="n"/>
      <c r="B206" s="14" t="n"/>
      <c r="C206" s="6" t="n"/>
      <c r="D206" s="74" t="n"/>
      <c r="E206" s="6" t="n"/>
      <c r="F206" s="74" t="n"/>
      <c r="G206" s="6" t="n"/>
      <c r="H206" s="6" t="n"/>
      <c r="I206" s="6" t="n"/>
      <c r="J206" s="6" t="n"/>
      <c r="K206" s="6" t="n"/>
      <c r="L206" s="74" t="n"/>
      <c r="M206" s="6" t="n"/>
      <c r="N206" s="6" t="n"/>
      <c r="O206" s="6" t="n"/>
      <c r="P206" s="75" t="n"/>
    </row>
    <row r="207" ht="15.75" customHeight="1" s="262">
      <c r="A207" s="1" t="n"/>
      <c r="B207" s="14" t="n"/>
      <c r="C207" s="6" t="n"/>
      <c r="D207" s="74" t="n"/>
      <c r="E207" s="6" t="n"/>
      <c r="F207" s="74" t="n"/>
      <c r="G207" s="6" t="n"/>
      <c r="H207" s="6" t="n"/>
      <c r="I207" s="6" t="n"/>
      <c r="J207" s="6" t="n"/>
      <c r="K207" s="6" t="n"/>
      <c r="L207" s="74" t="n"/>
      <c r="M207" s="6" t="n"/>
      <c r="N207" s="6" t="n"/>
      <c r="O207" s="6" t="n"/>
      <c r="P207" s="75" t="n"/>
    </row>
    <row r="208" ht="15.75" customHeight="1" s="262">
      <c r="A208" s="1" t="n"/>
      <c r="B208" s="14" t="n"/>
      <c r="C208" s="6" t="n"/>
      <c r="D208" s="74" t="n"/>
      <c r="E208" s="6" t="n"/>
      <c r="F208" s="74" t="n"/>
      <c r="G208" s="6" t="n"/>
      <c r="H208" s="6" t="n"/>
      <c r="I208" s="6" t="n"/>
      <c r="J208" s="6" t="n"/>
      <c r="K208" s="6" t="n"/>
      <c r="L208" s="74" t="n"/>
      <c r="M208" s="6" t="n"/>
      <c r="N208" s="6" t="n"/>
      <c r="O208" s="6" t="n"/>
      <c r="P208" s="75" t="n"/>
    </row>
    <row r="209" ht="15.75" customHeight="1" s="262">
      <c r="A209" s="1" t="n"/>
      <c r="B209" s="14" t="n"/>
      <c r="C209" s="6" t="n"/>
      <c r="D209" s="74" t="n"/>
      <c r="E209" s="6" t="n"/>
      <c r="F209" s="74" t="n"/>
      <c r="G209" s="6" t="n"/>
      <c r="H209" s="6" t="n"/>
      <c r="I209" s="6" t="n"/>
      <c r="J209" s="6" t="n"/>
      <c r="K209" s="6" t="n"/>
      <c r="L209" s="74" t="n"/>
      <c r="M209" s="6" t="n"/>
      <c r="N209" s="6" t="n"/>
      <c r="O209" s="6" t="n"/>
      <c r="P209" s="75" t="n"/>
    </row>
    <row r="210" ht="15.75" customHeight="1" s="262">
      <c r="A210" s="1" t="n"/>
      <c r="B210" s="14" t="n"/>
      <c r="C210" s="6" t="n"/>
      <c r="D210" s="74" t="n"/>
      <c r="E210" s="6" t="n"/>
      <c r="F210" s="74" t="n"/>
      <c r="G210" s="6" t="n"/>
      <c r="H210" s="6" t="n"/>
      <c r="I210" s="6" t="n"/>
      <c r="J210" s="6" t="n"/>
      <c r="K210" s="6" t="n"/>
      <c r="L210" s="74" t="n"/>
      <c r="M210" s="6" t="n"/>
      <c r="N210" s="6" t="n"/>
      <c r="O210" s="6" t="n"/>
      <c r="P210" s="75" t="n"/>
    </row>
    <row r="211" ht="15.75" customHeight="1" s="262">
      <c r="A211" s="1" t="n"/>
      <c r="B211" s="14" t="n"/>
      <c r="C211" s="6" t="n"/>
      <c r="D211" s="74" t="n"/>
      <c r="E211" s="6" t="n"/>
      <c r="F211" s="74" t="n"/>
      <c r="G211" s="6" t="n"/>
      <c r="H211" s="6" t="n"/>
      <c r="I211" s="6" t="n"/>
      <c r="J211" s="6" t="n"/>
      <c r="K211" s="6" t="n"/>
      <c r="L211" s="74" t="n"/>
      <c r="M211" s="6" t="n"/>
      <c r="N211" s="6" t="n"/>
      <c r="O211" s="6" t="n"/>
      <c r="P211" s="75" t="n"/>
    </row>
    <row r="212" ht="15.75" customHeight="1" s="262">
      <c r="A212" s="1" t="n"/>
      <c r="B212" s="14" t="n"/>
      <c r="C212" s="6" t="n"/>
      <c r="D212" s="74" t="n"/>
      <c r="E212" s="6" t="n"/>
      <c r="F212" s="74" t="n"/>
      <c r="G212" s="6" t="n"/>
      <c r="H212" s="6" t="n"/>
      <c r="I212" s="6" t="n"/>
      <c r="J212" s="6" t="n"/>
      <c r="K212" s="6" t="n"/>
      <c r="L212" s="74" t="n"/>
      <c r="M212" s="6" t="n"/>
      <c r="N212" s="6" t="n"/>
      <c r="O212" s="6" t="n"/>
      <c r="P212" s="75" t="n"/>
    </row>
    <row r="213" ht="15.75" customHeight="1" s="262">
      <c r="A213" s="1" t="n"/>
      <c r="B213" s="14" t="n"/>
      <c r="C213" s="6" t="n"/>
      <c r="D213" s="74" t="n"/>
      <c r="E213" s="6" t="n"/>
      <c r="F213" s="74" t="n"/>
      <c r="G213" s="6" t="n"/>
      <c r="H213" s="6" t="n"/>
      <c r="I213" s="6" t="n"/>
      <c r="J213" s="6" t="n"/>
      <c r="K213" s="6" t="n"/>
      <c r="L213" s="74" t="n"/>
      <c r="M213" s="6" t="n"/>
      <c r="N213" s="6" t="n"/>
      <c r="O213" s="6" t="n"/>
      <c r="P213" s="75" t="n"/>
    </row>
    <row r="214" ht="15.75" customHeight="1" s="262">
      <c r="A214" s="1" t="n"/>
      <c r="B214" s="14" t="n"/>
      <c r="C214" s="6" t="n"/>
      <c r="D214" s="74" t="n"/>
      <c r="E214" s="6" t="n"/>
      <c r="F214" s="74" t="n"/>
      <c r="G214" s="6" t="n"/>
      <c r="H214" s="6" t="n"/>
      <c r="I214" s="6" t="n"/>
      <c r="J214" s="6" t="n"/>
      <c r="K214" s="6" t="n"/>
      <c r="L214" s="74" t="n"/>
      <c r="M214" s="6" t="n"/>
      <c r="N214" s="6" t="n"/>
      <c r="O214" s="6" t="n"/>
      <c r="P214" s="75" t="n"/>
    </row>
    <row r="215" ht="15.75" customHeight="1" s="262">
      <c r="A215" s="1" t="n"/>
      <c r="B215" s="14" t="n"/>
      <c r="C215" s="6" t="n"/>
      <c r="D215" s="74" t="n"/>
      <c r="E215" s="6" t="n"/>
      <c r="F215" s="74" t="n"/>
      <c r="G215" s="6" t="n"/>
      <c r="H215" s="6" t="n"/>
      <c r="I215" s="6" t="n"/>
      <c r="J215" s="6" t="n"/>
      <c r="K215" s="6" t="n"/>
      <c r="L215" s="74" t="n"/>
      <c r="M215" s="6" t="n"/>
      <c r="N215" s="6" t="n"/>
      <c r="O215" s="6" t="n"/>
      <c r="P215" s="75" t="n"/>
    </row>
    <row r="216" ht="15.75" customHeight="1" s="262">
      <c r="A216" s="1" t="n"/>
      <c r="B216" s="14" t="n"/>
      <c r="C216" s="6" t="n"/>
      <c r="D216" s="74" t="n"/>
      <c r="E216" s="6" t="n"/>
      <c r="F216" s="74" t="n"/>
      <c r="G216" s="6" t="n"/>
      <c r="H216" s="6" t="n"/>
      <c r="I216" s="6" t="n"/>
      <c r="J216" s="6" t="n"/>
      <c r="K216" s="6" t="n"/>
      <c r="L216" s="74" t="n"/>
      <c r="M216" s="6" t="n"/>
      <c r="N216" s="6" t="n"/>
      <c r="O216" s="6" t="n"/>
      <c r="P216" s="75" t="n"/>
    </row>
    <row r="217" ht="15.75" customHeight="1" s="262">
      <c r="A217" s="1" t="n"/>
      <c r="B217" s="14" t="n"/>
      <c r="C217" s="6" t="n"/>
      <c r="D217" s="74" t="n"/>
      <c r="E217" s="6" t="n"/>
      <c r="F217" s="74" t="n"/>
      <c r="G217" s="6" t="n"/>
      <c r="H217" s="6" t="n"/>
      <c r="I217" s="6" t="n"/>
      <c r="J217" s="6" t="n"/>
      <c r="K217" s="6" t="n"/>
      <c r="L217" s="74" t="n"/>
      <c r="M217" s="6" t="n"/>
      <c r="N217" s="6" t="n"/>
      <c r="O217" s="6" t="n"/>
      <c r="P217" s="75" t="n"/>
    </row>
    <row r="218" ht="15.75" customHeight="1" s="262">
      <c r="A218" s="1" t="n"/>
      <c r="B218" s="14" t="n"/>
      <c r="C218" s="6" t="n"/>
      <c r="D218" s="74" t="n"/>
      <c r="E218" s="6" t="n"/>
      <c r="F218" s="74" t="n"/>
      <c r="G218" s="6" t="n"/>
      <c r="H218" s="6" t="n"/>
      <c r="I218" s="6" t="n"/>
      <c r="J218" s="6" t="n"/>
      <c r="K218" s="6" t="n"/>
      <c r="L218" s="74" t="n"/>
      <c r="M218" s="6" t="n"/>
      <c r="N218" s="6" t="n"/>
      <c r="O218" s="6" t="n"/>
      <c r="P218" s="75" t="n"/>
    </row>
    <row r="219" ht="15.75" customHeight="1" s="262">
      <c r="A219" s="1" t="n"/>
      <c r="B219" s="14" t="n"/>
      <c r="C219" s="6" t="n"/>
      <c r="D219" s="74" t="n"/>
      <c r="E219" s="6" t="n"/>
      <c r="F219" s="74" t="n"/>
      <c r="G219" s="6" t="n"/>
      <c r="H219" s="6" t="n"/>
      <c r="I219" s="6" t="n"/>
      <c r="J219" s="6" t="n"/>
      <c r="K219" s="6" t="n"/>
      <c r="L219" s="74" t="n"/>
      <c r="M219" s="6" t="n"/>
      <c r="N219" s="6" t="n"/>
      <c r="O219" s="6" t="n"/>
      <c r="P219" s="75" t="n"/>
    </row>
    <row r="220" ht="15.75" customHeight="1" s="262">
      <c r="A220" s="1" t="n"/>
      <c r="B220" s="14" t="n"/>
      <c r="C220" s="6" t="n"/>
      <c r="D220" s="74" t="n"/>
      <c r="E220" s="6" t="n"/>
      <c r="F220" s="74" t="n"/>
      <c r="G220" s="6" t="n"/>
      <c r="H220" s="6" t="n"/>
      <c r="I220" s="6" t="n"/>
      <c r="J220" s="6" t="n"/>
      <c r="K220" s="6" t="n"/>
      <c r="L220" s="74" t="n"/>
      <c r="M220" s="6" t="n"/>
      <c r="N220" s="6" t="n"/>
      <c r="O220" s="6" t="n"/>
      <c r="P220" s="75" t="n"/>
    </row>
    <row r="221" ht="15.75" customHeight="1" s="262">
      <c r="A221" s="1" t="n"/>
      <c r="B221" s="14" t="n"/>
      <c r="C221" s="6" t="n"/>
      <c r="D221" s="74" t="n"/>
      <c r="E221" s="6" t="n"/>
      <c r="F221" s="74" t="n"/>
      <c r="G221" s="6" t="n"/>
      <c r="H221" s="6" t="n"/>
      <c r="I221" s="6" t="n"/>
      <c r="J221" s="6" t="n"/>
      <c r="K221" s="6" t="n"/>
      <c r="L221" s="74" t="n"/>
      <c r="M221" s="6" t="n"/>
      <c r="N221" s="6" t="n"/>
      <c r="O221" s="6" t="n"/>
      <c r="P221" s="75" t="n"/>
    </row>
    <row r="222" ht="15.75" customHeight="1" s="262">
      <c r="A222" s="1" t="n"/>
      <c r="B222" s="14" t="n"/>
      <c r="C222" s="6" t="n"/>
      <c r="D222" s="74" t="n"/>
      <c r="E222" s="6" t="n"/>
      <c r="F222" s="74" t="n"/>
      <c r="G222" s="6" t="n"/>
      <c r="H222" s="6" t="n"/>
      <c r="I222" s="6" t="n"/>
      <c r="J222" s="6" t="n"/>
      <c r="K222" s="6" t="n"/>
      <c r="L222" s="74" t="n"/>
      <c r="M222" s="6" t="n"/>
      <c r="N222" s="6" t="n"/>
      <c r="O222" s="6" t="n"/>
      <c r="P222" s="75" t="n"/>
    </row>
    <row r="223" ht="15.75" customHeight="1" s="262">
      <c r="A223" s="1" t="n"/>
      <c r="B223" s="14" t="n"/>
      <c r="C223" s="6" t="n"/>
      <c r="D223" s="74" t="n"/>
      <c r="E223" s="6" t="n"/>
      <c r="F223" s="74" t="n"/>
      <c r="G223" s="6" t="n"/>
      <c r="H223" s="6" t="n"/>
      <c r="I223" s="6" t="n"/>
      <c r="J223" s="6" t="n"/>
      <c r="K223" s="6" t="n"/>
      <c r="L223" s="74" t="n"/>
      <c r="M223" s="6" t="n"/>
      <c r="N223" s="6" t="n"/>
      <c r="O223" s="6" t="n"/>
      <c r="P223" s="75" t="n"/>
    </row>
    <row r="224" ht="15.75" customHeight="1" s="262">
      <c r="A224" s="1" t="n"/>
      <c r="B224" s="14" t="n"/>
      <c r="C224" s="6" t="n"/>
      <c r="D224" s="74" t="n"/>
      <c r="E224" s="6" t="n"/>
      <c r="F224" s="74" t="n"/>
      <c r="G224" s="6" t="n"/>
      <c r="H224" s="6" t="n"/>
      <c r="I224" s="6" t="n"/>
      <c r="J224" s="6" t="n"/>
      <c r="K224" s="6" t="n"/>
      <c r="L224" s="74" t="n"/>
      <c r="M224" s="6" t="n"/>
      <c r="N224" s="6" t="n"/>
      <c r="O224" s="6" t="n"/>
      <c r="P224" s="75" t="n"/>
    </row>
    <row r="225" ht="15.75" customHeight="1" s="262">
      <c r="A225" s="1" t="n"/>
      <c r="B225" s="14" t="n"/>
      <c r="C225" s="6" t="n"/>
      <c r="D225" s="74" t="n"/>
      <c r="E225" s="6" t="n"/>
      <c r="F225" s="74" t="n"/>
      <c r="G225" s="6" t="n"/>
      <c r="H225" s="6" t="n"/>
      <c r="I225" s="6" t="n"/>
      <c r="J225" s="6" t="n"/>
      <c r="K225" s="6" t="n"/>
      <c r="L225" s="74" t="n"/>
      <c r="M225" s="6" t="n"/>
      <c r="N225" s="6" t="n"/>
      <c r="O225" s="6" t="n"/>
      <c r="P225" s="75" t="n"/>
    </row>
    <row r="226" ht="15.75" customHeight="1" s="262">
      <c r="A226" s="1" t="n"/>
      <c r="B226" s="14" t="n"/>
      <c r="C226" s="6" t="n"/>
      <c r="D226" s="74" t="n"/>
      <c r="E226" s="6" t="n"/>
      <c r="F226" s="74" t="n"/>
      <c r="G226" s="6" t="n"/>
      <c r="H226" s="6" t="n"/>
      <c r="I226" s="6" t="n"/>
      <c r="J226" s="6" t="n"/>
      <c r="K226" s="6" t="n"/>
      <c r="L226" s="74" t="n"/>
      <c r="M226" s="6" t="n"/>
      <c r="N226" s="6" t="n"/>
      <c r="O226" s="6" t="n"/>
      <c r="P226" s="75" t="n"/>
    </row>
    <row r="227" ht="15.75" customHeight="1" s="262">
      <c r="A227" s="1" t="n"/>
      <c r="B227" s="14" t="n"/>
      <c r="C227" s="6" t="n"/>
      <c r="D227" s="74" t="n"/>
      <c r="E227" s="6" t="n"/>
      <c r="F227" s="74" t="n"/>
      <c r="G227" s="6" t="n"/>
      <c r="H227" s="6" t="n"/>
      <c r="I227" s="6" t="n"/>
      <c r="J227" s="6" t="n"/>
      <c r="K227" s="6" t="n"/>
      <c r="L227" s="74" t="n"/>
      <c r="M227" s="6" t="n"/>
      <c r="N227" s="6" t="n"/>
      <c r="O227" s="6" t="n"/>
      <c r="P227" s="75" t="n"/>
    </row>
    <row r="228" ht="15.75" customHeight="1" s="262">
      <c r="A228" s="1" t="n"/>
      <c r="B228" s="14" t="n"/>
      <c r="C228" s="6" t="n"/>
      <c r="D228" s="74" t="n"/>
      <c r="E228" s="6" t="n"/>
      <c r="F228" s="74" t="n"/>
      <c r="G228" s="6" t="n"/>
      <c r="H228" s="6" t="n"/>
      <c r="I228" s="6" t="n"/>
      <c r="J228" s="6" t="n"/>
      <c r="K228" s="6" t="n"/>
      <c r="L228" s="74" t="n"/>
      <c r="M228" s="6" t="n"/>
      <c r="N228" s="6" t="n"/>
      <c r="O228" s="6" t="n"/>
      <c r="P228" s="75" t="n"/>
    </row>
    <row r="229" ht="15.75" customHeight="1" s="262">
      <c r="A229" s="1" t="n"/>
      <c r="B229" s="14" t="n"/>
      <c r="C229" s="6" t="n"/>
      <c r="D229" s="74" t="n"/>
      <c r="E229" s="6" t="n"/>
      <c r="F229" s="74" t="n"/>
      <c r="G229" s="6" t="n"/>
      <c r="H229" s="6" t="n"/>
      <c r="I229" s="6" t="n"/>
      <c r="J229" s="6" t="n"/>
      <c r="K229" s="6" t="n"/>
      <c r="L229" s="74" t="n"/>
      <c r="M229" s="6" t="n"/>
      <c r="N229" s="6" t="n"/>
      <c r="O229" s="6" t="n"/>
      <c r="P229" s="75" t="n"/>
    </row>
    <row r="230" ht="15.75" customHeight="1" s="262">
      <c r="A230" s="1" t="n"/>
      <c r="B230" s="14" t="n"/>
      <c r="C230" s="6" t="n"/>
      <c r="D230" s="74" t="n"/>
      <c r="E230" s="6" t="n"/>
      <c r="F230" s="74" t="n"/>
      <c r="G230" s="6" t="n"/>
      <c r="H230" s="6" t="n"/>
      <c r="I230" s="6" t="n"/>
      <c r="J230" s="6" t="n"/>
      <c r="K230" s="6" t="n"/>
      <c r="L230" s="74" t="n"/>
      <c r="M230" s="6" t="n"/>
      <c r="N230" s="6" t="n"/>
      <c r="O230" s="6" t="n"/>
      <c r="P230" s="75" t="n"/>
    </row>
    <row r="231" ht="15.75" customHeight="1" s="262">
      <c r="A231" s="1" t="n"/>
      <c r="B231" s="14" t="n"/>
      <c r="C231" s="6" t="n"/>
      <c r="D231" s="74" t="n"/>
      <c r="E231" s="6" t="n"/>
      <c r="F231" s="74" t="n"/>
      <c r="G231" s="6" t="n"/>
      <c r="H231" s="6" t="n"/>
      <c r="I231" s="6" t="n"/>
      <c r="J231" s="6" t="n"/>
      <c r="K231" s="6" t="n"/>
      <c r="L231" s="74" t="n"/>
      <c r="M231" s="6" t="n"/>
      <c r="N231" s="6" t="n"/>
      <c r="O231" s="6" t="n"/>
      <c r="P231" s="75" t="n"/>
    </row>
    <row r="232" ht="15.75" customHeight="1" s="262">
      <c r="A232" s="1" t="n"/>
      <c r="B232" s="14" t="n"/>
      <c r="C232" s="6" t="n"/>
      <c r="D232" s="74" t="n"/>
      <c r="E232" s="6" t="n"/>
      <c r="F232" s="74" t="n"/>
      <c r="G232" s="6" t="n"/>
      <c r="H232" s="6" t="n"/>
      <c r="I232" s="6" t="n"/>
      <c r="J232" s="6" t="n"/>
      <c r="K232" s="6" t="n"/>
      <c r="L232" s="74" t="n"/>
      <c r="M232" s="6" t="n"/>
      <c r="N232" s="6" t="n"/>
      <c r="O232" s="6" t="n"/>
      <c r="P232" s="75" t="n"/>
    </row>
    <row r="233" ht="15.75" customHeight="1" s="262">
      <c r="A233" s="1" t="n"/>
      <c r="B233" s="14" t="n"/>
      <c r="C233" s="6" t="n"/>
      <c r="D233" s="74" t="n"/>
      <c r="E233" s="6" t="n"/>
      <c r="F233" s="74" t="n"/>
      <c r="G233" s="6" t="n"/>
      <c r="H233" s="6" t="n"/>
      <c r="I233" s="6" t="n"/>
      <c r="J233" s="6" t="n"/>
      <c r="K233" s="6" t="n"/>
      <c r="L233" s="74" t="n"/>
      <c r="M233" s="6" t="n"/>
      <c r="N233" s="6" t="n"/>
      <c r="O233" s="6" t="n"/>
      <c r="P233" s="75" t="n"/>
    </row>
    <row r="234" ht="15.75" customHeight="1" s="262">
      <c r="A234" s="1" t="n"/>
      <c r="B234" s="14" t="n"/>
      <c r="C234" s="6" t="n"/>
      <c r="D234" s="74" t="n"/>
      <c r="E234" s="6" t="n"/>
      <c r="F234" s="74" t="n"/>
      <c r="G234" s="6" t="n"/>
      <c r="H234" s="6" t="n"/>
      <c r="I234" s="6" t="n"/>
      <c r="J234" s="6" t="n"/>
      <c r="K234" s="6" t="n"/>
      <c r="L234" s="74" t="n"/>
      <c r="M234" s="6" t="n"/>
      <c r="N234" s="6" t="n"/>
      <c r="O234" s="6" t="n"/>
      <c r="P234" s="75" t="n"/>
    </row>
    <row r="235" ht="15.75" customHeight="1" s="262">
      <c r="A235" s="1" t="n"/>
      <c r="B235" s="14" t="n"/>
      <c r="C235" s="6" t="n"/>
      <c r="D235" s="74" t="n"/>
      <c r="E235" s="6" t="n"/>
      <c r="F235" s="74" t="n"/>
      <c r="G235" s="6" t="n"/>
      <c r="H235" s="6" t="n"/>
      <c r="I235" s="6" t="n"/>
      <c r="J235" s="6" t="n"/>
      <c r="K235" s="6" t="n"/>
      <c r="L235" s="74" t="n"/>
      <c r="M235" s="6" t="n"/>
      <c r="N235" s="6" t="n"/>
      <c r="O235" s="6" t="n"/>
      <c r="P235" s="75" t="n"/>
    </row>
    <row r="236" ht="15.75" customHeight="1" s="262">
      <c r="A236" s="1" t="n"/>
      <c r="B236" s="14" t="n"/>
      <c r="C236" s="6" t="n"/>
      <c r="D236" s="74" t="n"/>
      <c r="E236" s="6" t="n"/>
      <c r="F236" s="74" t="n"/>
      <c r="G236" s="6" t="n"/>
      <c r="H236" s="6" t="n"/>
      <c r="I236" s="6" t="n"/>
      <c r="J236" s="6" t="n"/>
      <c r="K236" s="6" t="n"/>
      <c r="L236" s="74" t="n"/>
      <c r="M236" s="6" t="n"/>
      <c r="N236" s="6" t="n"/>
      <c r="O236" s="6" t="n"/>
      <c r="P236" s="75" t="n"/>
    </row>
    <row r="237" ht="15.75" customHeight="1" s="262">
      <c r="A237" s="1" t="n"/>
      <c r="B237" s="14" t="n"/>
      <c r="C237" s="6" t="n"/>
      <c r="D237" s="74" t="n"/>
      <c r="E237" s="6" t="n"/>
      <c r="F237" s="74" t="n"/>
      <c r="G237" s="6" t="n"/>
      <c r="H237" s="6" t="n"/>
      <c r="I237" s="6" t="n"/>
      <c r="J237" s="6" t="n"/>
      <c r="K237" s="6" t="n"/>
      <c r="L237" s="74" t="n"/>
      <c r="M237" s="6" t="n"/>
      <c r="N237" s="6" t="n"/>
      <c r="O237" s="6" t="n"/>
      <c r="P237" s="75" t="n"/>
    </row>
    <row r="238" ht="15.75" customHeight="1" s="262">
      <c r="A238" s="1" t="n"/>
      <c r="B238" s="14" t="n"/>
      <c r="C238" s="6" t="n"/>
      <c r="D238" s="74" t="n"/>
      <c r="E238" s="6" t="n"/>
      <c r="F238" s="74" t="n"/>
      <c r="G238" s="6" t="n"/>
      <c r="H238" s="6" t="n"/>
      <c r="I238" s="6" t="n"/>
      <c r="J238" s="6" t="n"/>
      <c r="K238" s="6" t="n"/>
      <c r="L238" s="74" t="n"/>
      <c r="M238" s="6" t="n"/>
      <c r="N238" s="6" t="n"/>
      <c r="O238" s="6" t="n"/>
      <c r="P238" s="75" t="n"/>
    </row>
    <row r="239" ht="15.75" customHeight="1" s="262">
      <c r="A239" s="1" t="n"/>
      <c r="B239" s="14" t="n"/>
      <c r="C239" s="6" t="n"/>
      <c r="D239" s="74" t="n"/>
      <c r="E239" s="6" t="n"/>
      <c r="F239" s="74" t="n"/>
      <c r="G239" s="6" t="n"/>
      <c r="H239" s="6" t="n"/>
      <c r="I239" s="6" t="n"/>
      <c r="J239" s="6" t="n"/>
      <c r="K239" s="6" t="n"/>
      <c r="L239" s="74" t="n"/>
      <c r="M239" s="6" t="n"/>
      <c r="N239" s="6" t="n"/>
      <c r="O239" s="6" t="n"/>
      <c r="P239" s="75" t="n"/>
    </row>
    <row r="240" ht="15.75" customHeight="1" s="262">
      <c r="A240" s="1" t="n"/>
      <c r="B240" s="14" t="n"/>
      <c r="C240" s="6" t="n"/>
      <c r="D240" s="74" t="n"/>
      <c r="E240" s="6" t="n"/>
      <c r="F240" s="74" t="n"/>
      <c r="G240" s="6" t="n"/>
      <c r="H240" s="6" t="n"/>
      <c r="I240" s="6" t="n"/>
      <c r="J240" s="6" t="n"/>
      <c r="K240" s="6" t="n"/>
      <c r="L240" s="74" t="n"/>
      <c r="M240" s="6" t="n"/>
      <c r="N240" s="6" t="n"/>
      <c r="O240" s="6" t="n"/>
      <c r="P240" s="75" t="n"/>
    </row>
    <row r="241" ht="15.75" customHeight="1" s="262">
      <c r="A241" s="1" t="n"/>
      <c r="B241" s="14" t="n"/>
      <c r="C241" s="6" t="n"/>
      <c r="D241" s="74" t="n"/>
      <c r="E241" s="6" t="n"/>
      <c r="F241" s="74" t="n"/>
      <c r="G241" s="6" t="n"/>
      <c r="H241" s="6" t="n"/>
      <c r="I241" s="6" t="n"/>
      <c r="J241" s="6" t="n"/>
      <c r="K241" s="6" t="n"/>
      <c r="L241" s="74" t="n"/>
      <c r="M241" s="6" t="n"/>
      <c r="N241" s="6" t="n"/>
      <c r="O241" s="6" t="n"/>
      <c r="P241" s="75" t="n"/>
    </row>
    <row r="242" ht="15.75" customHeight="1" s="262">
      <c r="A242" s="1" t="n"/>
      <c r="B242" s="14" t="n"/>
      <c r="C242" s="6" t="n"/>
      <c r="D242" s="74" t="n"/>
      <c r="E242" s="6" t="n"/>
      <c r="F242" s="74" t="n"/>
      <c r="G242" s="6" t="n"/>
      <c r="H242" s="6" t="n"/>
      <c r="I242" s="6" t="n"/>
      <c r="J242" s="6" t="n"/>
      <c r="K242" s="6" t="n"/>
      <c r="L242" s="74" t="n"/>
      <c r="M242" s="6" t="n"/>
      <c r="N242" s="6" t="n"/>
      <c r="O242" s="6" t="n"/>
      <c r="P242" s="75" t="n"/>
    </row>
    <row r="243" ht="15.75" customHeight="1" s="262">
      <c r="A243" s="1" t="n"/>
      <c r="B243" s="14" t="n"/>
      <c r="C243" s="6" t="n"/>
      <c r="D243" s="74" t="n"/>
      <c r="E243" s="6" t="n"/>
      <c r="F243" s="74" t="n"/>
      <c r="G243" s="6" t="n"/>
      <c r="H243" s="6" t="n"/>
      <c r="I243" s="6" t="n"/>
      <c r="J243" s="6" t="n"/>
      <c r="K243" s="6" t="n"/>
      <c r="L243" s="74" t="n"/>
      <c r="M243" s="6" t="n"/>
      <c r="N243" s="6" t="n"/>
      <c r="O243" s="6" t="n"/>
      <c r="P243" s="75" t="n"/>
    </row>
    <row r="244" ht="15.75" customHeight="1" s="262">
      <c r="A244" s="1" t="n"/>
      <c r="B244" s="14" t="n"/>
      <c r="C244" s="6" t="n"/>
      <c r="D244" s="74" t="n"/>
      <c r="E244" s="6" t="n"/>
      <c r="F244" s="74" t="n"/>
      <c r="G244" s="6" t="n"/>
      <c r="H244" s="6" t="n"/>
      <c r="I244" s="6" t="n"/>
      <c r="J244" s="6" t="n"/>
      <c r="K244" s="6" t="n"/>
      <c r="L244" s="74" t="n"/>
      <c r="M244" s="6" t="n"/>
      <c r="N244" s="6" t="n"/>
      <c r="O244" s="6" t="n"/>
      <c r="P244" s="75" t="n"/>
    </row>
    <row r="245" ht="15.75" customHeight="1" s="262">
      <c r="A245" s="1" t="n"/>
      <c r="B245" s="14" t="n"/>
      <c r="C245" s="6" t="n"/>
      <c r="D245" s="74" t="n"/>
      <c r="E245" s="6" t="n"/>
      <c r="F245" s="74" t="n"/>
      <c r="G245" s="6" t="n"/>
      <c r="H245" s="6" t="n"/>
      <c r="I245" s="6" t="n"/>
      <c r="J245" s="6" t="n"/>
      <c r="K245" s="6" t="n"/>
      <c r="L245" s="74" t="n"/>
      <c r="M245" s="6" t="n"/>
      <c r="N245" s="6" t="n"/>
      <c r="O245" s="6" t="n"/>
      <c r="P245" s="75" t="n"/>
    </row>
    <row r="246" ht="15.75" customHeight="1" s="262">
      <c r="A246" s="1" t="n"/>
      <c r="B246" s="14" t="n"/>
      <c r="C246" s="6" t="n"/>
      <c r="D246" s="74" t="n"/>
      <c r="E246" s="6" t="n"/>
      <c r="F246" s="74" t="n"/>
      <c r="G246" s="6" t="n"/>
      <c r="H246" s="6" t="n"/>
      <c r="I246" s="6" t="n"/>
      <c r="J246" s="6" t="n"/>
      <c r="K246" s="6" t="n"/>
      <c r="L246" s="74" t="n"/>
      <c r="M246" s="6" t="n"/>
      <c r="N246" s="6" t="n"/>
      <c r="O246" s="6" t="n"/>
      <c r="P246" s="75" t="n"/>
    </row>
    <row r="247" ht="15.75" customHeight="1" s="262">
      <c r="A247" s="1" t="n"/>
      <c r="B247" s="14" t="n"/>
      <c r="C247" s="6" t="n"/>
      <c r="D247" s="74" t="n"/>
      <c r="E247" s="6" t="n"/>
      <c r="F247" s="74" t="n"/>
      <c r="G247" s="6" t="n"/>
      <c r="H247" s="6" t="n"/>
      <c r="I247" s="6" t="n"/>
      <c r="J247" s="6" t="n"/>
      <c r="K247" s="6" t="n"/>
      <c r="L247" s="74" t="n"/>
      <c r="M247" s="6" t="n"/>
      <c r="N247" s="6" t="n"/>
      <c r="O247" s="6" t="n"/>
      <c r="P247" s="75" t="n"/>
    </row>
    <row r="248" ht="15.75" customHeight="1" s="262">
      <c r="A248" s="1" t="n"/>
      <c r="B248" s="14" t="n"/>
      <c r="C248" s="6" t="n"/>
      <c r="D248" s="74" t="n"/>
      <c r="E248" s="6" t="n"/>
      <c r="F248" s="74" t="n"/>
      <c r="G248" s="6" t="n"/>
      <c r="H248" s="6" t="n"/>
      <c r="I248" s="6" t="n"/>
      <c r="J248" s="6" t="n"/>
      <c r="K248" s="6" t="n"/>
      <c r="L248" s="74" t="n"/>
      <c r="M248" s="6" t="n"/>
      <c r="N248" s="6" t="n"/>
      <c r="O248" s="6" t="n"/>
      <c r="P248" s="75" t="n"/>
    </row>
    <row r="249" ht="15.75" customHeight="1" s="262">
      <c r="A249" s="1" t="n"/>
      <c r="B249" s="14" t="n"/>
      <c r="C249" s="6" t="n"/>
      <c r="D249" s="74" t="n"/>
      <c r="E249" s="6" t="n"/>
      <c r="F249" s="74" t="n"/>
      <c r="G249" s="6" t="n"/>
      <c r="H249" s="6" t="n"/>
      <c r="I249" s="6" t="n"/>
      <c r="J249" s="6" t="n"/>
      <c r="K249" s="6" t="n"/>
      <c r="L249" s="74" t="n"/>
      <c r="M249" s="6" t="n"/>
      <c r="N249" s="6" t="n"/>
      <c r="O249" s="6" t="n"/>
      <c r="P249" s="75" t="n"/>
    </row>
    <row r="250" ht="15.75" customHeight="1" s="262">
      <c r="A250" s="1" t="n"/>
      <c r="B250" s="14" t="n"/>
      <c r="C250" s="6" t="n"/>
      <c r="D250" s="74" t="n"/>
      <c r="E250" s="6" t="n"/>
      <c r="F250" s="74" t="n"/>
      <c r="G250" s="6" t="n"/>
      <c r="H250" s="6" t="n"/>
      <c r="I250" s="6" t="n"/>
      <c r="J250" s="6" t="n"/>
      <c r="K250" s="6" t="n"/>
      <c r="L250" s="74" t="n"/>
      <c r="M250" s="6" t="n"/>
      <c r="N250" s="6" t="n"/>
      <c r="O250" s="6" t="n"/>
      <c r="P250" s="75" t="n"/>
    </row>
    <row r="251" ht="15.75" customHeight="1" s="262">
      <c r="A251" s="1" t="n"/>
      <c r="B251" s="14" t="n"/>
      <c r="C251" s="6" t="n"/>
      <c r="D251" s="74" t="n"/>
      <c r="E251" s="6" t="n"/>
      <c r="F251" s="74" t="n"/>
      <c r="G251" s="6" t="n"/>
      <c r="H251" s="6" t="n"/>
      <c r="I251" s="6" t="n"/>
      <c r="J251" s="6" t="n"/>
      <c r="K251" s="6" t="n"/>
      <c r="L251" s="74" t="n"/>
      <c r="M251" s="6" t="n"/>
      <c r="N251" s="6" t="n"/>
      <c r="O251" s="6" t="n"/>
      <c r="P251" s="75" t="n"/>
    </row>
    <row r="252" ht="15.75" customHeight="1" s="262">
      <c r="A252" s="1" t="n"/>
      <c r="B252" s="14" t="n"/>
      <c r="C252" s="6" t="n"/>
      <c r="D252" s="74" t="n"/>
      <c r="E252" s="6" t="n"/>
      <c r="F252" s="74" t="n"/>
      <c r="G252" s="6" t="n"/>
      <c r="H252" s="6" t="n"/>
      <c r="I252" s="6" t="n"/>
      <c r="J252" s="6" t="n"/>
      <c r="K252" s="6" t="n"/>
      <c r="L252" s="74" t="n"/>
      <c r="M252" s="6" t="n"/>
      <c r="N252" s="6" t="n"/>
      <c r="O252" s="6" t="n"/>
      <c r="P252" s="75" t="n"/>
    </row>
    <row r="253" ht="15.75" customHeight="1" s="262">
      <c r="A253" s="1" t="n"/>
      <c r="B253" s="14" t="n"/>
      <c r="C253" s="6" t="n"/>
      <c r="D253" s="74" t="n"/>
      <c r="E253" s="6" t="n"/>
      <c r="F253" s="74" t="n"/>
      <c r="G253" s="6" t="n"/>
      <c r="H253" s="6" t="n"/>
      <c r="I253" s="6" t="n"/>
      <c r="J253" s="6" t="n"/>
      <c r="K253" s="6" t="n"/>
      <c r="L253" s="74" t="n"/>
      <c r="M253" s="6" t="n"/>
      <c r="N253" s="6" t="n"/>
      <c r="O253" s="6" t="n"/>
      <c r="P253" s="75" t="n"/>
    </row>
    <row r="254" ht="15.75" customHeight="1" s="262">
      <c r="A254" s="1" t="n"/>
      <c r="B254" s="14" t="n"/>
      <c r="C254" s="6" t="n"/>
      <c r="D254" s="74" t="n"/>
      <c r="E254" s="6" t="n"/>
      <c r="F254" s="74" t="n"/>
      <c r="G254" s="6" t="n"/>
      <c r="H254" s="6" t="n"/>
      <c r="I254" s="6" t="n"/>
      <c r="J254" s="6" t="n"/>
      <c r="K254" s="6" t="n"/>
      <c r="L254" s="74" t="n"/>
      <c r="M254" s="6" t="n"/>
      <c r="N254" s="6" t="n"/>
      <c r="O254" s="6" t="n"/>
      <c r="P254" s="75" t="n"/>
    </row>
    <row r="255" ht="15.75" customHeight="1" s="262">
      <c r="A255" s="1" t="n"/>
      <c r="B255" s="14" t="n"/>
      <c r="C255" s="6" t="n"/>
      <c r="D255" s="74" t="n"/>
      <c r="E255" s="6" t="n"/>
      <c r="F255" s="74" t="n"/>
      <c r="G255" s="6" t="n"/>
      <c r="H255" s="6" t="n"/>
      <c r="I255" s="6" t="n"/>
      <c r="J255" s="6" t="n"/>
      <c r="K255" s="6" t="n"/>
      <c r="L255" s="74" t="n"/>
      <c r="M255" s="6" t="n"/>
      <c r="N255" s="6" t="n"/>
      <c r="O255" s="6" t="n"/>
      <c r="P255" s="75" t="n"/>
    </row>
    <row r="256" ht="15.75" customHeight="1" s="262">
      <c r="A256" s="1" t="n"/>
      <c r="B256" s="14" t="n"/>
      <c r="C256" s="6" t="n"/>
      <c r="D256" s="74" t="n"/>
      <c r="E256" s="6" t="n"/>
      <c r="F256" s="74" t="n"/>
      <c r="G256" s="6" t="n"/>
      <c r="H256" s="6" t="n"/>
      <c r="I256" s="6" t="n"/>
      <c r="J256" s="6" t="n"/>
      <c r="K256" s="6" t="n"/>
      <c r="L256" s="74" t="n"/>
      <c r="M256" s="6" t="n"/>
      <c r="N256" s="6" t="n"/>
      <c r="O256" s="6" t="n"/>
      <c r="P256" s="75" t="n"/>
    </row>
    <row r="257" ht="15.75" customHeight="1" s="262">
      <c r="A257" s="1" t="n"/>
      <c r="B257" s="14" t="n"/>
      <c r="C257" s="6" t="n"/>
      <c r="D257" s="74" t="n"/>
      <c r="E257" s="6" t="n"/>
      <c r="F257" s="74" t="n"/>
      <c r="G257" s="6" t="n"/>
      <c r="H257" s="6" t="n"/>
      <c r="I257" s="6" t="n"/>
      <c r="J257" s="6" t="n"/>
      <c r="K257" s="6" t="n"/>
      <c r="L257" s="74" t="n"/>
      <c r="M257" s="6" t="n"/>
      <c r="N257" s="6" t="n"/>
      <c r="O257" s="6" t="n"/>
      <c r="P257" s="75" t="n"/>
    </row>
    <row r="258" ht="15.75" customHeight="1" s="262">
      <c r="A258" s="1" t="n"/>
      <c r="B258" s="14" t="n"/>
      <c r="C258" s="6" t="n"/>
      <c r="D258" s="74" t="n"/>
      <c r="E258" s="6" t="n"/>
      <c r="F258" s="74" t="n"/>
      <c r="G258" s="6" t="n"/>
      <c r="H258" s="6" t="n"/>
      <c r="I258" s="6" t="n"/>
      <c r="J258" s="6" t="n"/>
      <c r="K258" s="6" t="n"/>
      <c r="L258" s="74" t="n"/>
      <c r="M258" s="6" t="n"/>
      <c r="N258" s="6" t="n"/>
      <c r="O258" s="6" t="n"/>
      <c r="P258" s="75" t="n"/>
    </row>
    <row r="259" ht="15.75" customHeight="1" s="262">
      <c r="A259" s="1" t="n"/>
      <c r="B259" s="14" t="n"/>
      <c r="C259" s="6" t="n"/>
      <c r="D259" s="74" t="n"/>
      <c r="E259" s="6" t="n"/>
      <c r="F259" s="74" t="n"/>
      <c r="G259" s="6" t="n"/>
      <c r="H259" s="6" t="n"/>
      <c r="I259" s="6" t="n"/>
      <c r="J259" s="6" t="n"/>
      <c r="K259" s="6" t="n"/>
      <c r="L259" s="74" t="n"/>
      <c r="M259" s="6" t="n"/>
      <c r="N259" s="6" t="n"/>
      <c r="O259" s="6" t="n"/>
      <c r="P259" s="75" t="n"/>
    </row>
    <row r="260" ht="15.75" customHeight="1" s="262">
      <c r="A260" s="1" t="n"/>
      <c r="B260" s="14" t="n"/>
      <c r="C260" s="6" t="n"/>
      <c r="D260" s="74" t="n"/>
      <c r="E260" s="6" t="n"/>
      <c r="F260" s="74" t="n"/>
      <c r="G260" s="6" t="n"/>
      <c r="H260" s="6" t="n"/>
      <c r="I260" s="6" t="n"/>
      <c r="J260" s="6" t="n"/>
      <c r="K260" s="6" t="n"/>
      <c r="L260" s="74" t="n"/>
      <c r="M260" s="6" t="n"/>
      <c r="N260" s="6" t="n"/>
      <c r="O260" s="6" t="n"/>
      <c r="P260" s="75" t="n"/>
    </row>
    <row r="261" ht="15.75" customHeight="1" s="262">
      <c r="A261" s="1" t="n"/>
      <c r="B261" s="14" t="n"/>
      <c r="C261" s="6" t="n"/>
      <c r="D261" s="74" t="n"/>
      <c r="E261" s="6" t="n"/>
      <c r="F261" s="74" t="n"/>
      <c r="G261" s="6" t="n"/>
      <c r="H261" s="6" t="n"/>
      <c r="I261" s="6" t="n"/>
      <c r="J261" s="6" t="n"/>
      <c r="K261" s="6" t="n"/>
      <c r="L261" s="74" t="n"/>
      <c r="M261" s="6" t="n"/>
      <c r="N261" s="6" t="n"/>
      <c r="O261" s="6" t="n"/>
      <c r="P261" s="75" t="n"/>
    </row>
    <row r="262" ht="15.75" customHeight="1" s="262">
      <c r="A262" s="1" t="n"/>
      <c r="B262" s="14" t="n"/>
      <c r="C262" s="6" t="n"/>
      <c r="D262" s="74" t="n"/>
      <c r="E262" s="6" t="n"/>
      <c r="F262" s="74" t="n"/>
      <c r="G262" s="6" t="n"/>
      <c r="H262" s="6" t="n"/>
      <c r="I262" s="6" t="n"/>
      <c r="J262" s="6" t="n"/>
      <c r="K262" s="6" t="n"/>
      <c r="L262" s="74" t="n"/>
      <c r="M262" s="6" t="n"/>
      <c r="N262" s="6" t="n"/>
      <c r="O262" s="6" t="n"/>
      <c r="P262" s="75" t="n"/>
    </row>
    <row r="263" ht="15.75" customHeight="1" s="262">
      <c r="A263" s="1" t="n"/>
      <c r="B263" s="14" t="n"/>
      <c r="C263" s="6" t="n"/>
      <c r="D263" s="74" t="n"/>
      <c r="E263" s="6" t="n"/>
      <c r="F263" s="74" t="n"/>
      <c r="G263" s="6" t="n"/>
      <c r="H263" s="6" t="n"/>
      <c r="I263" s="6" t="n"/>
      <c r="J263" s="6" t="n"/>
      <c r="K263" s="6" t="n"/>
      <c r="L263" s="74" t="n"/>
      <c r="M263" s="6" t="n"/>
      <c r="N263" s="6" t="n"/>
      <c r="O263" s="6" t="n"/>
      <c r="P263" s="75" t="n"/>
    </row>
    <row r="264" ht="15.75" customHeight="1" s="262">
      <c r="A264" s="1" t="n"/>
      <c r="B264" s="14" t="n"/>
      <c r="C264" s="6" t="n"/>
      <c r="D264" s="74" t="n"/>
      <c r="E264" s="6" t="n"/>
      <c r="F264" s="74" t="n"/>
      <c r="G264" s="6" t="n"/>
      <c r="H264" s="6" t="n"/>
      <c r="I264" s="6" t="n"/>
      <c r="J264" s="6" t="n"/>
      <c r="K264" s="6" t="n"/>
      <c r="L264" s="74" t="n"/>
      <c r="M264" s="6" t="n"/>
      <c r="N264" s="6" t="n"/>
      <c r="O264" s="6" t="n"/>
      <c r="P264" s="75" t="n"/>
    </row>
    <row r="265" ht="15.75" customHeight="1" s="262">
      <c r="A265" s="1" t="n"/>
      <c r="B265" s="14" t="n"/>
      <c r="C265" s="6" t="n"/>
      <c r="D265" s="74" t="n"/>
      <c r="E265" s="6" t="n"/>
      <c r="F265" s="74" t="n"/>
      <c r="G265" s="6" t="n"/>
      <c r="H265" s="6" t="n"/>
      <c r="I265" s="6" t="n"/>
      <c r="J265" s="6" t="n"/>
      <c r="K265" s="6" t="n"/>
      <c r="L265" s="74" t="n"/>
      <c r="M265" s="6" t="n"/>
      <c r="N265" s="6" t="n"/>
      <c r="O265" s="6" t="n"/>
      <c r="P265" s="75" t="n"/>
    </row>
    <row r="266" ht="15.75" customHeight="1" s="262">
      <c r="A266" s="1" t="n"/>
      <c r="B266" s="14" t="n"/>
      <c r="C266" s="6" t="n"/>
      <c r="D266" s="74" t="n"/>
      <c r="E266" s="6" t="n"/>
      <c r="F266" s="74" t="n"/>
      <c r="G266" s="6" t="n"/>
      <c r="H266" s="6" t="n"/>
      <c r="I266" s="6" t="n"/>
      <c r="J266" s="6" t="n"/>
      <c r="K266" s="6" t="n"/>
      <c r="L266" s="74" t="n"/>
      <c r="M266" s="6" t="n"/>
      <c r="N266" s="6" t="n"/>
      <c r="O266" s="6" t="n"/>
      <c r="P266" s="75" t="n"/>
    </row>
    <row r="267" ht="15.75" customHeight="1" s="262">
      <c r="A267" s="1" t="n"/>
      <c r="B267" s="14" t="n"/>
      <c r="C267" s="6" t="n"/>
      <c r="D267" s="74" t="n"/>
      <c r="E267" s="6" t="n"/>
      <c r="F267" s="74" t="n"/>
      <c r="G267" s="6" t="n"/>
      <c r="H267" s="6" t="n"/>
      <c r="I267" s="6" t="n"/>
      <c r="J267" s="6" t="n"/>
      <c r="K267" s="6" t="n"/>
      <c r="L267" s="74" t="n"/>
      <c r="M267" s="6" t="n"/>
      <c r="N267" s="6" t="n"/>
      <c r="O267" s="6" t="n"/>
      <c r="P267" s="75" t="n"/>
    </row>
    <row r="268" ht="15.75" customHeight="1" s="262">
      <c r="A268" s="1" t="n"/>
      <c r="B268" s="14" t="n"/>
      <c r="C268" s="6" t="n"/>
      <c r="D268" s="74" t="n"/>
      <c r="E268" s="6" t="n"/>
      <c r="F268" s="74" t="n"/>
      <c r="G268" s="6" t="n"/>
      <c r="H268" s="6" t="n"/>
      <c r="I268" s="6" t="n"/>
      <c r="J268" s="6" t="n"/>
      <c r="K268" s="6" t="n"/>
      <c r="L268" s="74" t="n"/>
      <c r="M268" s="6" t="n"/>
      <c r="N268" s="6" t="n"/>
      <c r="O268" s="6" t="n"/>
      <c r="P268" s="75" t="n"/>
    </row>
    <row r="269" ht="15.75" customHeight="1" s="262">
      <c r="A269" s="1" t="n"/>
      <c r="B269" s="14" t="n"/>
      <c r="C269" s="6" t="n"/>
      <c r="D269" s="74" t="n"/>
      <c r="E269" s="6" t="n"/>
      <c r="F269" s="74" t="n"/>
      <c r="G269" s="6" t="n"/>
      <c r="H269" s="6" t="n"/>
      <c r="I269" s="6" t="n"/>
      <c r="J269" s="6" t="n"/>
      <c r="K269" s="6" t="n"/>
      <c r="L269" s="74" t="n"/>
      <c r="M269" s="6" t="n"/>
      <c r="N269" s="6" t="n"/>
      <c r="O269" s="6" t="n"/>
      <c r="P269" s="75" t="n"/>
    </row>
    <row r="270" ht="15.75" customHeight="1" s="262">
      <c r="A270" s="1" t="n"/>
      <c r="B270" s="14" t="n"/>
      <c r="C270" s="6" t="n"/>
      <c r="D270" s="74" t="n"/>
      <c r="E270" s="6" t="n"/>
      <c r="F270" s="74" t="n"/>
      <c r="G270" s="6" t="n"/>
      <c r="H270" s="6" t="n"/>
      <c r="I270" s="6" t="n"/>
      <c r="J270" s="6" t="n"/>
      <c r="K270" s="6" t="n"/>
      <c r="L270" s="74" t="n"/>
      <c r="M270" s="6" t="n"/>
      <c r="N270" s="6" t="n"/>
      <c r="O270" s="6" t="n"/>
      <c r="P270" s="75" t="n"/>
    </row>
    <row r="271" ht="15.75" customHeight="1" s="262">
      <c r="A271" s="1" t="n"/>
      <c r="B271" s="14" t="n"/>
      <c r="C271" s="6" t="n"/>
      <c r="D271" s="74" t="n"/>
      <c r="E271" s="6" t="n"/>
      <c r="F271" s="74" t="n"/>
      <c r="G271" s="6" t="n"/>
      <c r="H271" s="6" t="n"/>
      <c r="I271" s="6" t="n"/>
      <c r="J271" s="6" t="n"/>
      <c r="K271" s="6" t="n"/>
      <c r="L271" s="74" t="n"/>
      <c r="M271" s="6" t="n"/>
      <c r="N271" s="6" t="n"/>
      <c r="O271" s="6" t="n"/>
      <c r="P271" s="75" t="n"/>
    </row>
    <row r="272" ht="15.75" customHeight="1" s="262">
      <c r="A272" s="1" t="n"/>
      <c r="B272" s="14" t="n"/>
      <c r="C272" s="6" t="n"/>
      <c r="D272" s="74" t="n"/>
      <c r="E272" s="6" t="n"/>
      <c r="F272" s="74" t="n"/>
      <c r="G272" s="6" t="n"/>
      <c r="H272" s="6" t="n"/>
      <c r="I272" s="6" t="n"/>
      <c r="J272" s="6" t="n"/>
      <c r="K272" s="6" t="n"/>
      <c r="L272" s="74" t="n"/>
      <c r="M272" s="6" t="n"/>
      <c r="N272" s="6" t="n"/>
      <c r="O272" s="6" t="n"/>
      <c r="P272" s="75" t="n"/>
    </row>
    <row r="273" ht="15.75" customHeight="1" s="262">
      <c r="A273" s="1" t="n"/>
      <c r="B273" s="14" t="n"/>
      <c r="C273" s="6" t="n"/>
      <c r="D273" s="74" t="n"/>
      <c r="E273" s="6" t="n"/>
      <c r="F273" s="74" t="n"/>
      <c r="G273" s="6" t="n"/>
      <c r="H273" s="6" t="n"/>
      <c r="I273" s="6" t="n"/>
      <c r="J273" s="6" t="n"/>
      <c r="K273" s="6" t="n"/>
      <c r="L273" s="74" t="n"/>
      <c r="M273" s="6" t="n"/>
      <c r="N273" s="6" t="n"/>
      <c r="O273" s="6" t="n"/>
      <c r="P273" s="75" t="n"/>
    </row>
    <row r="274" ht="15.75" customHeight="1" s="262">
      <c r="A274" s="1" t="n"/>
      <c r="B274" s="14" t="n"/>
      <c r="C274" s="6" t="n"/>
      <c r="D274" s="74" t="n"/>
      <c r="E274" s="6" t="n"/>
      <c r="F274" s="74" t="n"/>
      <c r="G274" s="6" t="n"/>
      <c r="H274" s="6" t="n"/>
      <c r="I274" s="6" t="n"/>
      <c r="J274" s="6" t="n"/>
      <c r="K274" s="6" t="n"/>
      <c r="L274" s="74" t="n"/>
      <c r="M274" s="6" t="n"/>
      <c r="N274" s="6" t="n"/>
      <c r="O274" s="6" t="n"/>
      <c r="P274" s="75" t="n"/>
    </row>
    <row r="275" ht="15.75" customHeight="1" s="262">
      <c r="A275" s="1" t="n"/>
      <c r="B275" s="14" t="n"/>
      <c r="C275" s="6" t="n"/>
      <c r="D275" s="74" t="n"/>
      <c r="E275" s="6" t="n"/>
      <c r="F275" s="74" t="n"/>
      <c r="G275" s="6" t="n"/>
      <c r="H275" s="6" t="n"/>
      <c r="I275" s="6" t="n"/>
      <c r="J275" s="6" t="n"/>
      <c r="K275" s="6" t="n"/>
      <c r="L275" s="74" t="n"/>
      <c r="M275" s="6" t="n"/>
      <c r="N275" s="6" t="n"/>
      <c r="O275" s="6" t="n"/>
      <c r="P275" s="75" t="n"/>
    </row>
    <row r="276" ht="15.75" customHeight="1" s="262">
      <c r="A276" s="1" t="n"/>
      <c r="B276" s="14" t="n"/>
      <c r="C276" s="6" t="n"/>
      <c r="D276" s="74" t="n"/>
      <c r="E276" s="6" t="n"/>
      <c r="F276" s="74" t="n"/>
      <c r="G276" s="6" t="n"/>
      <c r="H276" s="6" t="n"/>
      <c r="I276" s="6" t="n"/>
      <c r="J276" s="6" t="n"/>
      <c r="K276" s="6" t="n"/>
      <c r="L276" s="74" t="n"/>
      <c r="M276" s="6" t="n"/>
      <c r="N276" s="6" t="n"/>
      <c r="O276" s="6" t="n"/>
      <c r="P276" s="75" t="n"/>
    </row>
    <row r="277" ht="15.75" customHeight="1" s="262">
      <c r="A277" s="1" t="n"/>
      <c r="B277" s="14" t="n"/>
      <c r="C277" s="6" t="n"/>
      <c r="D277" s="74" t="n"/>
      <c r="E277" s="6" t="n"/>
      <c r="F277" s="74" t="n"/>
      <c r="G277" s="6" t="n"/>
      <c r="H277" s="6" t="n"/>
      <c r="I277" s="6" t="n"/>
      <c r="J277" s="6" t="n"/>
      <c r="K277" s="6" t="n"/>
      <c r="L277" s="74" t="n"/>
      <c r="M277" s="6" t="n"/>
      <c r="N277" s="6" t="n"/>
      <c r="O277" s="6" t="n"/>
      <c r="P277" s="75" t="n"/>
    </row>
    <row r="278" ht="15.75" customHeight="1" s="262">
      <c r="A278" s="1" t="n"/>
      <c r="B278" s="14" t="n"/>
      <c r="C278" s="6" t="n"/>
      <c r="D278" s="74" t="n"/>
      <c r="E278" s="6" t="n"/>
      <c r="F278" s="74" t="n"/>
      <c r="G278" s="6" t="n"/>
      <c r="H278" s="6" t="n"/>
      <c r="I278" s="6" t="n"/>
      <c r="J278" s="6" t="n"/>
      <c r="K278" s="6" t="n"/>
      <c r="L278" s="74" t="n"/>
      <c r="M278" s="6" t="n"/>
      <c r="N278" s="6" t="n"/>
      <c r="O278" s="6" t="n"/>
      <c r="P278" s="75" t="n"/>
    </row>
    <row r="279" ht="15.75" customHeight="1" s="262">
      <c r="A279" s="1" t="n"/>
      <c r="B279" s="14" t="n"/>
      <c r="C279" s="6" t="n"/>
      <c r="D279" s="74" t="n"/>
      <c r="E279" s="6" t="n"/>
      <c r="F279" s="74" t="n"/>
      <c r="G279" s="6" t="n"/>
      <c r="H279" s="6" t="n"/>
      <c r="I279" s="6" t="n"/>
      <c r="J279" s="6" t="n"/>
      <c r="K279" s="6" t="n"/>
      <c r="L279" s="74" t="n"/>
      <c r="M279" s="6" t="n"/>
      <c r="N279" s="6" t="n"/>
      <c r="O279" s="6" t="n"/>
      <c r="P279" s="75" t="n"/>
    </row>
    <row r="280" ht="15.75" customHeight="1" s="262">
      <c r="A280" s="1" t="n"/>
      <c r="B280" s="14" t="n"/>
      <c r="C280" s="6" t="n"/>
      <c r="D280" s="74" t="n"/>
      <c r="E280" s="6" t="n"/>
      <c r="F280" s="74" t="n"/>
      <c r="G280" s="6" t="n"/>
      <c r="H280" s="6" t="n"/>
      <c r="I280" s="6" t="n"/>
      <c r="J280" s="6" t="n"/>
      <c r="K280" s="6" t="n"/>
      <c r="L280" s="74" t="n"/>
      <c r="M280" s="6" t="n"/>
      <c r="N280" s="6" t="n"/>
      <c r="O280" s="6" t="n"/>
      <c r="P280" s="75" t="n"/>
    </row>
    <row r="281" ht="15.75" customHeight="1" s="262">
      <c r="A281" s="1" t="n"/>
      <c r="B281" s="14" t="n"/>
      <c r="C281" s="6" t="n"/>
      <c r="D281" s="74" t="n"/>
      <c r="E281" s="6" t="n"/>
      <c r="F281" s="74" t="n"/>
      <c r="G281" s="6" t="n"/>
      <c r="H281" s="6" t="n"/>
      <c r="I281" s="6" t="n"/>
      <c r="J281" s="6" t="n"/>
      <c r="K281" s="6" t="n"/>
      <c r="L281" s="74" t="n"/>
      <c r="M281" s="6" t="n"/>
      <c r="N281" s="6" t="n"/>
      <c r="O281" s="6" t="n"/>
      <c r="P281" s="75" t="n"/>
    </row>
    <row r="282" ht="15.75" customHeight="1" s="262">
      <c r="A282" s="1" t="n"/>
      <c r="B282" s="14" t="n"/>
      <c r="C282" s="6" t="n"/>
      <c r="D282" s="74" t="n"/>
      <c r="E282" s="6" t="n"/>
      <c r="F282" s="74" t="n"/>
      <c r="G282" s="6" t="n"/>
      <c r="H282" s="6" t="n"/>
      <c r="I282" s="6" t="n"/>
      <c r="J282" s="6" t="n"/>
      <c r="K282" s="6" t="n"/>
      <c r="L282" s="74" t="n"/>
      <c r="M282" s="6" t="n"/>
      <c r="N282" s="6" t="n"/>
      <c r="O282" s="6" t="n"/>
      <c r="P282" s="75" t="n"/>
    </row>
    <row r="283" ht="15.75" customHeight="1" s="262">
      <c r="A283" s="1" t="n"/>
      <c r="B283" s="14" t="n"/>
      <c r="C283" s="6" t="n"/>
      <c r="D283" s="74" t="n"/>
      <c r="E283" s="6" t="n"/>
      <c r="F283" s="74" t="n"/>
      <c r="G283" s="6" t="n"/>
      <c r="H283" s="6" t="n"/>
      <c r="I283" s="6" t="n"/>
      <c r="J283" s="6" t="n"/>
      <c r="K283" s="6" t="n"/>
      <c r="L283" s="74" t="n"/>
      <c r="M283" s="6" t="n"/>
      <c r="N283" s="6" t="n"/>
      <c r="O283" s="6" t="n"/>
      <c r="P283" s="75" t="n"/>
    </row>
    <row r="284" ht="15.75" customHeight="1" s="262">
      <c r="A284" s="1" t="n"/>
      <c r="B284" s="14" t="n"/>
      <c r="C284" s="6" t="n"/>
      <c r="D284" s="74" t="n"/>
      <c r="E284" s="6" t="n"/>
      <c r="F284" s="74" t="n"/>
      <c r="G284" s="6" t="n"/>
      <c r="H284" s="6" t="n"/>
      <c r="I284" s="6" t="n"/>
      <c r="J284" s="6" t="n"/>
      <c r="K284" s="6" t="n"/>
      <c r="L284" s="74" t="n"/>
      <c r="M284" s="6" t="n"/>
      <c r="N284" s="6" t="n"/>
      <c r="O284" s="6" t="n"/>
      <c r="P284" s="75" t="n"/>
    </row>
    <row r="285" ht="15.75" customHeight="1" s="262">
      <c r="A285" s="1" t="n"/>
      <c r="B285" s="14" t="n"/>
      <c r="C285" s="6" t="n"/>
      <c r="D285" s="74" t="n"/>
      <c r="E285" s="6" t="n"/>
      <c r="F285" s="74" t="n"/>
      <c r="G285" s="6" t="n"/>
      <c r="H285" s="6" t="n"/>
      <c r="I285" s="6" t="n"/>
      <c r="J285" s="6" t="n"/>
      <c r="K285" s="6" t="n"/>
      <c r="L285" s="74" t="n"/>
      <c r="M285" s="6" t="n"/>
      <c r="N285" s="6" t="n"/>
      <c r="O285" s="6" t="n"/>
      <c r="P285" s="75" t="n"/>
    </row>
    <row r="286" ht="15.75" customHeight="1" s="262">
      <c r="A286" s="1" t="n"/>
      <c r="B286" s="14" t="n"/>
      <c r="C286" s="6" t="n"/>
      <c r="D286" s="74" t="n"/>
      <c r="E286" s="6" t="n"/>
      <c r="F286" s="74" t="n"/>
      <c r="G286" s="6" t="n"/>
      <c r="H286" s="6" t="n"/>
      <c r="I286" s="6" t="n"/>
      <c r="J286" s="6" t="n"/>
      <c r="K286" s="6" t="n"/>
      <c r="L286" s="74" t="n"/>
      <c r="M286" s="6" t="n"/>
      <c r="N286" s="6" t="n"/>
      <c r="O286" s="6" t="n"/>
      <c r="P286" s="75" t="n"/>
    </row>
    <row r="287" ht="15.75" customHeight="1" s="262">
      <c r="A287" s="1" t="n"/>
      <c r="B287" s="14" t="n"/>
      <c r="C287" s="6" t="n"/>
      <c r="D287" s="74" t="n"/>
      <c r="E287" s="6" t="n"/>
      <c r="F287" s="74" t="n"/>
      <c r="G287" s="6" t="n"/>
      <c r="H287" s="6" t="n"/>
      <c r="I287" s="6" t="n"/>
      <c r="J287" s="6" t="n"/>
      <c r="K287" s="6" t="n"/>
      <c r="L287" s="74" t="n"/>
      <c r="M287" s="6" t="n"/>
      <c r="N287" s="6" t="n"/>
      <c r="O287" s="6" t="n"/>
      <c r="P287" s="75" t="n"/>
    </row>
    <row r="288" ht="15.75" customHeight="1" s="262">
      <c r="A288" s="1" t="n"/>
      <c r="B288" s="14" t="n"/>
      <c r="C288" s="6" t="n"/>
      <c r="D288" s="74" t="n"/>
      <c r="E288" s="6" t="n"/>
      <c r="F288" s="74" t="n"/>
      <c r="G288" s="6" t="n"/>
      <c r="H288" s="6" t="n"/>
      <c r="I288" s="6" t="n"/>
      <c r="J288" s="6" t="n"/>
      <c r="K288" s="6" t="n"/>
      <c r="L288" s="74" t="n"/>
      <c r="M288" s="6" t="n"/>
      <c r="N288" s="6" t="n"/>
      <c r="O288" s="6" t="n"/>
      <c r="P288" s="75" t="n"/>
    </row>
    <row r="289" ht="15.75" customHeight="1" s="262">
      <c r="A289" s="1" t="n"/>
      <c r="B289" s="14" t="n"/>
      <c r="C289" s="6" t="n"/>
      <c r="D289" s="74" t="n"/>
      <c r="E289" s="6" t="n"/>
      <c r="F289" s="74" t="n"/>
      <c r="G289" s="6" t="n"/>
      <c r="H289" s="6" t="n"/>
      <c r="I289" s="6" t="n"/>
      <c r="J289" s="6" t="n"/>
      <c r="K289" s="6" t="n"/>
      <c r="L289" s="74" t="n"/>
      <c r="M289" s="6" t="n"/>
      <c r="N289" s="6" t="n"/>
      <c r="O289" s="6" t="n"/>
      <c r="P289" s="75" t="n"/>
    </row>
    <row r="290" ht="15.75" customHeight="1" s="262">
      <c r="A290" s="1" t="n"/>
      <c r="B290" s="14" t="n"/>
      <c r="C290" s="6" t="n"/>
      <c r="D290" s="74" t="n"/>
      <c r="E290" s="6" t="n"/>
      <c r="F290" s="74" t="n"/>
      <c r="G290" s="6" t="n"/>
      <c r="H290" s="6" t="n"/>
      <c r="I290" s="6" t="n"/>
      <c r="J290" s="6" t="n"/>
      <c r="K290" s="6" t="n"/>
      <c r="L290" s="74" t="n"/>
      <c r="M290" s="6" t="n"/>
      <c r="N290" s="6" t="n"/>
      <c r="O290" s="6" t="n"/>
      <c r="P290" s="75" t="n"/>
    </row>
    <row r="291" ht="15.75" customHeight="1" s="262">
      <c r="A291" s="1" t="n"/>
      <c r="B291" s="14" t="n"/>
      <c r="C291" s="6" t="n"/>
      <c r="D291" s="74" t="n"/>
      <c r="E291" s="6" t="n"/>
      <c r="F291" s="74" t="n"/>
      <c r="G291" s="6" t="n"/>
      <c r="H291" s="6" t="n"/>
      <c r="I291" s="6" t="n"/>
      <c r="J291" s="6" t="n"/>
      <c r="K291" s="6" t="n"/>
      <c r="L291" s="74" t="n"/>
      <c r="M291" s="6" t="n"/>
      <c r="N291" s="6" t="n"/>
      <c r="O291" s="6" t="n"/>
      <c r="P291" s="75" t="n"/>
    </row>
    <row r="292" ht="15.75" customHeight="1" s="262">
      <c r="A292" s="1" t="n"/>
      <c r="B292" s="14" t="n"/>
      <c r="C292" s="6" t="n"/>
      <c r="D292" s="74" t="n"/>
      <c r="E292" s="6" t="n"/>
      <c r="F292" s="74" t="n"/>
      <c r="G292" s="6" t="n"/>
      <c r="H292" s="6" t="n"/>
      <c r="I292" s="6" t="n"/>
      <c r="J292" s="6" t="n"/>
      <c r="K292" s="6" t="n"/>
      <c r="L292" s="74" t="n"/>
      <c r="M292" s="6" t="n"/>
      <c r="N292" s="6" t="n"/>
      <c r="O292" s="6" t="n"/>
      <c r="P292" s="75" t="n"/>
    </row>
    <row r="293" ht="15.75" customHeight="1" s="262">
      <c r="A293" s="1" t="n"/>
      <c r="B293" s="14" t="n"/>
      <c r="C293" s="6" t="n"/>
      <c r="D293" s="74" t="n"/>
      <c r="E293" s="6" t="n"/>
      <c r="F293" s="74" t="n"/>
      <c r="G293" s="6" t="n"/>
      <c r="H293" s="6" t="n"/>
      <c r="I293" s="6" t="n"/>
      <c r="J293" s="6" t="n"/>
      <c r="K293" s="6" t="n"/>
      <c r="L293" s="74" t="n"/>
      <c r="M293" s="6" t="n"/>
      <c r="N293" s="6" t="n"/>
      <c r="O293" s="6" t="n"/>
      <c r="P293" s="75" t="n"/>
    </row>
    <row r="294" ht="15.75" customHeight="1" s="262">
      <c r="A294" s="1" t="n"/>
      <c r="B294" s="14" t="n"/>
      <c r="C294" s="6" t="n"/>
      <c r="D294" s="74" t="n"/>
      <c r="E294" s="6" t="n"/>
      <c r="F294" s="74" t="n"/>
      <c r="G294" s="6" t="n"/>
      <c r="H294" s="6" t="n"/>
      <c r="I294" s="6" t="n"/>
      <c r="J294" s="6" t="n"/>
      <c r="K294" s="6" t="n"/>
      <c r="L294" s="74" t="n"/>
      <c r="M294" s="6" t="n"/>
      <c r="N294" s="6" t="n"/>
      <c r="O294" s="6" t="n"/>
      <c r="P294" s="75" t="n"/>
    </row>
    <row r="295" ht="15.75" customHeight="1" s="262">
      <c r="A295" s="1" t="n"/>
      <c r="B295" s="14" t="n"/>
      <c r="C295" s="6" t="n"/>
      <c r="D295" s="74" t="n"/>
      <c r="E295" s="6" t="n"/>
      <c r="F295" s="74" t="n"/>
      <c r="G295" s="6" t="n"/>
      <c r="H295" s="6" t="n"/>
      <c r="I295" s="6" t="n"/>
      <c r="J295" s="6" t="n"/>
      <c r="K295" s="6" t="n"/>
      <c r="L295" s="74" t="n"/>
      <c r="M295" s="6" t="n"/>
      <c r="N295" s="6" t="n"/>
      <c r="O295" s="6" t="n"/>
      <c r="P295" s="75" t="n"/>
    </row>
    <row r="296" ht="15.75" customHeight="1" s="262">
      <c r="A296" s="1" t="n"/>
      <c r="B296" s="14" t="n"/>
      <c r="C296" s="6" t="n"/>
      <c r="D296" s="74" t="n"/>
      <c r="E296" s="6" t="n"/>
      <c r="F296" s="74" t="n"/>
      <c r="G296" s="6" t="n"/>
      <c r="H296" s="6" t="n"/>
      <c r="I296" s="6" t="n"/>
      <c r="J296" s="6" t="n"/>
      <c r="K296" s="6" t="n"/>
      <c r="L296" s="74" t="n"/>
      <c r="M296" s="6" t="n"/>
      <c r="N296" s="6" t="n"/>
      <c r="O296" s="6" t="n"/>
      <c r="P296" s="75" t="n"/>
    </row>
    <row r="297" ht="15.75" customHeight="1" s="262">
      <c r="A297" s="1" t="n"/>
      <c r="B297" s="14" t="n"/>
      <c r="C297" s="6" t="n"/>
      <c r="D297" s="74" t="n"/>
      <c r="E297" s="6" t="n"/>
      <c r="F297" s="74" t="n"/>
      <c r="G297" s="6" t="n"/>
      <c r="H297" s="6" t="n"/>
      <c r="I297" s="6" t="n"/>
      <c r="J297" s="6" t="n"/>
      <c r="K297" s="6" t="n"/>
      <c r="L297" s="74" t="n"/>
      <c r="M297" s="6" t="n"/>
      <c r="N297" s="6" t="n"/>
      <c r="O297" s="6" t="n"/>
      <c r="P297" s="75" t="n"/>
    </row>
    <row r="298" ht="15.75" customHeight="1" s="262">
      <c r="A298" s="1" t="n"/>
      <c r="B298" s="14" t="n"/>
      <c r="C298" s="6" t="n"/>
      <c r="D298" s="74" t="n"/>
      <c r="E298" s="6" t="n"/>
      <c r="F298" s="74" t="n"/>
      <c r="G298" s="6" t="n"/>
      <c r="H298" s="6" t="n"/>
      <c r="I298" s="6" t="n"/>
      <c r="J298" s="6" t="n"/>
      <c r="K298" s="6" t="n"/>
      <c r="L298" s="74" t="n"/>
      <c r="M298" s="6" t="n"/>
      <c r="N298" s="6" t="n"/>
      <c r="O298" s="6" t="n"/>
      <c r="P298" s="75" t="n"/>
    </row>
    <row r="299" ht="15.75" customHeight="1" s="262">
      <c r="A299" s="1" t="n"/>
      <c r="B299" s="14" t="n"/>
      <c r="C299" s="6" t="n"/>
      <c r="D299" s="74" t="n"/>
      <c r="E299" s="6" t="n"/>
      <c r="F299" s="74" t="n"/>
      <c r="G299" s="6" t="n"/>
      <c r="H299" s="6" t="n"/>
      <c r="I299" s="6" t="n"/>
      <c r="J299" s="6" t="n"/>
      <c r="K299" s="6" t="n"/>
      <c r="L299" s="74" t="n"/>
      <c r="M299" s="6" t="n"/>
      <c r="N299" s="6" t="n"/>
      <c r="O299" s="6" t="n"/>
      <c r="P299" s="75" t="n"/>
    </row>
    <row r="300" ht="15.75" customHeight="1" s="262">
      <c r="A300" s="1" t="n"/>
      <c r="B300" s="14" t="n"/>
      <c r="C300" s="6" t="n"/>
      <c r="D300" s="74" t="n"/>
      <c r="E300" s="6" t="n"/>
      <c r="F300" s="74" t="n"/>
      <c r="G300" s="6" t="n"/>
      <c r="H300" s="6" t="n"/>
      <c r="I300" s="6" t="n"/>
      <c r="J300" s="6" t="n"/>
      <c r="K300" s="6" t="n"/>
      <c r="L300" s="74" t="n"/>
      <c r="M300" s="6" t="n"/>
      <c r="N300" s="6" t="n"/>
      <c r="O300" s="6" t="n"/>
      <c r="P300" s="75" t="n"/>
    </row>
    <row r="301" ht="15.75" customHeight="1" s="262">
      <c r="A301" s="1" t="n"/>
      <c r="B301" s="14" t="n"/>
      <c r="C301" s="6" t="n"/>
      <c r="D301" s="74" t="n"/>
      <c r="E301" s="6" t="n"/>
      <c r="F301" s="74" t="n"/>
      <c r="G301" s="6" t="n"/>
      <c r="H301" s="6" t="n"/>
      <c r="I301" s="6" t="n"/>
      <c r="J301" s="6" t="n"/>
      <c r="K301" s="6" t="n"/>
      <c r="L301" s="74" t="n"/>
      <c r="M301" s="6" t="n"/>
      <c r="N301" s="6" t="n"/>
      <c r="O301" s="6" t="n"/>
      <c r="P301" s="75" t="n"/>
    </row>
    <row r="302" ht="15.75" customHeight="1" s="262">
      <c r="A302" s="1" t="n"/>
      <c r="B302" s="14" t="n"/>
      <c r="C302" s="6" t="n"/>
      <c r="D302" s="74" t="n"/>
      <c r="E302" s="6" t="n"/>
      <c r="F302" s="74" t="n"/>
      <c r="G302" s="6" t="n"/>
      <c r="H302" s="6" t="n"/>
      <c r="I302" s="6" t="n"/>
      <c r="J302" s="6" t="n"/>
      <c r="K302" s="6" t="n"/>
      <c r="L302" s="74" t="n"/>
      <c r="M302" s="6" t="n"/>
      <c r="N302" s="6" t="n"/>
      <c r="O302" s="6" t="n"/>
      <c r="P302" s="75" t="n"/>
    </row>
    <row r="303" ht="15.75" customHeight="1" s="262">
      <c r="A303" s="1" t="n"/>
      <c r="B303" s="14" t="n"/>
      <c r="C303" s="6" t="n"/>
      <c r="D303" s="74" t="n"/>
      <c r="E303" s="6" t="n"/>
      <c r="F303" s="74" t="n"/>
      <c r="G303" s="6" t="n"/>
      <c r="H303" s="6" t="n"/>
      <c r="I303" s="6" t="n"/>
      <c r="J303" s="6" t="n"/>
      <c r="K303" s="6" t="n"/>
      <c r="L303" s="74" t="n"/>
      <c r="M303" s="6" t="n"/>
      <c r="N303" s="6" t="n"/>
      <c r="O303" s="6" t="n"/>
      <c r="P303" s="75" t="n"/>
    </row>
    <row r="304" ht="15.75" customHeight="1" s="262">
      <c r="A304" s="1" t="n"/>
      <c r="B304" s="14" t="n"/>
      <c r="C304" s="6" t="n"/>
      <c r="D304" s="74" t="n"/>
      <c r="E304" s="6" t="n"/>
      <c r="F304" s="74" t="n"/>
      <c r="G304" s="6" t="n"/>
      <c r="H304" s="6" t="n"/>
      <c r="I304" s="6" t="n"/>
      <c r="J304" s="6" t="n"/>
      <c r="K304" s="6" t="n"/>
      <c r="L304" s="74" t="n"/>
      <c r="M304" s="6" t="n"/>
      <c r="N304" s="6" t="n"/>
      <c r="O304" s="6" t="n"/>
      <c r="P304" s="75" t="n"/>
    </row>
    <row r="305" ht="15.75" customHeight="1" s="262">
      <c r="A305" s="1" t="n"/>
      <c r="B305" s="14" t="n"/>
      <c r="C305" s="6" t="n"/>
      <c r="D305" s="74" t="n"/>
      <c r="E305" s="6" t="n"/>
      <c r="F305" s="74" t="n"/>
      <c r="G305" s="6" t="n"/>
      <c r="H305" s="6" t="n"/>
      <c r="I305" s="6" t="n"/>
      <c r="J305" s="6" t="n"/>
      <c r="K305" s="6" t="n"/>
      <c r="L305" s="74" t="n"/>
      <c r="M305" s="6" t="n"/>
      <c r="N305" s="6" t="n"/>
      <c r="O305" s="6" t="n"/>
      <c r="P305" s="75" t="n"/>
    </row>
    <row r="306" ht="15.75" customHeight="1" s="262">
      <c r="A306" s="1" t="n"/>
      <c r="B306" s="14" t="n"/>
      <c r="C306" s="6" t="n"/>
      <c r="D306" s="74" t="n"/>
      <c r="E306" s="6" t="n"/>
      <c r="F306" s="74" t="n"/>
      <c r="G306" s="6" t="n"/>
      <c r="H306" s="6" t="n"/>
      <c r="I306" s="6" t="n"/>
      <c r="J306" s="6" t="n"/>
      <c r="K306" s="6" t="n"/>
      <c r="L306" s="74" t="n"/>
      <c r="M306" s="6" t="n"/>
      <c r="N306" s="6" t="n"/>
      <c r="O306" s="6" t="n"/>
      <c r="P306" s="75" t="n"/>
    </row>
    <row r="307" ht="15.75" customHeight="1" s="262">
      <c r="A307" s="1" t="n"/>
      <c r="B307" s="14" t="n"/>
      <c r="C307" s="6" t="n"/>
      <c r="D307" s="74" t="n"/>
      <c r="E307" s="6" t="n"/>
      <c r="F307" s="74" t="n"/>
      <c r="G307" s="6" t="n"/>
      <c r="H307" s="6" t="n"/>
      <c r="I307" s="6" t="n"/>
      <c r="J307" s="6" t="n"/>
      <c r="K307" s="6" t="n"/>
      <c r="L307" s="74" t="n"/>
      <c r="M307" s="6" t="n"/>
      <c r="N307" s="6" t="n"/>
      <c r="O307" s="6" t="n"/>
      <c r="P307" s="75" t="n"/>
    </row>
    <row r="308" ht="15.75" customHeight="1" s="262">
      <c r="A308" s="1" t="n"/>
      <c r="B308" s="14" t="n"/>
      <c r="C308" s="6" t="n"/>
      <c r="D308" s="74" t="n"/>
      <c r="E308" s="6" t="n"/>
      <c r="F308" s="74" t="n"/>
      <c r="G308" s="6" t="n"/>
      <c r="H308" s="6" t="n"/>
      <c r="I308" s="6" t="n"/>
      <c r="J308" s="6" t="n"/>
      <c r="K308" s="6" t="n"/>
      <c r="L308" s="74" t="n"/>
      <c r="M308" s="6" t="n"/>
      <c r="N308" s="6" t="n"/>
      <c r="O308" s="6" t="n"/>
      <c r="P308" s="75" t="n"/>
    </row>
    <row r="309" ht="15.75" customHeight="1" s="262">
      <c r="A309" s="1" t="n"/>
      <c r="B309" s="14" t="n"/>
      <c r="C309" s="6" t="n"/>
      <c r="D309" s="74" t="n"/>
      <c r="E309" s="6" t="n"/>
      <c r="F309" s="74" t="n"/>
      <c r="G309" s="6" t="n"/>
      <c r="H309" s="6" t="n"/>
      <c r="I309" s="6" t="n"/>
      <c r="J309" s="6" t="n"/>
      <c r="K309" s="6" t="n"/>
      <c r="L309" s="74" t="n"/>
      <c r="M309" s="6" t="n"/>
      <c r="N309" s="6" t="n"/>
      <c r="O309" s="6" t="n"/>
      <c r="P309" s="75" t="n"/>
    </row>
    <row r="310" ht="15.75" customHeight="1" s="262">
      <c r="A310" s="1" t="n"/>
      <c r="B310" s="14" t="n"/>
      <c r="C310" s="6" t="n"/>
      <c r="D310" s="74" t="n"/>
      <c r="E310" s="6" t="n"/>
      <c r="F310" s="74" t="n"/>
      <c r="G310" s="6" t="n"/>
      <c r="H310" s="6" t="n"/>
      <c r="I310" s="6" t="n"/>
      <c r="J310" s="6" t="n"/>
      <c r="K310" s="6" t="n"/>
      <c r="L310" s="74" t="n"/>
      <c r="M310" s="6" t="n"/>
      <c r="N310" s="6" t="n"/>
      <c r="O310" s="6" t="n"/>
      <c r="P310" s="75" t="n"/>
    </row>
    <row r="311" ht="15.75" customHeight="1" s="262">
      <c r="A311" s="1" t="n"/>
      <c r="B311" s="14" t="n"/>
      <c r="C311" s="6" t="n"/>
      <c r="D311" s="74" t="n"/>
      <c r="E311" s="6" t="n"/>
      <c r="F311" s="74" t="n"/>
      <c r="G311" s="6" t="n"/>
      <c r="H311" s="6" t="n"/>
      <c r="I311" s="6" t="n"/>
      <c r="J311" s="6" t="n"/>
      <c r="K311" s="6" t="n"/>
      <c r="L311" s="74" t="n"/>
      <c r="M311" s="6" t="n"/>
      <c r="N311" s="6" t="n"/>
      <c r="O311" s="6" t="n"/>
      <c r="P311" s="75" t="n"/>
    </row>
    <row r="312" ht="15.75" customHeight="1" s="262">
      <c r="A312" s="1" t="n"/>
      <c r="B312" s="14" t="n"/>
      <c r="C312" s="6" t="n"/>
      <c r="D312" s="74" t="n"/>
      <c r="E312" s="6" t="n"/>
      <c r="F312" s="74" t="n"/>
      <c r="G312" s="6" t="n"/>
      <c r="H312" s="6" t="n"/>
      <c r="I312" s="6" t="n"/>
      <c r="J312" s="6" t="n"/>
      <c r="K312" s="6" t="n"/>
      <c r="L312" s="74" t="n"/>
      <c r="M312" s="6" t="n"/>
      <c r="N312" s="6" t="n"/>
      <c r="O312" s="6" t="n"/>
      <c r="P312" s="75" t="n"/>
    </row>
    <row r="313" ht="15.75" customHeight="1" s="262">
      <c r="A313" s="1" t="n"/>
      <c r="B313" s="14" t="n"/>
      <c r="C313" s="6" t="n"/>
      <c r="D313" s="74" t="n"/>
      <c r="E313" s="6" t="n"/>
      <c r="F313" s="74" t="n"/>
      <c r="G313" s="6" t="n"/>
      <c r="H313" s="6" t="n"/>
      <c r="I313" s="6" t="n"/>
      <c r="J313" s="6" t="n"/>
      <c r="K313" s="6" t="n"/>
      <c r="L313" s="74" t="n"/>
      <c r="M313" s="6" t="n"/>
      <c r="N313" s="6" t="n"/>
      <c r="O313" s="6" t="n"/>
      <c r="P313" s="75" t="n"/>
    </row>
    <row r="314" ht="15.75" customHeight="1" s="262">
      <c r="A314" s="1" t="n"/>
      <c r="B314" s="14" t="n"/>
      <c r="C314" s="6" t="n"/>
      <c r="D314" s="74" t="n"/>
      <c r="E314" s="6" t="n"/>
      <c r="F314" s="74" t="n"/>
      <c r="G314" s="6" t="n"/>
      <c r="H314" s="6" t="n"/>
      <c r="I314" s="6" t="n"/>
      <c r="J314" s="6" t="n"/>
      <c r="K314" s="6" t="n"/>
      <c r="L314" s="74" t="n"/>
      <c r="M314" s="6" t="n"/>
      <c r="N314" s="6" t="n"/>
      <c r="O314" s="6" t="n"/>
      <c r="P314" s="75" t="n"/>
    </row>
    <row r="315" ht="15.75" customHeight="1" s="262">
      <c r="A315" s="1" t="n"/>
      <c r="B315" s="14" t="n"/>
      <c r="C315" s="6" t="n"/>
      <c r="D315" s="74" t="n"/>
      <c r="E315" s="6" t="n"/>
      <c r="F315" s="74" t="n"/>
      <c r="G315" s="6" t="n"/>
      <c r="H315" s="6" t="n"/>
      <c r="I315" s="6" t="n"/>
      <c r="J315" s="6" t="n"/>
      <c r="K315" s="6" t="n"/>
      <c r="L315" s="74" t="n"/>
      <c r="M315" s="6" t="n"/>
      <c r="N315" s="6" t="n"/>
      <c r="O315" s="6" t="n"/>
      <c r="P315" s="75" t="n"/>
    </row>
    <row r="316" ht="15.75" customHeight="1" s="262">
      <c r="A316" s="1" t="n"/>
      <c r="B316" s="14" t="n"/>
      <c r="C316" s="6" t="n"/>
      <c r="D316" s="74" t="n"/>
      <c r="E316" s="6" t="n"/>
      <c r="F316" s="74" t="n"/>
      <c r="G316" s="6" t="n"/>
      <c r="H316" s="6" t="n"/>
      <c r="I316" s="6" t="n"/>
      <c r="J316" s="6" t="n"/>
      <c r="K316" s="6" t="n"/>
      <c r="L316" s="74" t="n"/>
      <c r="M316" s="6" t="n"/>
      <c r="N316" s="6" t="n"/>
      <c r="O316" s="6" t="n"/>
      <c r="P316" s="75" t="n"/>
    </row>
    <row r="317" ht="15.75" customHeight="1" s="262">
      <c r="A317" s="1" t="n"/>
      <c r="B317" s="14" t="n"/>
      <c r="C317" s="6" t="n"/>
      <c r="D317" s="74" t="n"/>
      <c r="E317" s="6" t="n"/>
      <c r="F317" s="74" t="n"/>
      <c r="G317" s="6" t="n"/>
      <c r="H317" s="6" t="n"/>
      <c r="I317" s="6" t="n"/>
      <c r="J317" s="6" t="n"/>
      <c r="K317" s="6" t="n"/>
      <c r="L317" s="74" t="n"/>
      <c r="M317" s="6" t="n"/>
      <c r="N317" s="6" t="n"/>
      <c r="O317" s="6" t="n"/>
      <c r="P317" s="75" t="n"/>
    </row>
    <row r="318" ht="15.75" customHeight="1" s="262">
      <c r="A318" s="1" t="n"/>
      <c r="B318" s="14" t="n"/>
      <c r="C318" s="6" t="n"/>
      <c r="D318" s="74" t="n"/>
      <c r="E318" s="6" t="n"/>
      <c r="F318" s="74" t="n"/>
      <c r="G318" s="6" t="n"/>
      <c r="H318" s="6" t="n"/>
      <c r="I318" s="6" t="n"/>
      <c r="J318" s="6" t="n"/>
      <c r="K318" s="6" t="n"/>
      <c r="L318" s="74" t="n"/>
      <c r="M318" s="6" t="n"/>
      <c r="N318" s="6" t="n"/>
      <c r="O318" s="6" t="n"/>
      <c r="P318" s="75" t="n"/>
    </row>
    <row r="319" ht="15.75" customHeight="1" s="262">
      <c r="A319" s="1" t="n"/>
      <c r="B319" s="14" t="n"/>
      <c r="C319" s="6" t="n"/>
      <c r="D319" s="74" t="n"/>
      <c r="E319" s="6" t="n"/>
      <c r="F319" s="74" t="n"/>
      <c r="G319" s="6" t="n"/>
      <c r="H319" s="6" t="n"/>
      <c r="I319" s="6" t="n"/>
      <c r="J319" s="6" t="n"/>
      <c r="K319" s="6" t="n"/>
      <c r="L319" s="74" t="n"/>
      <c r="M319" s="6" t="n"/>
      <c r="N319" s="6" t="n"/>
      <c r="O319" s="6" t="n"/>
      <c r="P319" s="75" t="n"/>
    </row>
    <row r="320" ht="15.75" customHeight="1" s="262">
      <c r="A320" s="1" t="n"/>
      <c r="B320" s="14" t="n"/>
      <c r="C320" s="6" t="n"/>
      <c r="D320" s="74" t="n"/>
      <c r="E320" s="6" t="n"/>
      <c r="F320" s="74" t="n"/>
      <c r="G320" s="6" t="n"/>
      <c r="H320" s="6" t="n"/>
      <c r="I320" s="6" t="n"/>
      <c r="J320" s="6" t="n"/>
      <c r="K320" s="6" t="n"/>
      <c r="L320" s="74" t="n"/>
      <c r="M320" s="6" t="n"/>
      <c r="N320" s="6" t="n"/>
      <c r="O320" s="6" t="n"/>
      <c r="P320" s="75" t="n"/>
    </row>
    <row r="321" ht="15.75" customHeight="1" s="262">
      <c r="A321" s="1" t="n"/>
      <c r="B321" s="14" t="n"/>
      <c r="C321" s="6" t="n"/>
      <c r="D321" s="74" t="n"/>
      <c r="E321" s="6" t="n"/>
      <c r="F321" s="74" t="n"/>
      <c r="G321" s="6" t="n"/>
      <c r="H321" s="6" t="n"/>
      <c r="I321" s="6" t="n"/>
      <c r="J321" s="6" t="n"/>
      <c r="K321" s="6" t="n"/>
      <c r="L321" s="74" t="n"/>
      <c r="M321" s="6" t="n"/>
      <c r="N321" s="6" t="n"/>
      <c r="O321" s="6" t="n"/>
      <c r="P321" s="75" t="n"/>
    </row>
    <row r="322" ht="15.75" customHeight="1" s="262">
      <c r="A322" s="1" t="n"/>
      <c r="B322" s="14" t="n"/>
      <c r="C322" s="6" t="n"/>
      <c r="D322" s="74" t="n"/>
      <c r="E322" s="6" t="n"/>
      <c r="F322" s="74" t="n"/>
      <c r="G322" s="6" t="n"/>
      <c r="H322" s="6" t="n"/>
      <c r="I322" s="6" t="n"/>
      <c r="J322" s="6" t="n"/>
      <c r="K322" s="6" t="n"/>
      <c r="L322" s="74" t="n"/>
      <c r="M322" s="6" t="n"/>
      <c r="N322" s="6" t="n"/>
      <c r="O322" s="6" t="n"/>
      <c r="P322" s="75" t="n"/>
    </row>
    <row r="323" ht="15.75" customHeight="1" s="262">
      <c r="A323" s="1" t="n"/>
      <c r="B323" s="14" t="n"/>
      <c r="C323" s="6" t="n"/>
      <c r="D323" s="74" t="n"/>
      <c r="E323" s="6" t="n"/>
      <c r="F323" s="74" t="n"/>
      <c r="G323" s="6" t="n"/>
      <c r="H323" s="6" t="n"/>
      <c r="I323" s="6" t="n"/>
      <c r="J323" s="6" t="n"/>
      <c r="K323" s="6" t="n"/>
      <c r="L323" s="74" t="n"/>
      <c r="M323" s="6" t="n"/>
      <c r="N323" s="6" t="n"/>
      <c r="O323" s="6" t="n"/>
      <c r="P323" s="75" t="n"/>
    </row>
    <row r="324" ht="15.75" customHeight="1" s="262">
      <c r="A324" s="1" t="n"/>
      <c r="B324" s="14" t="n"/>
      <c r="C324" s="6" t="n"/>
      <c r="D324" s="74" t="n"/>
      <c r="E324" s="6" t="n"/>
      <c r="F324" s="74" t="n"/>
      <c r="G324" s="6" t="n"/>
      <c r="H324" s="6" t="n"/>
      <c r="I324" s="6" t="n"/>
      <c r="J324" s="6" t="n"/>
      <c r="K324" s="6" t="n"/>
      <c r="L324" s="74" t="n"/>
      <c r="M324" s="6" t="n"/>
      <c r="N324" s="6" t="n"/>
      <c r="O324" s="6" t="n"/>
      <c r="P324" s="75" t="n"/>
    </row>
    <row r="325" ht="15.75" customHeight="1" s="262">
      <c r="A325" s="1" t="n"/>
      <c r="B325" s="14" t="n"/>
      <c r="C325" s="6" t="n"/>
      <c r="D325" s="74" t="n"/>
      <c r="E325" s="6" t="n"/>
      <c r="F325" s="74" t="n"/>
      <c r="G325" s="6" t="n"/>
      <c r="H325" s="6" t="n"/>
      <c r="I325" s="6" t="n"/>
      <c r="J325" s="6" t="n"/>
      <c r="K325" s="6" t="n"/>
      <c r="L325" s="74" t="n"/>
      <c r="M325" s="6" t="n"/>
      <c r="N325" s="6" t="n"/>
      <c r="O325" s="6" t="n"/>
      <c r="P325" s="75" t="n"/>
    </row>
    <row r="326" ht="15.75" customHeight="1" s="262">
      <c r="A326" s="1" t="n"/>
      <c r="B326" s="14" t="n"/>
      <c r="C326" s="6" t="n"/>
      <c r="D326" s="74" t="n"/>
      <c r="E326" s="6" t="n"/>
      <c r="F326" s="74" t="n"/>
      <c r="G326" s="6" t="n"/>
      <c r="H326" s="6" t="n"/>
      <c r="I326" s="6" t="n"/>
      <c r="J326" s="6" t="n"/>
      <c r="K326" s="6" t="n"/>
      <c r="L326" s="74" t="n"/>
      <c r="M326" s="6" t="n"/>
      <c r="N326" s="6" t="n"/>
      <c r="O326" s="6" t="n"/>
      <c r="P326" s="75" t="n"/>
    </row>
    <row r="327" ht="15.75" customHeight="1" s="262">
      <c r="A327" s="1" t="n"/>
      <c r="B327" s="14" t="n"/>
      <c r="C327" s="6" t="n"/>
      <c r="D327" s="74" t="n"/>
      <c r="E327" s="6" t="n"/>
      <c r="F327" s="74" t="n"/>
      <c r="G327" s="6" t="n"/>
      <c r="H327" s="6" t="n"/>
      <c r="I327" s="6" t="n"/>
      <c r="J327" s="6" t="n"/>
      <c r="K327" s="6" t="n"/>
      <c r="L327" s="74" t="n"/>
      <c r="M327" s="6" t="n"/>
      <c r="N327" s="6" t="n"/>
      <c r="O327" s="6" t="n"/>
      <c r="P327" s="75" t="n"/>
    </row>
    <row r="328" ht="15.75" customHeight="1" s="262">
      <c r="A328" s="1" t="n"/>
      <c r="B328" s="14" t="n"/>
      <c r="C328" s="6" t="n"/>
      <c r="D328" s="74" t="n"/>
      <c r="E328" s="6" t="n"/>
      <c r="F328" s="74" t="n"/>
      <c r="G328" s="6" t="n"/>
      <c r="H328" s="6" t="n"/>
      <c r="I328" s="6" t="n"/>
      <c r="J328" s="6" t="n"/>
      <c r="K328" s="6" t="n"/>
      <c r="L328" s="74" t="n"/>
      <c r="M328" s="6" t="n"/>
      <c r="N328" s="6" t="n"/>
      <c r="O328" s="6" t="n"/>
      <c r="P328" s="75" t="n"/>
    </row>
    <row r="329" ht="15.75" customHeight="1" s="262">
      <c r="A329" s="1" t="n"/>
      <c r="B329" s="14" t="n"/>
      <c r="C329" s="6" t="n"/>
      <c r="D329" s="74" t="n"/>
      <c r="E329" s="6" t="n"/>
      <c r="F329" s="74" t="n"/>
      <c r="G329" s="6" t="n"/>
      <c r="H329" s="6" t="n"/>
      <c r="I329" s="6" t="n"/>
      <c r="J329" s="6" t="n"/>
      <c r="K329" s="6" t="n"/>
      <c r="L329" s="74" t="n"/>
      <c r="M329" s="6" t="n"/>
      <c r="N329" s="6" t="n"/>
      <c r="O329" s="6" t="n"/>
      <c r="P329" s="75" t="n"/>
    </row>
    <row r="330" ht="15.75" customHeight="1" s="262">
      <c r="A330" s="1" t="n"/>
      <c r="B330" s="14" t="n"/>
      <c r="C330" s="6" t="n"/>
      <c r="D330" s="74" t="n"/>
      <c r="E330" s="6" t="n"/>
      <c r="F330" s="74" t="n"/>
      <c r="G330" s="6" t="n"/>
      <c r="H330" s="6" t="n"/>
      <c r="I330" s="6" t="n"/>
      <c r="J330" s="6" t="n"/>
      <c r="K330" s="6" t="n"/>
      <c r="L330" s="74" t="n"/>
      <c r="M330" s="6" t="n"/>
      <c r="N330" s="6" t="n"/>
      <c r="O330" s="6" t="n"/>
      <c r="P330" s="75" t="n"/>
    </row>
    <row r="331" ht="15.75" customHeight="1" s="262">
      <c r="A331" s="1" t="n"/>
      <c r="B331" s="14" t="n"/>
      <c r="C331" s="6" t="n"/>
      <c r="D331" s="74" t="n"/>
      <c r="E331" s="6" t="n"/>
      <c r="F331" s="74" t="n"/>
      <c r="G331" s="6" t="n"/>
      <c r="H331" s="6" t="n"/>
      <c r="I331" s="6" t="n"/>
      <c r="J331" s="6" t="n"/>
      <c r="K331" s="6" t="n"/>
      <c r="L331" s="74" t="n"/>
      <c r="M331" s="6" t="n"/>
      <c r="N331" s="6" t="n"/>
      <c r="O331" s="6" t="n"/>
      <c r="P331" s="75" t="n"/>
    </row>
    <row r="332" ht="15.75" customHeight="1" s="262">
      <c r="A332" s="1" t="n"/>
      <c r="B332" s="14" t="n"/>
      <c r="C332" s="6" t="n"/>
      <c r="D332" s="74" t="n"/>
      <c r="E332" s="6" t="n"/>
      <c r="F332" s="74" t="n"/>
      <c r="G332" s="6" t="n"/>
      <c r="H332" s="6" t="n"/>
      <c r="I332" s="6" t="n"/>
      <c r="J332" s="6" t="n"/>
      <c r="K332" s="6" t="n"/>
      <c r="L332" s="74" t="n"/>
      <c r="M332" s="6" t="n"/>
      <c r="N332" s="6" t="n"/>
      <c r="O332" s="6" t="n"/>
      <c r="P332" s="75" t="n"/>
    </row>
    <row r="333" ht="15.75" customHeight="1" s="262">
      <c r="A333" s="1" t="n"/>
      <c r="B333" s="14" t="n"/>
      <c r="C333" s="6" t="n"/>
      <c r="D333" s="74" t="n"/>
      <c r="E333" s="6" t="n"/>
      <c r="F333" s="74" t="n"/>
      <c r="G333" s="6" t="n"/>
      <c r="H333" s="6" t="n"/>
      <c r="I333" s="6" t="n"/>
      <c r="J333" s="6" t="n"/>
      <c r="K333" s="6" t="n"/>
      <c r="L333" s="74" t="n"/>
      <c r="M333" s="6" t="n"/>
      <c r="N333" s="6" t="n"/>
      <c r="O333" s="6" t="n"/>
      <c r="P333" s="75" t="n"/>
    </row>
    <row r="334" ht="15.75" customHeight="1" s="262">
      <c r="A334" s="1" t="n"/>
      <c r="B334" s="14" t="n"/>
      <c r="C334" s="6" t="n"/>
      <c r="D334" s="74" t="n"/>
      <c r="E334" s="6" t="n"/>
      <c r="F334" s="74" t="n"/>
      <c r="G334" s="6" t="n"/>
      <c r="H334" s="6" t="n"/>
      <c r="I334" s="6" t="n"/>
      <c r="J334" s="6" t="n"/>
      <c r="K334" s="6" t="n"/>
      <c r="L334" s="74" t="n"/>
      <c r="M334" s="6" t="n"/>
      <c r="N334" s="6" t="n"/>
      <c r="O334" s="6" t="n"/>
      <c r="P334" s="75" t="n"/>
    </row>
    <row r="335" ht="15.75" customHeight="1" s="262">
      <c r="A335" s="1" t="n"/>
      <c r="B335" s="14" t="n"/>
      <c r="C335" s="6" t="n"/>
      <c r="D335" s="74" t="n"/>
      <c r="E335" s="6" t="n"/>
      <c r="F335" s="74" t="n"/>
      <c r="G335" s="6" t="n"/>
      <c r="H335" s="6" t="n"/>
      <c r="I335" s="6" t="n"/>
      <c r="J335" s="6" t="n"/>
      <c r="K335" s="6" t="n"/>
      <c r="L335" s="74" t="n"/>
      <c r="M335" s="6" t="n"/>
      <c r="N335" s="6" t="n"/>
      <c r="O335" s="6" t="n"/>
      <c r="P335" s="75" t="n"/>
    </row>
    <row r="336" ht="15.75" customHeight="1" s="262">
      <c r="A336" s="1" t="n"/>
      <c r="B336" s="14" t="n"/>
      <c r="C336" s="6" t="n"/>
      <c r="D336" s="74" t="n"/>
      <c r="E336" s="6" t="n"/>
      <c r="F336" s="74" t="n"/>
      <c r="G336" s="6" t="n"/>
      <c r="H336" s="6" t="n"/>
      <c r="I336" s="6" t="n"/>
      <c r="J336" s="6" t="n"/>
      <c r="K336" s="6" t="n"/>
      <c r="L336" s="74" t="n"/>
      <c r="M336" s="6" t="n"/>
      <c r="N336" s="6" t="n"/>
      <c r="O336" s="6" t="n"/>
      <c r="P336" s="75" t="n"/>
    </row>
    <row r="337" ht="15.75" customHeight="1" s="262">
      <c r="A337" s="1" t="n"/>
      <c r="B337" s="14" t="n"/>
      <c r="C337" s="6" t="n"/>
      <c r="D337" s="74" t="n"/>
      <c r="E337" s="6" t="n"/>
      <c r="F337" s="74" t="n"/>
      <c r="G337" s="6" t="n"/>
      <c r="H337" s="6" t="n"/>
      <c r="I337" s="6" t="n"/>
      <c r="J337" s="6" t="n"/>
      <c r="K337" s="6" t="n"/>
      <c r="L337" s="74" t="n"/>
      <c r="M337" s="6" t="n"/>
      <c r="N337" s="6" t="n"/>
      <c r="O337" s="6" t="n"/>
      <c r="P337" s="75" t="n"/>
    </row>
    <row r="338" ht="15.75" customHeight="1" s="262">
      <c r="A338" s="1" t="n"/>
      <c r="B338" s="14" t="n"/>
      <c r="C338" s="6" t="n"/>
      <c r="D338" s="74" t="n"/>
      <c r="E338" s="6" t="n"/>
      <c r="F338" s="74" t="n"/>
      <c r="G338" s="6" t="n"/>
      <c r="H338" s="6" t="n"/>
      <c r="I338" s="6" t="n"/>
      <c r="J338" s="6" t="n"/>
      <c r="K338" s="6" t="n"/>
      <c r="L338" s="74" t="n"/>
      <c r="M338" s="6" t="n"/>
      <c r="N338" s="6" t="n"/>
      <c r="O338" s="6" t="n"/>
      <c r="P338" s="75" t="n"/>
    </row>
    <row r="339" ht="15.75" customHeight="1" s="262">
      <c r="A339" s="1" t="n"/>
      <c r="B339" s="14" t="n"/>
      <c r="C339" s="6" t="n"/>
      <c r="D339" s="74" t="n"/>
      <c r="E339" s="6" t="n"/>
      <c r="F339" s="74" t="n"/>
      <c r="G339" s="6" t="n"/>
      <c r="H339" s="6" t="n"/>
      <c r="I339" s="6" t="n"/>
      <c r="J339" s="6" t="n"/>
      <c r="K339" s="6" t="n"/>
      <c r="L339" s="74" t="n"/>
      <c r="M339" s="6" t="n"/>
      <c r="N339" s="6" t="n"/>
      <c r="O339" s="6" t="n"/>
      <c r="P339" s="75" t="n"/>
    </row>
    <row r="340" ht="15.75" customHeight="1" s="262">
      <c r="A340" s="1" t="n"/>
      <c r="B340" s="14" t="n"/>
      <c r="C340" s="6" t="n"/>
      <c r="D340" s="74" t="n"/>
      <c r="E340" s="6" t="n"/>
      <c r="F340" s="74" t="n"/>
      <c r="G340" s="6" t="n"/>
      <c r="H340" s="6" t="n"/>
      <c r="I340" s="6" t="n"/>
      <c r="J340" s="6" t="n"/>
      <c r="K340" s="6" t="n"/>
      <c r="L340" s="74" t="n"/>
      <c r="M340" s="6" t="n"/>
      <c r="N340" s="6" t="n"/>
      <c r="O340" s="6" t="n"/>
      <c r="P340" s="75" t="n"/>
    </row>
    <row r="341" ht="15.75" customHeight="1" s="262">
      <c r="A341" s="1" t="n"/>
      <c r="B341" s="14" t="n"/>
      <c r="C341" s="6" t="n"/>
      <c r="D341" s="74" t="n"/>
      <c r="E341" s="6" t="n"/>
      <c r="F341" s="74" t="n"/>
      <c r="G341" s="6" t="n"/>
      <c r="H341" s="6" t="n"/>
      <c r="I341" s="6" t="n"/>
      <c r="J341" s="6" t="n"/>
      <c r="K341" s="6" t="n"/>
      <c r="L341" s="74" t="n"/>
      <c r="M341" s="6" t="n"/>
      <c r="N341" s="6" t="n"/>
      <c r="O341" s="6" t="n"/>
      <c r="P341" s="75" t="n"/>
    </row>
    <row r="342" ht="15.75" customHeight="1" s="262">
      <c r="A342" s="1" t="n"/>
      <c r="B342" s="14" t="n"/>
      <c r="C342" s="6" t="n"/>
      <c r="D342" s="74" t="n"/>
      <c r="E342" s="6" t="n"/>
      <c r="F342" s="74" t="n"/>
      <c r="G342" s="6" t="n"/>
      <c r="H342" s="6" t="n"/>
      <c r="I342" s="6" t="n"/>
      <c r="J342" s="6" t="n"/>
      <c r="K342" s="6" t="n"/>
      <c r="L342" s="74" t="n"/>
      <c r="M342" s="6" t="n"/>
      <c r="N342" s="6" t="n"/>
      <c r="O342" s="6" t="n"/>
      <c r="P342" s="75" t="n"/>
    </row>
    <row r="343" ht="15.75" customHeight="1" s="262">
      <c r="A343" s="1" t="n"/>
      <c r="B343" s="14" t="n"/>
      <c r="C343" s="6" t="n"/>
      <c r="D343" s="74" t="n"/>
      <c r="E343" s="6" t="n"/>
      <c r="F343" s="74" t="n"/>
      <c r="G343" s="6" t="n"/>
      <c r="H343" s="6" t="n"/>
      <c r="I343" s="6" t="n"/>
      <c r="J343" s="6" t="n"/>
      <c r="K343" s="6" t="n"/>
      <c r="L343" s="74" t="n"/>
      <c r="M343" s="6" t="n"/>
      <c r="N343" s="6" t="n"/>
      <c r="O343" s="6" t="n"/>
      <c r="P343" s="75" t="n"/>
    </row>
    <row r="344" ht="15.75" customHeight="1" s="262">
      <c r="A344" s="1" t="n"/>
      <c r="B344" s="14" t="n"/>
      <c r="C344" s="6" t="n"/>
      <c r="D344" s="74" t="n"/>
      <c r="E344" s="6" t="n"/>
      <c r="F344" s="74" t="n"/>
      <c r="G344" s="6" t="n"/>
      <c r="H344" s="6" t="n"/>
      <c r="I344" s="6" t="n"/>
      <c r="J344" s="6" t="n"/>
      <c r="K344" s="6" t="n"/>
      <c r="L344" s="74" t="n"/>
      <c r="M344" s="6" t="n"/>
      <c r="N344" s="6" t="n"/>
      <c r="O344" s="6" t="n"/>
      <c r="P344" s="75" t="n"/>
    </row>
    <row r="345" ht="15.75" customHeight="1" s="262">
      <c r="A345" s="1" t="n"/>
      <c r="B345" s="14" t="n"/>
      <c r="C345" s="6" t="n"/>
      <c r="D345" s="74" t="n"/>
      <c r="E345" s="6" t="n"/>
      <c r="F345" s="74" t="n"/>
      <c r="G345" s="6" t="n"/>
      <c r="H345" s="6" t="n"/>
      <c r="I345" s="6" t="n"/>
      <c r="J345" s="6" t="n"/>
      <c r="K345" s="6" t="n"/>
      <c r="L345" s="74" t="n"/>
      <c r="M345" s="6" t="n"/>
      <c r="N345" s="6" t="n"/>
      <c r="O345" s="6" t="n"/>
      <c r="P345" s="75" t="n"/>
    </row>
    <row r="346" ht="15.75" customHeight="1" s="262">
      <c r="A346" s="1" t="n"/>
      <c r="B346" s="14" t="n"/>
      <c r="C346" s="6" t="n"/>
      <c r="D346" s="74" t="n"/>
      <c r="E346" s="6" t="n"/>
      <c r="F346" s="74" t="n"/>
      <c r="G346" s="6" t="n"/>
      <c r="H346" s="6" t="n"/>
      <c r="I346" s="6" t="n"/>
      <c r="J346" s="6" t="n"/>
      <c r="K346" s="6" t="n"/>
      <c r="L346" s="74" t="n"/>
      <c r="M346" s="6" t="n"/>
      <c r="N346" s="6" t="n"/>
      <c r="O346" s="6" t="n"/>
      <c r="P346" s="75" t="n"/>
    </row>
    <row r="347" ht="15.75" customHeight="1" s="262">
      <c r="A347" s="1" t="n"/>
      <c r="B347" s="14" t="n"/>
      <c r="C347" s="6" t="n"/>
      <c r="D347" s="74" t="n"/>
      <c r="E347" s="6" t="n"/>
      <c r="F347" s="74" t="n"/>
      <c r="G347" s="6" t="n"/>
      <c r="H347" s="6" t="n"/>
      <c r="I347" s="6" t="n"/>
      <c r="J347" s="6" t="n"/>
      <c r="K347" s="6" t="n"/>
      <c r="L347" s="74" t="n"/>
      <c r="M347" s="6" t="n"/>
      <c r="N347" s="6" t="n"/>
      <c r="O347" s="6" t="n"/>
      <c r="P347" s="75" t="n"/>
    </row>
    <row r="348" ht="15.75" customHeight="1" s="262">
      <c r="A348" s="1" t="n"/>
      <c r="B348" s="14" t="n"/>
      <c r="C348" s="6" t="n"/>
      <c r="D348" s="74" t="n"/>
      <c r="E348" s="6" t="n"/>
      <c r="F348" s="74" t="n"/>
      <c r="G348" s="6" t="n"/>
      <c r="H348" s="6" t="n"/>
      <c r="I348" s="6" t="n"/>
      <c r="J348" s="6" t="n"/>
      <c r="K348" s="6" t="n"/>
      <c r="L348" s="74" t="n"/>
      <c r="M348" s="6" t="n"/>
      <c r="N348" s="6" t="n"/>
      <c r="O348" s="6" t="n"/>
      <c r="P348" s="75" t="n"/>
    </row>
    <row r="349" ht="15.75" customHeight="1" s="262">
      <c r="A349" s="1" t="n"/>
      <c r="B349" s="14" t="n"/>
      <c r="C349" s="6" t="n"/>
      <c r="D349" s="74" t="n"/>
      <c r="E349" s="6" t="n"/>
      <c r="F349" s="74" t="n"/>
      <c r="G349" s="6" t="n"/>
      <c r="H349" s="6" t="n"/>
      <c r="I349" s="6" t="n"/>
      <c r="J349" s="6" t="n"/>
      <c r="K349" s="6" t="n"/>
      <c r="L349" s="74" t="n"/>
      <c r="M349" s="6" t="n"/>
      <c r="N349" s="6" t="n"/>
      <c r="O349" s="6" t="n"/>
      <c r="P349" s="75" t="n"/>
    </row>
    <row r="350" ht="15.75" customHeight="1" s="262">
      <c r="A350" s="1" t="n"/>
      <c r="B350" s="14" t="n"/>
      <c r="C350" s="6" t="n"/>
      <c r="D350" s="74" t="n"/>
      <c r="E350" s="6" t="n"/>
      <c r="F350" s="74" t="n"/>
      <c r="G350" s="6" t="n"/>
      <c r="H350" s="6" t="n"/>
      <c r="I350" s="6" t="n"/>
      <c r="J350" s="6" t="n"/>
      <c r="K350" s="6" t="n"/>
      <c r="L350" s="74" t="n"/>
      <c r="M350" s="6" t="n"/>
      <c r="N350" s="6" t="n"/>
      <c r="O350" s="6" t="n"/>
      <c r="P350" s="75" t="n"/>
    </row>
    <row r="351" ht="15.75" customHeight="1" s="262">
      <c r="A351" s="1" t="n"/>
      <c r="B351" s="14" t="n"/>
      <c r="C351" s="6" t="n"/>
      <c r="D351" s="74" t="n"/>
      <c r="E351" s="6" t="n"/>
      <c r="F351" s="74" t="n"/>
      <c r="G351" s="6" t="n"/>
      <c r="H351" s="6" t="n"/>
      <c r="I351" s="6" t="n"/>
      <c r="J351" s="6" t="n"/>
      <c r="K351" s="6" t="n"/>
      <c r="L351" s="74" t="n"/>
      <c r="M351" s="6" t="n"/>
      <c r="N351" s="6" t="n"/>
      <c r="O351" s="6" t="n"/>
      <c r="P351" s="75" t="n"/>
    </row>
    <row r="352" ht="15.75" customHeight="1" s="262">
      <c r="A352" s="1" t="n"/>
      <c r="B352" s="14" t="n"/>
      <c r="C352" s="6" t="n"/>
      <c r="D352" s="74" t="n"/>
      <c r="E352" s="6" t="n"/>
      <c r="F352" s="74" t="n"/>
      <c r="G352" s="6" t="n"/>
      <c r="H352" s="6" t="n"/>
      <c r="I352" s="6" t="n"/>
      <c r="J352" s="6" t="n"/>
      <c r="K352" s="6" t="n"/>
      <c r="L352" s="74" t="n"/>
      <c r="M352" s="6" t="n"/>
      <c r="N352" s="6" t="n"/>
      <c r="O352" s="6" t="n"/>
      <c r="P352" s="75" t="n"/>
    </row>
    <row r="353" ht="15.75" customHeight="1" s="262">
      <c r="A353" s="1" t="n"/>
      <c r="B353" s="14" t="n"/>
      <c r="C353" s="6" t="n"/>
      <c r="D353" s="74" t="n"/>
      <c r="E353" s="6" t="n"/>
      <c r="F353" s="74" t="n"/>
      <c r="G353" s="6" t="n"/>
      <c r="H353" s="6" t="n"/>
      <c r="I353" s="6" t="n"/>
      <c r="J353" s="6" t="n"/>
      <c r="K353" s="6" t="n"/>
      <c r="L353" s="74" t="n"/>
      <c r="M353" s="6" t="n"/>
      <c r="N353" s="6" t="n"/>
      <c r="O353" s="6" t="n"/>
      <c r="P353" s="75" t="n"/>
    </row>
    <row r="354" ht="15.75" customHeight="1" s="262">
      <c r="A354" s="1" t="n"/>
      <c r="B354" s="14" t="n"/>
      <c r="C354" s="6" t="n"/>
      <c r="D354" s="74" t="n"/>
      <c r="E354" s="6" t="n"/>
      <c r="F354" s="74" t="n"/>
      <c r="G354" s="6" t="n"/>
      <c r="H354" s="6" t="n"/>
      <c r="I354" s="6" t="n"/>
      <c r="J354" s="6" t="n"/>
      <c r="K354" s="6" t="n"/>
      <c r="L354" s="74" t="n"/>
      <c r="M354" s="6" t="n"/>
      <c r="N354" s="6" t="n"/>
      <c r="O354" s="6" t="n"/>
      <c r="P354" s="75" t="n"/>
    </row>
    <row r="355" ht="15.75" customHeight="1" s="262">
      <c r="A355" s="1" t="n"/>
      <c r="B355" s="14" t="n"/>
      <c r="C355" s="6" t="n"/>
      <c r="D355" s="74" t="n"/>
      <c r="E355" s="6" t="n"/>
      <c r="F355" s="74" t="n"/>
      <c r="G355" s="6" t="n"/>
      <c r="H355" s="6" t="n"/>
      <c r="I355" s="6" t="n"/>
      <c r="J355" s="6" t="n"/>
      <c r="K355" s="6" t="n"/>
      <c r="L355" s="74" t="n"/>
      <c r="M355" s="6" t="n"/>
      <c r="N355" s="6" t="n"/>
      <c r="O355" s="6" t="n"/>
      <c r="P355" s="75" t="n"/>
    </row>
    <row r="356" ht="15.75" customHeight="1" s="262">
      <c r="A356" s="1" t="n"/>
      <c r="B356" s="14" t="n"/>
      <c r="C356" s="6" t="n"/>
      <c r="D356" s="74" t="n"/>
      <c r="E356" s="6" t="n"/>
      <c r="F356" s="74" t="n"/>
      <c r="G356" s="6" t="n"/>
      <c r="H356" s="6" t="n"/>
      <c r="I356" s="6" t="n"/>
      <c r="J356" s="6" t="n"/>
      <c r="K356" s="6" t="n"/>
      <c r="L356" s="74" t="n"/>
      <c r="M356" s="6" t="n"/>
      <c r="N356" s="6" t="n"/>
      <c r="O356" s="6" t="n"/>
      <c r="P356" s="75" t="n"/>
    </row>
    <row r="357" ht="15.75" customHeight="1" s="262">
      <c r="A357" s="1" t="n"/>
      <c r="B357" s="14" t="n"/>
      <c r="C357" s="6" t="n"/>
      <c r="D357" s="74" t="n"/>
      <c r="E357" s="6" t="n"/>
      <c r="F357" s="74" t="n"/>
      <c r="G357" s="6" t="n"/>
      <c r="H357" s="6" t="n"/>
      <c r="I357" s="6" t="n"/>
      <c r="J357" s="6" t="n"/>
      <c r="K357" s="6" t="n"/>
      <c r="L357" s="74" t="n"/>
      <c r="M357" s="6" t="n"/>
      <c r="N357" s="6" t="n"/>
      <c r="O357" s="6" t="n"/>
      <c r="P357" s="75" t="n"/>
    </row>
    <row r="358" ht="15.75" customHeight="1" s="262">
      <c r="A358" s="1" t="n"/>
      <c r="B358" s="14" t="n"/>
      <c r="C358" s="6" t="n"/>
      <c r="D358" s="74" t="n"/>
      <c r="E358" s="6" t="n"/>
      <c r="F358" s="74" t="n"/>
      <c r="G358" s="6" t="n"/>
      <c r="H358" s="6" t="n"/>
      <c r="I358" s="6" t="n"/>
      <c r="J358" s="6" t="n"/>
      <c r="K358" s="6" t="n"/>
      <c r="L358" s="74" t="n"/>
      <c r="M358" s="6" t="n"/>
      <c r="N358" s="6" t="n"/>
      <c r="O358" s="6" t="n"/>
      <c r="P358" s="75" t="n"/>
    </row>
    <row r="359" ht="15.75" customHeight="1" s="262">
      <c r="A359" s="1" t="n"/>
      <c r="B359" s="14" t="n"/>
      <c r="C359" s="6" t="n"/>
      <c r="D359" s="74" t="n"/>
      <c r="E359" s="6" t="n"/>
      <c r="F359" s="74" t="n"/>
      <c r="G359" s="6" t="n"/>
      <c r="H359" s="6" t="n"/>
      <c r="I359" s="6" t="n"/>
      <c r="J359" s="6" t="n"/>
      <c r="K359" s="6" t="n"/>
      <c r="L359" s="74" t="n"/>
      <c r="M359" s="6" t="n"/>
      <c r="N359" s="6" t="n"/>
      <c r="O359" s="6" t="n"/>
      <c r="P359" s="75" t="n"/>
    </row>
    <row r="360" ht="15.75" customHeight="1" s="262">
      <c r="A360" s="1" t="n"/>
      <c r="B360" s="14" t="n"/>
      <c r="C360" s="6" t="n"/>
      <c r="D360" s="74" t="n"/>
      <c r="E360" s="6" t="n"/>
      <c r="F360" s="74" t="n"/>
      <c r="G360" s="6" t="n"/>
      <c r="H360" s="6" t="n"/>
      <c r="I360" s="6" t="n"/>
      <c r="J360" s="6" t="n"/>
      <c r="K360" s="6" t="n"/>
      <c r="L360" s="74" t="n"/>
      <c r="M360" s="6" t="n"/>
      <c r="N360" s="6" t="n"/>
      <c r="O360" s="6" t="n"/>
      <c r="P360" s="75" t="n"/>
    </row>
    <row r="361" ht="15.75" customHeight="1" s="262">
      <c r="A361" s="1" t="n"/>
      <c r="B361" s="14" t="n"/>
      <c r="C361" s="6" t="n"/>
      <c r="D361" s="74" t="n"/>
      <c r="E361" s="6" t="n"/>
      <c r="F361" s="74" t="n"/>
      <c r="G361" s="6" t="n"/>
      <c r="H361" s="6" t="n"/>
      <c r="I361" s="6" t="n"/>
      <c r="J361" s="6" t="n"/>
      <c r="K361" s="6" t="n"/>
      <c r="L361" s="74" t="n"/>
      <c r="M361" s="6" t="n"/>
      <c r="N361" s="6" t="n"/>
      <c r="O361" s="6" t="n"/>
      <c r="P361" s="75" t="n"/>
    </row>
    <row r="362" ht="15.75" customHeight="1" s="262">
      <c r="A362" s="1" t="n"/>
      <c r="B362" s="14" t="n"/>
      <c r="C362" s="6" t="n"/>
      <c r="D362" s="74" t="n"/>
      <c r="E362" s="6" t="n"/>
      <c r="F362" s="74" t="n"/>
      <c r="G362" s="6" t="n"/>
      <c r="H362" s="6" t="n"/>
      <c r="I362" s="6" t="n"/>
      <c r="J362" s="6" t="n"/>
      <c r="K362" s="6" t="n"/>
      <c r="L362" s="74" t="n"/>
      <c r="M362" s="6" t="n"/>
      <c r="N362" s="6" t="n"/>
      <c r="O362" s="6" t="n"/>
      <c r="P362" s="75" t="n"/>
    </row>
    <row r="363" ht="15.75" customHeight="1" s="262">
      <c r="A363" s="1" t="n"/>
      <c r="B363" s="14" t="n"/>
      <c r="C363" s="6" t="n"/>
      <c r="D363" s="74" t="n"/>
      <c r="E363" s="6" t="n"/>
      <c r="F363" s="74" t="n"/>
      <c r="G363" s="6" t="n"/>
      <c r="H363" s="6" t="n"/>
      <c r="I363" s="6" t="n"/>
      <c r="J363" s="6" t="n"/>
      <c r="K363" s="6" t="n"/>
      <c r="L363" s="74" t="n"/>
      <c r="M363" s="6" t="n"/>
      <c r="N363" s="6" t="n"/>
      <c r="O363" s="6" t="n"/>
      <c r="P363" s="75" t="n"/>
    </row>
    <row r="364" ht="15.75" customHeight="1" s="262">
      <c r="A364" s="1" t="n"/>
      <c r="B364" s="14" t="n"/>
      <c r="C364" s="6" t="n"/>
      <c r="D364" s="74" t="n"/>
      <c r="E364" s="6" t="n"/>
      <c r="F364" s="74" t="n"/>
      <c r="G364" s="6" t="n"/>
      <c r="H364" s="6" t="n"/>
      <c r="I364" s="6" t="n"/>
      <c r="J364" s="6" t="n"/>
      <c r="K364" s="6" t="n"/>
      <c r="L364" s="74" t="n"/>
      <c r="M364" s="6" t="n"/>
      <c r="N364" s="6" t="n"/>
      <c r="O364" s="6" t="n"/>
      <c r="P364" s="75" t="n"/>
    </row>
    <row r="365" ht="15.75" customHeight="1" s="262">
      <c r="A365" s="1" t="n"/>
      <c r="B365" s="14" t="n"/>
      <c r="C365" s="6" t="n"/>
      <c r="D365" s="74" t="n"/>
      <c r="E365" s="6" t="n"/>
      <c r="F365" s="74" t="n"/>
      <c r="G365" s="6" t="n"/>
      <c r="H365" s="6" t="n"/>
      <c r="I365" s="6" t="n"/>
      <c r="J365" s="6" t="n"/>
      <c r="K365" s="6" t="n"/>
      <c r="L365" s="74" t="n"/>
      <c r="M365" s="6" t="n"/>
      <c r="N365" s="6" t="n"/>
      <c r="O365" s="6" t="n"/>
      <c r="P365" s="75" t="n"/>
    </row>
    <row r="366" ht="15.75" customHeight="1" s="262">
      <c r="A366" s="1" t="n"/>
      <c r="B366" s="14" t="n"/>
      <c r="C366" s="6" t="n"/>
      <c r="D366" s="74" t="n"/>
      <c r="E366" s="6" t="n"/>
      <c r="F366" s="74" t="n"/>
      <c r="G366" s="6" t="n"/>
      <c r="H366" s="6" t="n"/>
      <c r="I366" s="6" t="n"/>
      <c r="J366" s="6" t="n"/>
      <c r="K366" s="6" t="n"/>
      <c r="L366" s="74" t="n"/>
      <c r="M366" s="6" t="n"/>
      <c r="N366" s="6" t="n"/>
      <c r="O366" s="6" t="n"/>
      <c r="P366" s="75" t="n"/>
    </row>
    <row r="367" ht="15.75" customHeight="1" s="262">
      <c r="A367" s="1" t="n"/>
      <c r="B367" s="14" t="n"/>
      <c r="C367" s="6" t="n"/>
      <c r="D367" s="74" t="n"/>
      <c r="E367" s="6" t="n"/>
      <c r="F367" s="74" t="n"/>
      <c r="G367" s="6" t="n"/>
      <c r="H367" s="6" t="n"/>
      <c r="I367" s="6" t="n"/>
      <c r="J367" s="6" t="n"/>
      <c r="K367" s="6" t="n"/>
      <c r="L367" s="74" t="n"/>
      <c r="M367" s="6" t="n"/>
      <c r="N367" s="6" t="n"/>
      <c r="O367" s="6" t="n"/>
      <c r="P367" s="75" t="n"/>
    </row>
    <row r="368" ht="15.75" customHeight="1" s="262">
      <c r="A368" s="1" t="n"/>
      <c r="B368" s="14" t="n"/>
      <c r="C368" s="6" t="n"/>
      <c r="D368" s="74" t="n"/>
      <c r="E368" s="6" t="n"/>
      <c r="F368" s="74" t="n"/>
      <c r="G368" s="6" t="n"/>
      <c r="H368" s="6" t="n"/>
      <c r="I368" s="6" t="n"/>
      <c r="J368" s="6" t="n"/>
      <c r="K368" s="6" t="n"/>
      <c r="L368" s="74" t="n"/>
      <c r="M368" s="6" t="n"/>
      <c r="N368" s="6" t="n"/>
      <c r="O368" s="6" t="n"/>
      <c r="P368" s="75" t="n"/>
    </row>
    <row r="369" ht="15.75" customHeight="1" s="262">
      <c r="A369" s="1" t="n"/>
      <c r="B369" s="14" t="n"/>
      <c r="C369" s="6" t="n"/>
      <c r="D369" s="74" t="n"/>
      <c r="E369" s="6" t="n"/>
      <c r="F369" s="74" t="n"/>
      <c r="G369" s="6" t="n"/>
      <c r="H369" s="6" t="n"/>
      <c r="I369" s="6" t="n"/>
      <c r="J369" s="6" t="n"/>
      <c r="K369" s="6" t="n"/>
      <c r="L369" s="74" t="n"/>
      <c r="M369" s="6" t="n"/>
      <c r="N369" s="6" t="n"/>
      <c r="O369" s="6" t="n"/>
      <c r="P369" s="75" t="n"/>
    </row>
    <row r="370" ht="15.75" customHeight="1" s="262">
      <c r="A370" s="1" t="n"/>
      <c r="B370" s="14" t="n"/>
      <c r="C370" s="6" t="n"/>
      <c r="D370" s="74" t="n"/>
      <c r="E370" s="6" t="n"/>
      <c r="F370" s="74" t="n"/>
      <c r="G370" s="6" t="n"/>
      <c r="H370" s="6" t="n"/>
      <c r="I370" s="6" t="n"/>
      <c r="J370" s="6" t="n"/>
      <c r="K370" s="6" t="n"/>
      <c r="L370" s="74" t="n"/>
      <c r="M370" s="6" t="n"/>
      <c r="N370" s="6" t="n"/>
      <c r="O370" s="6" t="n"/>
      <c r="P370" s="75" t="n"/>
    </row>
    <row r="371" ht="15.75" customHeight="1" s="262">
      <c r="A371" s="1" t="n"/>
      <c r="B371" s="14" t="n"/>
      <c r="C371" s="6" t="n"/>
      <c r="D371" s="74" t="n"/>
      <c r="E371" s="6" t="n"/>
      <c r="F371" s="74" t="n"/>
      <c r="G371" s="6" t="n"/>
      <c r="H371" s="6" t="n"/>
      <c r="I371" s="6" t="n"/>
      <c r="J371" s="6" t="n"/>
      <c r="K371" s="6" t="n"/>
      <c r="L371" s="74" t="n"/>
      <c r="M371" s="6" t="n"/>
      <c r="N371" s="6" t="n"/>
      <c r="O371" s="6" t="n"/>
      <c r="P371" s="75" t="n"/>
    </row>
    <row r="372" ht="15.75" customHeight="1" s="262">
      <c r="A372" s="1" t="n"/>
      <c r="B372" s="14" t="n"/>
      <c r="C372" s="6" t="n"/>
      <c r="D372" s="74" t="n"/>
      <c r="E372" s="6" t="n"/>
      <c r="F372" s="74" t="n"/>
      <c r="G372" s="6" t="n"/>
      <c r="H372" s="6" t="n"/>
      <c r="I372" s="6" t="n"/>
      <c r="J372" s="6" t="n"/>
      <c r="K372" s="6" t="n"/>
      <c r="L372" s="74" t="n"/>
      <c r="M372" s="6" t="n"/>
      <c r="N372" s="6" t="n"/>
      <c r="O372" s="6" t="n"/>
      <c r="P372" s="75" t="n"/>
    </row>
    <row r="373" ht="15.75" customHeight="1" s="262">
      <c r="A373" s="1" t="n"/>
      <c r="B373" s="14" t="n"/>
      <c r="C373" s="6" t="n"/>
      <c r="D373" s="74" t="n"/>
      <c r="E373" s="6" t="n"/>
      <c r="F373" s="74" t="n"/>
      <c r="G373" s="6" t="n"/>
      <c r="H373" s="6" t="n"/>
      <c r="I373" s="6" t="n"/>
      <c r="J373" s="6" t="n"/>
      <c r="K373" s="6" t="n"/>
      <c r="L373" s="74" t="n"/>
      <c r="M373" s="6" t="n"/>
      <c r="N373" s="6" t="n"/>
      <c r="O373" s="6" t="n"/>
      <c r="P373" s="75" t="n"/>
    </row>
    <row r="374" ht="15.75" customHeight="1" s="262">
      <c r="A374" s="1" t="n"/>
      <c r="B374" s="14" t="n"/>
      <c r="C374" s="6" t="n"/>
      <c r="D374" s="74" t="n"/>
      <c r="E374" s="6" t="n"/>
      <c r="F374" s="74" t="n"/>
      <c r="G374" s="6" t="n"/>
      <c r="H374" s="6" t="n"/>
      <c r="I374" s="6" t="n"/>
      <c r="J374" s="6" t="n"/>
      <c r="K374" s="6" t="n"/>
      <c r="L374" s="74" t="n"/>
      <c r="M374" s="6" t="n"/>
      <c r="N374" s="6" t="n"/>
      <c r="O374" s="6" t="n"/>
      <c r="P374" s="75" t="n"/>
    </row>
    <row r="375" ht="15.75" customHeight="1" s="262">
      <c r="A375" s="1" t="n"/>
      <c r="B375" s="14" t="n"/>
      <c r="C375" s="6" t="n"/>
      <c r="D375" s="74" t="n"/>
      <c r="E375" s="6" t="n"/>
      <c r="F375" s="74" t="n"/>
      <c r="G375" s="6" t="n"/>
      <c r="H375" s="6" t="n"/>
      <c r="I375" s="6" t="n"/>
      <c r="J375" s="6" t="n"/>
      <c r="K375" s="6" t="n"/>
      <c r="L375" s="74" t="n"/>
      <c r="M375" s="6" t="n"/>
      <c r="N375" s="6" t="n"/>
      <c r="O375" s="6" t="n"/>
      <c r="P375" s="75" t="n"/>
    </row>
    <row r="376" ht="15.75" customHeight="1" s="262">
      <c r="A376" s="1" t="n"/>
      <c r="B376" s="14" t="n"/>
      <c r="C376" s="6" t="n"/>
      <c r="D376" s="74" t="n"/>
      <c r="E376" s="6" t="n"/>
      <c r="F376" s="74" t="n"/>
      <c r="G376" s="6" t="n"/>
      <c r="H376" s="6" t="n"/>
      <c r="I376" s="6" t="n"/>
      <c r="J376" s="6" t="n"/>
      <c r="K376" s="6" t="n"/>
      <c r="L376" s="74" t="n"/>
      <c r="M376" s="6" t="n"/>
      <c r="N376" s="6" t="n"/>
      <c r="O376" s="6" t="n"/>
      <c r="P376" s="75" t="n"/>
    </row>
    <row r="377" ht="15.75" customHeight="1" s="262">
      <c r="A377" s="1" t="n"/>
      <c r="B377" s="14" t="n"/>
      <c r="C377" s="6" t="n"/>
      <c r="D377" s="74" t="n"/>
      <c r="E377" s="6" t="n"/>
      <c r="F377" s="74" t="n"/>
      <c r="G377" s="6" t="n"/>
      <c r="H377" s="6" t="n"/>
      <c r="I377" s="6" t="n"/>
      <c r="J377" s="6" t="n"/>
      <c r="K377" s="6" t="n"/>
      <c r="L377" s="74" t="n"/>
      <c r="M377" s="6" t="n"/>
      <c r="N377" s="6" t="n"/>
      <c r="O377" s="6" t="n"/>
      <c r="P377" s="75" t="n"/>
    </row>
    <row r="378" ht="15.75" customHeight="1" s="262">
      <c r="A378" s="1" t="n"/>
      <c r="B378" s="14" t="n"/>
      <c r="C378" s="6" t="n"/>
      <c r="D378" s="74" t="n"/>
      <c r="E378" s="6" t="n"/>
      <c r="F378" s="74" t="n"/>
      <c r="G378" s="6" t="n"/>
      <c r="H378" s="6" t="n"/>
      <c r="I378" s="6" t="n"/>
      <c r="J378" s="6" t="n"/>
      <c r="K378" s="6" t="n"/>
      <c r="L378" s="74" t="n"/>
      <c r="M378" s="6" t="n"/>
      <c r="N378" s="6" t="n"/>
      <c r="O378" s="6" t="n"/>
      <c r="P378" s="75" t="n"/>
    </row>
    <row r="379" ht="15.75" customHeight="1" s="262">
      <c r="A379" s="1" t="n"/>
      <c r="B379" s="14" t="n"/>
      <c r="C379" s="6" t="n"/>
      <c r="D379" s="74" t="n"/>
      <c r="E379" s="6" t="n"/>
      <c r="F379" s="74" t="n"/>
      <c r="G379" s="6" t="n"/>
      <c r="H379" s="6" t="n"/>
      <c r="I379" s="6" t="n"/>
      <c r="J379" s="6" t="n"/>
      <c r="K379" s="6" t="n"/>
      <c r="L379" s="74" t="n"/>
      <c r="M379" s="6" t="n"/>
      <c r="N379" s="6" t="n"/>
      <c r="O379" s="6" t="n"/>
      <c r="P379" s="75" t="n"/>
    </row>
    <row r="380" ht="15.75" customHeight="1" s="262">
      <c r="A380" s="1" t="n"/>
      <c r="B380" s="14" t="n"/>
      <c r="C380" s="6" t="n"/>
      <c r="D380" s="74" t="n"/>
      <c r="E380" s="6" t="n"/>
      <c r="F380" s="74" t="n"/>
      <c r="G380" s="6" t="n"/>
      <c r="H380" s="6" t="n"/>
      <c r="I380" s="6" t="n"/>
      <c r="J380" s="6" t="n"/>
      <c r="K380" s="6" t="n"/>
      <c r="L380" s="74" t="n"/>
      <c r="M380" s="6" t="n"/>
      <c r="N380" s="6" t="n"/>
      <c r="O380" s="6" t="n"/>
      <c r="P380" s="75" t="n"/>
    </row>
    <row r="381" ht="15.75" customHeight="1" s="262">
      <c r="A381" s="1" t="n"/>
      <c r="B381" s="14" t="n"/>
      <c r="C381" s="6" t="n"/>
      <c r="D381" s="74" t="n"/>
      <c r="E381" s="6" t="n"/>
      <c r="F381" s="74" t="n"/>
      <c r="G381" s="6" t="n"/>
      <c r="H381" s="6" t="n"/>
      <c r="I381" s="6" t="n"/>
      <c r="J381" s="6" t="n"/>
      <c r="K381" s="6" t="n"/>
      <c r="L381" s="74" t="n"/>
      <c r="M381" s="6" t="n"/>
      <c r="N381" s="6" t="n"/>
      <c r="O381" s="6" t="n"/>
      <c r="P381" s="75" t="n"/>
    </row>
    <row r="382" ht="15.75" customHeight="1" s="262">
      <c r="A382" s="1" t="n"/>
      <c r="B382" s="14" t="n"/>
      <c r="C382" s="6" t="n"/>
      <c r="D382" s="74" t="n"/>
      <c r="E382" s="6" t="n"/>
      <c r="F382" s="74" t="n"/>
      <c r="G382" s="6" t="n"/>
      <c r="H382" s="6" t="n"/>
      <c r="I382" s="6" t="n"/>
      <c r="J382" s="6" t="n"/>
      <c r="K382" s="6" t="n"/>
      <c r="L382" s="74" t="n"/>
      <c r="M382" s="6" t="n"/>
      <c r="N382" s="6" t="n"/>
      <c r="O382" s="6" t="n"/>
      <c r="P382" s="75" t="n"/>
    </row>
    <row r="383" ht="15.75" customHeight="1" s="262">
      <c r="A383" s="1" t="n"/>
      <c r="B383" s="14" t="n"/>
      <c r="C383" s="6" t="n"/>
      <c r="D383" s="74" t="n"/>
      <c r="E383" s="6" t="n"/>
      <c r="F383" s="74" t="n"/>
      <c r="G383" s="6" t="n"/>
      <c r="H383" s="6" t="n"/>
      <c r="I383" s="6" t="n"/>
      <c r="J383" s="6" t="n"/>
      <c r="K383" s="6" t="n"/>
      <c r="L383" s="74" t="n"/>
      <c r="M383" s="6" t="n"/>
      <c r="N383" s="6" t="n"/>
      <c r="O383" s="6" t="n"/>
      <c r="P383" s="75" t="n"/>
    </row>
    <row r="384" ht="15.75" customHeight="1" s="262">
      <c r="A384" s="1" t="n"/>
      <c r="B384" s="14" t="n"/>
      <c r="C384" s="6" t="n"/>
      <c r="D384" s="74" t="n"/>
      <c r="E384" s="6" t="n"/>
      <c r="F384" s="74" t="n"/>
      <c r="G384" s="6" t="n"/>
      <c r="H384" s="6" t="n"/>
      <c r="I384" s="6" t="n"/>
      <c r="J384" s="6" t="n"/>
      <c r="K384" s="6" t="n"/>
      <c r="L384" s="74" t="n"/>
      <c r="M384" s="6" t="n"/>
      <c r="N384" s="6" t="n"/>
      <c r="O384" s="6" t="n"/>
      <c r="P384" s="75" t="n"/>
    </row>
    <row r="385" ht="15.75" customHeight="1" s="262">
      <c r="A385" s="1" t="n"/>
      <c r="B385" s="14" t="n"/>
      <c r="C385" s="6" t="n"/>
      <c r="D385" s="74" t="n"/>
      <c r="E385" s="6" t="n"/>
      <c r="F385" s="74" t="n"/>
      <c r="G385" s="6" t="n"/>
      <c r="H385" s="6" t="n"/>
      <c r="I385" s="6" t="n"/>
      <c r="J385" s="6" t="n"/>
      <c r="K385" s="6" t="n"/>
      <c r="L385" s="74" t="n"/>
      <c r="M385" s="6" t="n"/>
      <c r="N385" s="6" t="n"/>
      <c r="O385" s="6" t="n"/>
      <c r="P385" s="75" t="n"/>
    </row>
    <row r="386" ht="15.75" customHeight="1" s="262">
      <c r="A386" s="1" t="n"/>
      <c r="B386" s="14" t="n"/>
      <c r="C386" s="6" t="n"/>
      <c r="D386" s="74" t="n"/>
      <c r="E386" s="6" t="n"/>
      <c r="F386" s="74" t="n"/>
      <c r="G386" s="6" t="n"/>
      <c r="H386" s="6" t="n"/>
      <c r="I386" s="6" t="n"/>
      <c r="J386" s="6" t="n"/>
      <c r="K386" s="6" t="n"/>
      <c r="L386" s="74" t="n"/>
      <c r="M386" s="6" t="n"/>
      <c r="N386" s="6" t="n"/>
      <c r="O386" s="6" t="n"/>
      <c r="P386" s="75" t="n"/>
    </row>
    <row r="387" ht="15.75" customHeight="1" s="262">
      <c r="A387" s="1" t="n"/>
      <c r="B387" s="14" t="n"/>
      <c r="C387" s="6" t="n"/>
      <c r="D387" s="74" t="n"/>
      <c r="E387" s="6" t="n"/>
      <c r="F387" s="74" t="n"/>
      <c r="G387" s="6" t="n"/>
      <c r="H387" s="6" t="n"/>
      <c r="I387" s="6" t="n"/>
      <c r="J387" s="6" t="n"/>
      <c r="K387" s="6" t="n"/>
      <c r="L387" s="74" t="n"/>
      <c r="M387" s="6" t="n"/>
      <c r="N387" s="6" t="n"/>
      <c r="O387" s="6" t="n"/>
      <c r="P387" s="75" t="n"/>
    </row>
    <row r="388" ht="15.75" customHeight="1" s="262">
      <c r="A388" s="1" t="n"/>
      <c r="B388" s="14" t="n"/>
      <c r="C388" s="6" t="n"/>
      <c r="D388" s="74" t="n"/>
      <c r="E388" s="6" t="n"/>
      <c r="F388" s="74" t="n"/>
      <c r="G388" s="6" t="n"/>
      <c r="H388" s="6" t="n"/>
      <c r="I388" s="6" t="n"/>
      <c r="J388" s="6" t="n"/>
      <c r="K388" s="6" t="n"/>
      <c r="L388" s="74" t="n"/>
      <c r="M388" s="6" t="n"/>
      <c r="N388" s="6" t="n"/>
      <c r="O388" s="6" t="n"/>
      <c r="P388" s="75" t="n"/>
    </row>
    <row r="389" ht="15.75" customHeight="1" s="262">
      <c r="A389" s="1" t="n"/>
      <c r="B389" s="14" t="n"/>
      <c r="C389" s="6" t="n"/>
      <c r="D389" s="74" t="n"/>
      <c r="E389" s="6" t="n"/>
      <c r="F389" s="74" t="n"/>
      <c r="G389" s="6" t="n"/>
      <c r="H389" s="6" t="n"/>
      <c r="I389" s="6" t="n"/>
      <c r="J389" s="6" t="n"/>
      <c r="K389" s="6" t="n"/>
      <c r="L389" s="74" t="n"/>
      <c r="M389" s="6" t="n"/>
      <c r="N389" s="6" t="n"/>
      <c r="O389" s="6" t="n"/>
      <c r="P389" s="75" t="n"/>
    </row>
    <row r="390" ht="15.75" customHeight="1" s="262">
      <c r="A390" s="1" t="n"/>
      <c r="B390" s="14" t="n"/>
      <c r="C390" s="6" t="n"/>
      <c r="D390" s="74" t="n"/>
      <c r="E390" s="6" t="n"/>
      <c r="F390" s="74" t="n"/>
      <c r="G390" s="6" t="n"/>
      <c r="H390" s="6" t="n"/>
      <c r="I390" s="6" t="n"/>
      <c r="J390" s="6" t="n"/>
      <c r="K390" s="6" t="n"/>
      <c r="L390" s="74" t="n"/>
      <c r="M390" s="6" t="n"/>
      <c r="N390" s="6" t="n"/>
      <c r="O390" s="6" t="n"/>
      <c r="P390" s="75" t="n"/>
    </row>
    <row r="391" ht="15.75" customHeight="1" s="262">
      <c r="A391" s="1" t="n"/>
      <c r="B391" s="14" t="n"/>
      <c r="C391" s="6" t="n"/>
      <c r="D391" s="74" t="n"/>
      <c r="E391" s="6" t="n"/>
      <c r="F391" s="74" t="n"/>
      <c r="G391" s="6" t="n"/>
      <c r="H391" s="6" t="n"/>
      <c r="I391" s="6" t="n"/>
      <c r="J391" s="6" t="n"/>
      <c r="K391" s="6" t="n"/>
      <c r="L391" s="74" t="n"/>
      <c r="M391" s="6" t="n"/>
      <c r="N391" s="6" t="n"/>
      <c r="O391" s="6" t="n"/>
      <c r="P391" s="75" t="n"/>
    </row>
    <row r="392" ht="15.75" customHeight="1" s="262">
      <c r="A392" s="1" t="n"/>
      <c r="B392" s="14" t="n"/>
      <c r="C392" s="6" t="n"/>
      <c r="D392" s="74" t="n"/>
      <c r="E392" s="6" t="n"/>
      <c r="F392" s="74" t="n"/>
      <c r="G392" s="6" t="n"/>
      <c r="H392" s="6" t="n"/>
      <c r="I392" s="6" t="n"/>
      <c r="J392" s="6" t="n"/>
      <c r="K392" s="6" t="n"/>
      <c r="L392" s="74" t="n"/>
      <c r="M392" s="6" t="n"/>
      <c r="N392" s="6" t="n"/>
      <c r="O392" s="6" t="n"/>
      <c r="P392" s="75" t="n"/>
    </row>
    <row r="393" ht="15.75" customHeight="1" s="262">
      <c r="A393" s="1" t="n"/>
      <c r="B393" s="14" t="n"/>
      <c r="C393" s="6" t="n"/>
      <c r="D393" s="74" t="n"/>
      <c r="E393" s="6" t="n"/>
      <c r="F393" s="74" t="n"/>
      <c r="G393" s="6" t="n"/>
      <c r="H393" s="6" t="n"/>
      <c r="I393" s="6" t="n"/>
      <c r="J393" s="6" t="n"/>
      <c r="K393" s="6" t="n"/>
      <c r="L393" s="74" t="n"/>
      <c r="M393" s="6" t="n"/>
      <c r="N393" s="6" t="n"/>
      <c r="O393" s="6" t="n"/>
      <c r="P393" s="75" t="n"/>
    </row>
    <row r="394" ht="15.75" customHeight="1" s="262">
      <c r="A394" s="1" t="n"/>
      <c r="B394" s="14" t="n"/>
      <c r="C394" s="6" t="n"/>
      <c r="D394" s="74" t="n"/>
      <c r="E394" s="6" t="n"/>
      <c r="F394" s="74" t="n"/>
      <c r="G394" s="6" t="n"/>
      <c r="H394" s="6" t="n"/>
      <c r="I394" s="6" t="n"/>
      <c r="J394" s="6" t="n"/>
      <c r="K394" s="6" t="n"/>
      <c r="L394" s="74" t="n"/>
      <c r="M394" s="6" t="n"/>
      <c r="N394" s="6" t="n"/>
      <c r="O394" s="6" t="n"/>
      <c r="P394" s="75" t="n"/>
    </row>
    <row r="395" ht="15.75" customHeight="1" s="262">
      <c r="A395" s="1" t="n"/>
      <c r="B395" s="14" t="n"/>
      <c r="C395" s="6" t="n"/>
      <c r="D395" s="74" t="n"/>
      <c r="E395" s="6" t="n"/>
      <c r="F395" s="74" t="n"/>
      <c r="G395" s="6" t="n"/>
      <c r="H395" s="6" t="n"/>
      <c r="I395" s="6" t="n"/>
      <c r="J395" s="6" t="n"/>
      <c r="K395" s="6" t="n"/>
      <c r="L395" s="74" t="n"/>
      <c r="M395" s="6" t="n"/>
      <c r="N395" s="6" t="n"/>
      <c r="O395" s="6" t="n"/>
      <c r="P395" s="75" t="n"/>
    </row>
    <row r="396" ht="15.75" customHeight="1" s="262">
      <c r="A396" s="1" t="n"/>
      <c r="B396" s="14" t="n"/>
      <c r="C396" s="6" t="n"/>
      <c r="D396" s="74" t="n"/>
      <c r="E396" s="6" t="n"/>
      <c r="F396" s="74" t="n"/>
      <c r="G396" s="6" t="n"/>
      <c r="H396" s="6" t="n"/>
      <c r="I396" s="6" t="n"/>
      <c r="J396" s="6" t="n"/>
      <c r="K396" s="6" t="n"/>
      <c r="L396" s="74" t="n"/>
      <c r="M396" s="6" t="n"/>
      <c r="N396" s="6" t="n"/>
      <c r="O396" s="6" t="n"/>
      <c r="P396" s="75" t="n"/>
    </row>
    <row r="397" ht="15.75" customHeight="1" s="262">
      <c r="A397" s="1" t="n"/>
      <c r="B397" s="14" t="n"/>
      <c r="C397" s="6" t="n"/>
      <c r="D397" s="74" t="n"/>
      <c r="E397" s="6" t="n"/>
      <c r="F397" s="74" t="n"/>
      <c r="G397" s="6" t="n"/>
      <c r="H397" s="6" t="n"/>
      <c r="I397" s="6" t="n"/>
      <c r="J397" s="6" t="n"/>
      <c r="K397" s="6" t="n"/>
      <c r="L397" s="74" t="n"/>
      <c r="M397" s="6" t="n"/>
      <c r="N397" s="6" t="n"/>
      <c r="O397" s="6" t="n"/>
      <c r="P397" s="75" t="n"/>
    </row>
    <row r="398" ht="15.75" customHeight="1" s="262">
      <c r="A398" s="1" t="n"/>
      <c r="B398" s="14" t="n"/>
      <c r="C398" s="6" t="n"/>
      <c r="D398" s="74" t="n"/>
      <c r="E398" s="6" t="n"/>
      <c r="F398" s="74" t="n"/>
      <c r="G398" s="6" t="n"/>
      <c r="H398" s="6" t="n"/>
      <c r="I398" s="6" t="n"/>
      <c r="J398" s="6" t="n"/>
      <c r="K398" s="6" t="n"/>
      <c r="L398" s="74" t="n"/>
      <c r="M398" s="6" t="n"/>
      <c r="N398" s="6" t="n"/>
      <c r="O398" s="6" t="n"/>
      <c r="P398" s="75" t="n"/>
    </row>
    <row r="399" ht="15.75" customHeight="1" s="262">
      <c r="A399" s="1" t="n"/>
      <c r="B399" s="14" t="n"/>
      <c r="C399" s="6" t="n"/>
      <c r="D399" s="74" t="n"/>
      <c r="E399" s="6" t="n"/>
      <c r="F399" s="74" t="n"/>
      <c r="G399" s="6" t="n"/>
      <c r="H399" s="6" t="n"/>
      <c r="I399" s="6" t="n"/>
      <c r="J399" s="6" t="n"/>
      <c r="K399" s="6" t="n"/>
      <c r="L399" s="74" t="n"/>
      <c r="M399" s="6" t="n"/>
      <c r="N399" s="6" t="n"/>
      <c r="O399" s="6" t="n"/>
      <c r="P399" s="75" t="n"/>
    </row>
    <row r="400" ht="15.75" customHeight="1" s="262">
      <c r="A400" s="1" t="n"/>
      <c r="B400" s="14" t="n"/>
      <c r="C400" s="6" t="n"/>
      <c r="D400" s="74" t="n"/>
      <c r="E400" s="6" t="n"/>
      <c r="F400" s="74" t="n"/>
      <c r="G400" s="6" t="n"/>
      <c r="H400" s="6" t="n"/>
      <c r="I400" s="6" t="n"/>
      <c r="J400" s="6" t="n"/>
      <c r="K400" s="6" t="n"/>
      <c r="L400" s="74" t="n"/>
      <c r="M400" s="6" t="n"/>
      <c r="N400" s="6" t="n"/>
      <c r="O400" s="6" t="n"/>
      <c r="P400" s="75" t="n"/>
    </row>
    <row r="401" ht="15.75" customHeight="1" s="262">
      <c r="A401" s="1" t="n"/>
      <c r="B401" s="14" t="n"/>
      <c r="C401" s="6" t="n"/>
      <c r="D401" s="74" t="n"/>
      <c r="E401" s="6" t="n"/>
      <c r="F401" s="74" t="n"/>
      <c r="G401" s="6" t="n"/>
      <c r="H401" s="6" t="n"/>
      <c r="I401" s="6" t="n"/>
      <c r="J401" s="6" t="n"/>
      <c r="K401" s="6" t="n"/>
      <c r="L401" s="74" t="n"/>
      <c r="M401" s="6" t="n"/>
      <c r="N401" s="6" t="n"/>
      <c r="O401" s="6" t="n"/>
      <c r="P401" s="75" t="n"/>
    </row>
    <row r="402" ht="15.75" customHeight="1" s="262">
      <c r="A402" s="1" t="n"/>
      <c r="B402" s="14" t="n"/>
      <c r="C402" s="6" t="n"/>
      <c r="D402" s="74" t="n"/>
      <c r="E402" s="6" t="n"/>
      <c r="F402" s="74" t="n"/>
      <c r="G402" s="6" t="n"/>
      <c r="H402" s="6" t="n"/>
      <c r="I402" s="6" t="n"/>
      <c r="J402" s="6" t="n"/>
      <c r="K402" s="6" t="n"/>
      <c r="L402" s="74" t="n"/>
      <c r="M402" s="6" t="n"/>
      <c r="N402" s="6" t="n"/>
      <c r="O402" s="6" t="n"/>
      <c r="P402" s="75" t="n"/>
    </row>
    <row r="403" ht="15.75" customHeight="1" s="262">
      <c r="A403" s="1" t="n"/>
      <c r="B403" s="14" t="n"/>
      <c r="C403" s="6" t="n"/>
      <c r="D403" s="74" t="n"/>
      <c r="E403" s="6" t="n"/>
      <c r="F403" s="74" t="n"/>
      <c r="G403" s="6" t="n"/>
      <c r="H403" s="6" t="n"/>
      <c r="I403" s="6" t="n"/>
      <c r="J403" s="6" t="n"/>
      <c r="K403" s="6" t="n"/>
      <c r="L403" s="74" t="n"/>
      <c r="M403" s="6" t="n"/>
      <c r="N403" s="6" t="n"/>
      <c r="O403" s="6" t="n"/>
      <c r="P403" s="75" t="n"/>
    </row>
    <row r="404" ht="15.75" customHeight="1" s="262">
      <c r="A404" s="1" t="n"/>
      <c r="B404" s="14" t="n"/>
      <c r="C404" s="6" t="n"/>
      <c r="D404" s="74" t="n"/>
      <c r="E404" s="6" t="n"/>
      <c r="F404" s="74" t="n"/>
      <c r="G404" s="6" t="n"/>
      <c r="H404" s="6" t="n"/>
      <c r="I404" s="6" t="n"/>
      <c r="J404" s="6" t="n"/>
      <c r="K404" s="6" t="n"/>
      <c r="L404" s="74" t="n"/>
      <c r="M404" s="6" t="n"/>
      <c r="N404" s="6" t="n"/>
      <c r="O404" s="6" t="n"/>
      <c r="P404" s="75" t="n"/>
    </row>
    <row r="405" ht="15.75" customHeight="1" s="262">
      <c r="A405" s="1" t="n"/>
      <c r="B405" s="14" t="n"/>
      <c r="C405" s="6" t="n"/>
      <c r="D405" s="74" t="n"/>
      <c r="E405" s="6" t="n"/>
      <c r="F405" s="74" t="n"/>
      <c r="G405" s="6" t="n"/>
      <c r="H405" s="6" t="n"/>
      <c r="I405" s="6" t="n"/>
      <c r="J405" s="6" t="n"/>
      <c r="K405" s="6" t="n"/>
      <c r="L405" s="74" t="n"/>
      <c r="M405" s="6" t="n"/>
      <c r="N405" s="6" t="n"/>
      <c r="O405" s="6" t="n"/>
      <c r="P405" s="75" t="n"/>
    </row>
    <row r="406" ht="15.75" customHeight="1" s="262">
      <c r="A406" s="1" t="n"/>
      <c r="B406" s="14" t="n"/>
      <c r="C406" s="6" t="n"/>
      <c r="D406" s="74" t="n"/>
      <c r="E406" s="6" t="n"/>
      <c r="F406" s="74" t="n"/>
      <c r="G406" s="6" t="n"/>
      <c r="H406" s="6" t="n"/>
      <c r="I406" s="6" t="n"/>
      <c r="J406" s="6" t="n"/>
      <c r="K406" s="6" t="n"/>
      <c r="L406" s="74" t="n"/>
      <c r="M406" s="6" t="n"/>
      <c r="N406" s="6" t="n"/>
      <c r="O406" s="6" t="n"/>
      <c r="P406" s="75" t="n"/>
    </row>
    <row r="407" ht="15.75" customHeight="1" s="262">
      <c r="A407" s="1" t="n"/>
      <c r="B407" s="14" t="n"/>
      <c r="C407" s="6" t="n"/>
      <c r="D407" s="74" t="n"/>
      <c r="E407" s="6" t="n"/>
      <c r="F407" s="74" t="n"/>
      <c r="G407" s="6" t="n"/>
      <c r="H407" s="6" t="n"/>
      <c r="I407" s="6" t="n"/>
      <c r="J407" s="6" t="n"/>
      <c r="K407" s="6" t="n"/>
      <c r="L407" s="74" t="n"/>
      <c r="M407" s="6" t="n"/>
      <c r="N407" s="6" t="n"/>
      <c r="O407" s="6" t="n"/>
      <c r="P407" s="75" t="n"/>
    </row>
    <row r="408" ht="15.75" customHeight="1" s="262">
      <c r="A408" s="1" t="n"/>
      <c r="B408" s="14" t="n"/>
      <c r="C408" s="6" t="n"/>
      <c r="D408" s="74" t="n"/>
      <c r="E408" s="6" t="n"/>
      <c r="F408" s="74" t="n"/>
      <c r="G408" s="6" t="n"/>
      <c r="H408" s="6" t="n"/>
      <c r="I408" s="6" t="n"/>
      <c r="J408" s="6" t="n"/>
      <c r="K408" s="6" t="n"/>
      <c r="L408" s="74" t="n"/>
      <c r="M408" s="6" t="n"/>
      <c r="N408" s="6" t="n"/>
      <c r="O408" s="6" t="n"/>
      <c r="P408" s="75" t="n"/>
    </row>
    <row r="409" ht="15.75" customHeight="1" s="262">
      <c r="A409" s="1" t="n"/>
      <c r="B409" s="14" t="n"/>
      <c r="C409" s="6" t="n"/>
      <c r="D409" s="74" t="n"/>
      <c r="E409" s="6" t="n"/>
      <c r="F409" s="74" t="n"/>
      <c r="G409" s="6" t="n"/>
      <c r="H409" s="6" t="n"/>
      <c r="I409" s="6" t="n"/>
      <c r="J409" s="6" t="n"/>
      <c r="K409" s="6" t="n"/>
      <c r="L409" s="74" t="n"/>
      <c r="M409" s="6" t="n"/>
      <c r="N409" s="6" t="n"/>
      <c r="O409" s="6" t="n"/>
      <c r="P409" s="75" t="n"/>
    </row>
    <row r="410" ht="15.75" customHeight="1" s="262">
      <c r="A410" s="1" t="n"/>
      <c r="B410" s="14" t="n"/>
      <c r="C410" s="6" t="n"/>
      <c r="D410" s="74" t="n"/>
      <c r="E410" s="6" t="n"/>
      <c r="F410" s="74" t="n"/>
      <c r="G410" s="6" t="n"/>
      <c r="H410" s="6" t="n"/>
      <c r="I410" s="6" t="n"/>
      <c r="J410" s="6" t="n"/>
      <c r="K410" s="6" t="n"/>
      <c r="L410" s="74" t="n"/>
      <c r="M410" s="6" t="n"/>
      <c r="N410" s="6" t="n"/>
      <c r="O410" s="6" t="n"/>
      <c r="P410" s="75" t="n"/>
    </row>
    <row r="411" ht="15.75" customHeight="1" s="262">
      <c r="A411" s="1" t="n"/>
      <c r="B411" s="14" t="n"/>
      <c r="C411" s="6" t="n"/>
      <c r="D411" s="74" t="n"/>
      <c r="E411" s="6" t="n"/>
      <c r="F411" s="74" t="n"/>
      <c r="G411" s="6" t="n"/>
      <c r="H411" s="6" t="n"/>
      <c r="I411" s="6" t="n"/>
      <c r="J411" s="6" t="n"/>
      <c r="K411" s="6" t="n"/>
      <c r="L411" s="74" t="n"/>
      <c r="M411" s="6" t="n"/>
      <c r="N411" s="6" t="n"/>
      <c r="O411" s="6" t="n"/>
      <c r="P411" s="75" t="n"/>
    </row>
    <row r="412" ht="15.75" customHeight="1" s="262">
      <c r="A412" s="1" t="n"/>
      <c r="B412" s="14" t="n"/>
      <c r="C412" s="6" t="n"/>
      <c r="D412" s="74" t="n"/>
      <c r="E412" s="6" t="n"/>
      <c r="F412" s="74" t="n"/>
      <c r="G412" s="6" t="n"/>
      <c r="H412" s="6" t="n"/>
      <c r="I412" s="6" t="n"/>
      <c r="J412" s="6" t="n"/>
      <c r="K412" s="6" t="n"/>
      <c r="L412" s="74" t="n"/>
      <c r="M412" s="6" t="n"/>
      <c r="N412" s="6" t="n"/>
      <c r="O412" s="6" t="n"/>
      <c r="P412" s="75" t="n"/>
    </row>
    <row r="413" ht="15.75" customHeight="1" s="262">
      <c r="A413" s="1" t="n"/>
      <c r="B413" s="14" t="n"/>
      <c r="C413" s="6" t="n"/>
      <c r="D413" s="74" t="n"/>
      <c r="E413" s="6" t="n"/>
      <c r="F413" s="74" t="n"/>
      <c r="G413" s="6" t="n"/>
      <c r="H413" s="6" t="n"/>
      <c r="I413" s="6" t="n"/>
      <c r="J413" s="6" t="n"/>
      <c r="K413" s="6" t="n"/>
      <c r="L413" s="74" t="n"/>
      <c r="M413" s="6" t="n"/>
      <c r="N413" s="6" t="n"/>
      <c r="O413" s="6" t="n"/>
      <c r="P413" s="75" t="n"/>
    </row>
    <row r="414" ht="15.75" customHeight="1" s="262">
      <c r="A414" s="1" t="n"/>
      <c r="B414" s="14" t="n"/>
      <c r="C414" s="6" t="n"/>
      <c r="D414" s="74" t="n"/>
      <c r="E414" s="6" t="n"/>
      <c r="F414" s="74" t="n"/>
      <c r="G414" s="6" t="n"/>
      <c r="H414" s="6" t="n"/>
      <c r="I414" s="6" t="n"/>
      <c r="J414" s="6" t="n"/>
      <c r="K414" s="6" t="n"/>
      <c r="L414" s="74" t="n"/>
      <c r="M414" s="6" t="n"/>
      <c r="N414" s="6" t="n"/>
      <c r="O414" s="6" t="n"/>
      <c r="P414" s="75" t="n"/>
    </row>
    <row r="415" ht="15.75" customHeight="1" s="262">
      <c r="A415" s="1" t="n"/>
      <c r="B415" s="14" t="n"/>
      <c r="C415" s="6" t="n"/>
      <c r="D415" s="74" t="n"/>
      <c r="E415" s="6" t="n"/>
      <c r="F415" s="74" t="n"/>
      <c r="G415" s="6" t="n"/>
      <c r="H415" s="6" t="n"/>
      <c r="I415" s="6" t="n"/>
      <c r="J415" s="6" t="n"/>
      <c r="K415" s="6" t="n"/>
      <c r="L415" s="74" t="n"/>
      <c r="M415" s="6" t="n"/>
      <c r="N415" s="6" t="n"/>
      <c r="O415" s="6" t="n"/>
      <c r="P415" s="75" t="n"/>
    </row>
    <row r="416" ht="15.75" customHeight="1" s="262">
      <c r="A416" s="1" t="n"/>
      <c r="B416" s="14" t="n"/>
      <c r="C416" s="6" t="n"/>
      <c r="D416" s="74" t="n"/>
      <c r="E416" s="6" t="n"/>
      <c r="F416" s="74" t="n"/>
      <c r="G416" s="6" t="n"/>
      <c r="H416" s="6" t="n"/>
      <c r="I416" s="6" t="n"/>
      <c r="J416" s="6" t="n"/>
      <c r="K416" s="6" t="n"/>
      <c r="L416" s="74" t="n"/>
      <c r="M416" s="6" t="n"/>
      <c r="N416" s="6" t="n"/>
      <c r="O416" s="6" t="n"/>
      <c r="P416" s="75" t="n"/>
    </row>
    <row r="417" ht="15.75" customHeight="1" s="262">
      <c r="A417" s="1" t="n"/>
      <c r="B417" s="14" t="n"/>
      <c r="C417" s="6" t="n"/>
      <c r="D417" s="74" t="n"/>
      <c r="E417" s="6" t="n"/>
      <c r="F417" s="74" t="n"/>
      <c r="G417" s="6" t="n"/>
      <c r="H417" s="6" t="n"/>
      <c r="I417" s="6" t="n"/>
      <c r="J417" s="6" t="n"/>
      <c r="K417" s="6" t="n"/>
      <c r="L417" s="74" t="n"/>
      <c r="M417" s="6" t="n"/>
      <c r="N417" s="6" t="n"/>
      <c r="O417" s="6" t="n"/>
      <c r="P417" s="75" t="n"/>
    </row>
    <row r="418" ht="15.75" customHeight="1" s="262">
      <c r="A418" s="1" t="n"/>
      <c r="B418" s="14" t="n"/>
      <c r="C418" s="6" t="n"/>
      <c r="D418" s="74" t="n"/>
      <c r="E418" s="6" t="n"/>
      <c r="F418" s="74" t="n"/>
      <c r="G418" s="6" t="n"/>
      <c r="H418" s="6" t="n"/>
      <c r="I418" s="6" t="n"/>
      <c r="J418" s="6" t="n"/>
      <c r="K418" s="6" t="n"/>
      <c r="L418" s="74" t="n"/>
      <c r="M418" s="6" t="n"/>
      <c r="N418" s="6" t="n"/>
      <c r="O418" s="6" t="n"/>
      <c r="P418" s="75" t="n"/>
    </row>
    <row r="419" ht="15.75" customHeight="1" s="262">
      <c r="A419" s="1" t="n"/>
      <c r="B419" s="14" t="n"/>
      <c r="C419" s="6" t="n"/>
      <c r="D419" s="74" t="n"/>
      <c r="E419" s="6" t="n"/>
      <c r="F419" s="74" t="n"/>
      <c r="G419" s="6" t="n"/>
      <c r="H419" s="6" t="n"/>
      <c r="I419" s="6" t="n"/>
      <c r="J419" s="6" t="n"/>
      <c r="K419" s="6" t="n"/>
      <c r="L419" s="74" t="n"/>
      <c r="M419" s="6" t="n"/>
      <c r="N419" s="6" t="n"/>
      <c r="O419" s="6" t="n"/>
      <c r="P419" s="75" t="n"/>
    </row>
    <row r="420" ht="15.75" customHeight="1" s="262">
      <c r="A420" s="1" t="n"/>
      <c r="B420" s="14" t="n"/>
      <c r="C420" s="6" t="n"/>
      <c r="D420" s="74" t="n"/>
      <c r="E420" s="6" t="n"/>
      <c r="F420" s="74" t="n"/>
      <c r="G420" s="6" t="n"/>
      <c r="H420" s="6" t="n"/>
      <c r="I420" s="6" t="n"/>
      <c r="J420" s="6" t="n"/>
      <c r="K420" s="6" t="n"/>
      <c r="L420" s="74" t="n"/>
      <c r="M420" s="6" t="n"/>
      <c r="N420" s="6" t="n"/>
      <c r="O420" s="6" t="n"/>
      <c r="P420" s="75" t="n"/>
    </row>
    <row r="421" ht="15.75" customHeight="1" s="262">
      <c r="A421" s="1" t="n"/>
      <c r="B421" s="14" t="n"/>
      <c r="C421" s="6" t="n"/>
      <c r="D421" s="74" t="n"/>
      <c r="E421" s="6" t="n"/>
      <c r="F421" s="74" t="n"/>
      <c r="G421" s="6" t="n"/>
      <c r="H421" s="6" t="n"/>
      <c r="I421" s="6" t="n"/>
      <c r="J421" s="6" t="n"/>
      <c r="K421" s="6" t="n"/>
      <c r="L421" s="74" t="n"/>
      <c r="M421" s="6" t="n"/>
      <c r="N421" s="6" t="n"/>
      <c r="O421" s="6" t="n"/>
      <c r="P421" s="75" t="n"/>
    </row>
    <row r="422" ht="15.75" customHeight="1" s="262">
      <c r="A422" s="1" t="n"/>
      <c r="B422" s="14" t="n"/>
      <c r="C422" s="6" t="n"/>
      <c r="D422" s="74" t="n"/>
      <c r="E422" s="6" t="n"/>
      <c r="F422" s="74" t="n"/>
      <c r="G422" s="6" t="n"/>
      <c r="H422" s="6" t="n"/>
      <c r="I422" s="6" t="n"/>
      <c r="J422" s="6" t="n"/>
      <c r="K422" s="6" t="n"/>
      <c r="L422" s="74" t="n"/>
      <c r="M422" s="6" t="n"/>
      <c r="N422" s="6" t="n"/>
      <c r="O422" s="6" t="n"/>
      <c r="P422" s="75" t="n"/>
    </row>
    <row r="423" ht="15.75" customHeight="1" s="262">
      <c r="A423" s="1" t="n"/>
      <c r="B423" s="14" t="n"/>
      <c r="C423" s="6" t="n"/>
      <c r="D423" s="74" t="n"/>
      <c r="E423" s="6" t="n"/>
      <c r="F423" s="74" t="n"/>
      <c r="G423" s="6" t="n"/>
      <c r="H423" s="6" t="n"/>
      <c r="I423" s="6" t="n"/>
      <c r="J423" s="6" t="n"/>
      <c r="K423" s="6" t="n"/>
      <c r="L423" s="74" t="n"/>
      <c r="M423" s="6" t="n"/>
      <c r="N423" s="6" t="n"/>
      <c r="O423" s="6" t="n"/>
      <c r="P423" s="75" t="n"/>
    </row>
    <row r="424" ht="15.75" customHeight="1" s="262">
      <c r="A424" s="1" t="n"/>
      <c r="B424" s="14" t="n"/>
      <c r="C424" s="6" t="n"/>
      <c r="D424" s="74" t="n"/>
      <c r="E424" s="6" t="n"/>
      <c r="F424" s="74" t="n"/>
      <c r="G424" s="6" t="n"/>
      <c r="H424" s="6" t="n"/>
      <c r="I424" s="6" t="n"/>
      <c r="J424" s="6" t="n"/>
      <c r="K424" s="6" t="n"/>
      <c r="L424" s="74" t="n"/>
      <c r="M424" s="6" t="n"/>
      <c r="N424" s="6" t="n"/>
      <c r="O424" s="6" t="n"/>
      <c r="P424" s="75" t="n"/>
    </row>
    <row r="425" ht="15.75" customHeight="1" s="262">
      <c r="A425" s="1" t="n"/>
      <c r="B425" s="14" t="n"/>
      <c r="C425" s="6" t="n"/>
      <c r="D425" s="74" t="n"/>
      <c r="E425" s="6" t="n"/>
      <c r="F425" s="74" t="n"/>
      <c r="G425" s="6" t="n"/>
      <c r="H425" s="6" t="n"/>
      <c r="I425" s="6" t="n"/>
      <c r="J425" s="6" t="n"/>
      <c r="K425" s="6" t="n"/>
      <c r="L425" s="74" t="n"/>
      <c r="M425" s="6" t="n"/>
      <c r="N425" s="6" t="n"/>
      <c r="O425" s="6" t="n"/>
      <c r="P425" s="75" t="n"/>
    </row>
    <row r="426" ht="15.75" customHeight="1" s="262">
      <c r="A426" s="1" t="n"/>
      <c r="B426" s="14" t="n"/>
      <c r="C426" s="6" t="n"/>
      <c r="D426" s="74" t="n"/>
      <c r="E426" s="6" t="n"/>
      <c r="F426" s="74" t="n"/>
      <c r="G426" s="6" t="n"/>
      <c r="H426" s="6" t="n"/>
      <c r="I426" s="6" t="n"/>
      <c r="J426" s="6" t="n"/>
      <c r="K426" s="6" t="n"/>
      <c r="L426" s="74" t="n"/>
      <c r="M426" s="6" t="n"/>
      <c r="N426" s="6" t="n"/>
      <c r="O426" s="6" t="n"/>
      <c r="P426" s="75" t="n"/>
    </row>
    <row r="427" ht="15.75" customHeight="1" s="262">
      <c r="A427" s="1" t="n"/>
      <c r="B427" s="14" t="n"/>
      <c r="C427" s="6" t="n"/>
      <c r="D427" s="74" t="n"/>
      <c r="E427" s="6" t="n"/>
      <c r="F427" s="74" t="n"/>
      <c r="G427" s="6" t="n"/>
      <c r="H427" s="6" t="n"/>
      <c r="I427" s="6" t="n"/>
      <c r="J427" s="6" t="n"/>
      <c r="K427" s="6" t="n"/>
      <c r="L427" s="74" t="n"/>
      <c r="M427" s="6" t="n"/>
      <c r="N427" s="6" t="n"/>
      <c r="O427" s="6" t="n"/>
      <c r="P427" s="75" t="n"/>
    </row>
    <row r="428" ht="15.75" customHeight="1" s="262">
      <c r="A428" s="1" t="n"/>
      <c r="B428" s="14" t="n"/>
      <c r="C428" s="6" t="n"/>
      <c r="D428" s="74" t="n"/>
      <c r="E428" s="6" t="n"/>
      <c r="F428" s="74" t="n"/>
      <c r="G428" s="6" t="n"/>
      <c r="H428" s="6" t="n"/>
      <c r="I428" s="6" t="n"/>
      <c r="J428" s="6" t="n"/>
      <c r="K428" s="6" t="n"/>
      <c r="L428" s="74" t="n"/>
      <c r="M428" s="6" t="n"/>
      <c r="N428" s="6" t="n"/>
      <c r="O428" s="6" t="n"/>
      <c r="P428" s="75" t="n"/>
    </row>
    <row r="429" ht="15.75" customHeight="1" s="262">
      <c r="A429" s="1" t="n"/>
      <c r="B429" s="14" t="n"/>
      <c r="C429" s="6" t="n"/>
      <c r="D429" s="74" t="n"/>
      <c r="E429" s="6" t="n"/>
      <c r="F429" s="74" t="n"/>
      <c r="G429" s="6" t="n"/>
      <c r="H429" s="6" t="n"/>
      <c r="I429" s="6" t="n"/>
      <c r="J429" s="6" t="n"/>
      <c r="K429" s="6" t="n"/>
      <c r="L429" s="74" t="n"/>
      <c r="M429" s="6" t="n"/>
      <c r="N429" s="6" t="n"/>
      <c r="O429" s="6" t="n"/>
      <c r="P429" s="75" t="n"/>
    </row>
    <row r="430" ht="15.75" customHeight="1" s="262">
      <c r="A430" s="1" t="n"/>
      <c r="B430" s="14" t="n"/>
      <c r="C430" s="6" t="n"/>
      <c r="D430" s="74" t="n"/>
      <c r="E430" s="6" t="n"/>
      <c r="F430" s="74" t="n"/>
      <c r="G430" s="6" t="n"/>
      <c r="H430" s="6" t="n"/>
      <c r="I430" s="6" t="n"/>
      <c r="J430" s="6" t="n"/>
      <c r="K430" s="6" t="n"/>
      <c r="L430" s="74" t="n"/>
      <c r="M430" s="6" t="n"/>
      <c r="N430" s="6" t="n"/>
      <c r="O430" s="6" t="n"/>
      <c r="P430" s="75" t="n"/>
    </row>
    <row r="431" ht="15.75" customHeight="1" s="262">
      <c r="A431" s="1" t="n"/>
      <c r="B431" s="14" t="n"/>
      <c r="C431" s="6" t="n"/>
      <c r="D431" s="74" t="n"/>
      <c r="E431" s="6" t="n"/>
      <c r="F431" s="74" t="n"/>
      <c r="G431" s="6" t="n"/>
      <c r="H431" s="6" t="n"/>
      <c r="I431" s="6" t="n"/>
      <c r="J431" s="6" t="n"/>
      <c r="K431" s="6" t="n"/>
      <c r="L431" s="74" t="n"/>
      <c r="M431" s="6" t="n"/>
      <c r="N431" s="6" t="n"/>
      <c r="O431" s="6" t="n"/>
      <c r="P431" s="75" t="n"/>
    </row>
    <row r="432" ht="15.75" customHeight="1" s="262">
      <c r="A432" s="1" t="n"/>
      <c r="B432" s="14" t="n"/>
      <c r="C432" s="6" t="n"/>
      <c r="D432" s="74" t="n"/>
      <c r="E432" s="6" t="n"/>
      <c r="F432" s="74" t="n"/>
      <c r="G432" s="6" t="n"/>
      <c r="H432" s="6" t="n"/>
      <c r="I432" s="6" t="n"/>
      <c r="J432" s="6" t="n"/>
      <c r="K432" s="6" t="n"/>
      <c r="L432" s="74" t="n"/>
      <c r="M432" s="6" t="n"/>
      <c r="N432" s="6" t="n"/>
      <c r="O432" s="6" t="n"/>
      <c r="P432" s="75" t="n"/>
    </row>
    <row r="433" ht="15.75" customHeight="1" s="262">
      <c r="A433" s="1" t="n"/>
      <c r="B433" s="14" t="n"/>
      <c r="C433" s="6" t="n"/>
      <c r="D433" s="74" t="n"/>
      <c r="E433" s="6" t="n"/>
      <c r="F433" s="74" t="n"/>
      <c r="G433" s="6" t="n"/>
      <c r="H433" s="6" t="n"/>
      <c r="I433" s="6" t="n"/>
      <c r="J433" s="6" t="n"/>
      <c r="K433" s="6" t="n"/>
      <c r="L433" s="74" t="n"/>
      <c r="M433" s="6" t="n"/>
      <c r="N433" s="6" t="n"/>
      <c r="O433" s="6" t="n"/>
      <c r="P433" s="75" t="n"/>
    </row>
    <row r="434" ht="15.75" customHeight="1" s="262">
      <c r="A434" s="1" t="n"/>
      <c r="B434" s="14" t="n"/>
      <c r="C434" s="6" t="n"/>
      <c r="D434" s="74" t="n"/>
      <c r="E434" s="6" t="n"/>
      <c r="F434" s="74" t="n"/>
      <c r="G434" s="6" t="n"/>
      <c r="H434" s="6" t="n"/>
      <c r="I434" s="6" t="n"/>
      <c r="J434" s="6" t="n"/>
      <c r="K434" s="6" t="n"/>
      <c r="L434" s="74" t="n"/>
      <c r="M434" s="6" t="n"/>
      <c r="N434" s="6" t="n"/>
      <c r="O434" s="6" t="n"/>
      <c r="P434" s="75" t="n"/>
    </row>
    <row r="435" ht="15.75" customHeight="1" s="262">
      <c r="A435" s="1" t="n"/>
      <c r="B435" s="14" t="n"/>
      <c r="C435" s="6" t="n"/>
      <c r="D435" s="74" t="n"/>
      <c r="E435" s="6" t="n"/>
      <c r="F435" s="74" t="n"/>
      <c r="G435" s="6" t="n"/>
      <c r="H435" s="6" t="n"/>
      <c r="I435" s="6" t="n"/>
      <c r="J435" s="6" t="n"/>
      <c r="K435" s="6" t="n"/>
      <c r="L435" s="74" t="n"/>
      <c r="M435" s="6" t="n"/>
      <c r="N435" s="6" t="n"/>
      <c r="O435" s="6" t="n"/>
      <c r="P435" s="75" t="n"/>
    </row>
    <row r="436" ht="15.75" customHeight="1" s="262">
      <c r="A436" s="1" t="n"/>
      <c r="B436" s="14" t="n"/>
      <c r="C436" s="6" t="n"/>
      <c r="D436" s="74" t="n"/>
      <c r="E436" s="6" t="n"/>
      <c r="F436" s="74" t="n"/>
      <c r="G436" s="6" t="n"/>
      <c r="H436" s="6" t="n"/>
      <c r="I436" s="6" t="n"/>
      <c r="J436" s="6" t="n"/>
      <c r="K436" s="6" t="n"/>
      <c r="L436" s="74" t="n"/>
      <c r="M436" s="6" t="n"/>
      <c r="N436" s="6" t="n"/>
      <c r="O436" s="6" t="n"/>
      <c r="P436" s="75" t="n"/>
    </row>
    <row r="437" ht="15.75" customHeight="1" s="262">
      <c r="A437" s="1" t="n"/>
      <c r="B437" s="14" t="n"/>
      <c r="C437" s="6" t="n"/>
      <c r="D437" s="74" t="n"/>
      <c r="E437" s="6" t="n"/>
      <c r="F437" s="74" t="n"/>
      <c r="G437" s="6" t="n"/>
      <c r="H437" s="6" t="n"/>
      <c r="I437" s="6" t="n"/>
      <c r="J437" s="6" t="n"/>
      <c r="K437" s="6" t="n"/>
      <c r="L437" s="74" t="n"/>
      <c r="M437" s="6" t="n"/>
      <c r="N437" s="6" t="n"/>
      <c r="O437" s="6" t="n"/>
      <c r="P437" s="75" t="n"/>
    </row>
    <row r="438" ht="15.75" customHeight="1" s="262">
      <c r="A438" s="1" t="n"/>
      <c r="B438" s="14" t="n"/>
      <c r="C438" s="6" t="n"/>
      <c r="D438" s="74" t="n"/>
      <c r="E438" s="6" t="n"/>
      <c r="F438" s="74" t="n"/>
      <c r="G438" s="6" t="n"/>
      <c r="H438" s="6" t="n"/>
      <c r="I438" s="6" t="n"/>
      <c r="J438" s="6" t="n"/>
      <c r="K438" s="6" t="n"/>
      <c r="L438" s="74" t="n"/>
      <c r="M438" s="6" t="n"/>
      <c r="N438" s="6" t="n"/>
      <c r="O438" s="6" t="n"/>
      <c r="P438" s="75" t="n"/>
    </row>
    <row r="439" ht="15.75" customHeight="1" s="262">
      <c r="A439" s="1" t="n"/>
      <c r="B439" s="14" t="n"/>
      <c r="C439" s="6" t="n"/>
      <c r="D439" s="74" t="n"/>
      <c r="E439" s="6" t="n"/>
      <c r="F439" s="74" t="n"/>
      <c r="G439" s="6" t="n"/>
      <c r="H439" s="6" t="n"/>
      <c r="I439" s="6" t="n"/>
      <c r="J439" s="6" t="n"/>
      <c r="K439" s="6" t="n"/>
      <c r="L439" s="74" t="n"/>
      <c r="M439" s="6" t="n"/>
      <c r="N439" s="6" t="n"/>
      <c r="O439" s="6" t="n"/>
      <c r="P439" s="75" t="n"/>
    </row>
    <row r="440" ht="15.75" customHeight="1" s="262">
      <c r="A440" s="1" t="n"/>
      <c r="B440" s="14" t="n"/>
      <c r="C440" s="6" t="n"/>
      <c r="D440" s="74" t="n"/>
      <c r="E440" s="6" t="n"/>
      <c r="F440" s="74" t="n"/>
      <c r="G440" s="6" t="n"/>
      <c r="H440" s="6" t="n"/>
      <c r="I440" s="6" t="n"/>
      <c r="J440" s="6" t="n"/>
      <c r="K440" s="6" t="n"/>
      <c r="L440" s="74" t="n"/>
      <c r="M440" s="6" t="n"/>
      <c r="N440" s="6" t="n"/>
      <c r="O440" s="6" t="n"/>
      <c r="P440" s="75" t="n"/>
    </row>
    <row r="441" ht="15.75" customHeight="1" s="262">
      <c r="A441" s="1" t="n"/>
      <c r="B441" s="14" t="n"/>
      <c r="C441" s="6" t="n"/>
      <c r="D441" s="74" t="n"/>
      <c r="E441" s="6" t="n"/>
      <c r="F441" s="74" t="n"/>
      <c r="G441" s="6" t="n"/>
      <c r="H441" s="6" t="n"/>
      <c r="I441" s="6" t="n"/>
      <c r="J441" s="6" t="n"/>
      <c r="K441" s="6" t="n"/>
      <c r="L441" s="74" t="n"/>
      <c r="M441" s="6" t="n"/>
      <c r="N441" s="6" t="n"/>
      <c r="O441" s="6" t="n"/>
      <c r="P441" s="75" t="n"/>
    </row>
    <row r="442" ht="15.75" customHeight="1" s="262">
      <c r="A442" s="1" t="n"/>
      <c r="B442" s="14" t="n"/>
      <c r="C442" s="6" t="n"/>
      <c r="D442" s="74" t="n"/>
      <c r="E442" s="6" t="n"/>
      <c r="F442" s="74" t="n"/>
      <c r="G442" s="6" t="n"/>
      <c r="H442" s="6" t="n"/>
      <c r="I442" s="6" t="n"/>
      <c r="J442" s="6" t="n"/>
      <c r="K442" s="6" t="n"/>
      <c r="L442" s="74" t="n"/>
      <c r="M442" s="6" t="n"/>
      <c r="N442" s="6" t="n"/>
      <c r="O442" s="6" t="n"/>
      <c r="P442" s="75" t="n"/>
    </row>
    <row r="443" ht="15.75" customHeight="1" s="262">
      <c r="A443" s="1" t="n"/>
      <c r="B443" s="14" t="n"/>
      <c r="C443" s="6" t="n"/>
      <c r="D443" s="74" t="n"/>
      <c r="E443" s="6" t="n"/>
      <c r="F443" s="74" t="n"/>
      <c r="G443" s="6" t="n"/>
      <c r="H443" s="6" t="n"/>
      <c r="I443" s="6" t="n"/>
      <c r="J443" s="6" t="n"/>
      <c r="K443" s="6" t="n"/>
      <c r="L443" s="74" t="n"/>
      <c r="M443" s="6" t="n"/>
      <c r="N443" s="6" t="n"/>
      <c r="O443" s="6" t="n"/>
      <c r="P443" s="75" t="n"/>
    </row>
    <row r="444" ht="15.75" customHeight="1" s="262">
      <c r="A444" s="1" t="n"/>
      <c r="B444" s="14" t="n"/>
      <c r="C444" s="6" t="n"/>
      <c r="D444" s="74" t="n"/>
      <c r="E444" s="6" t="n"/>
      <c r="F444" s="74" t="n"/>
      <c r="G444" s="6" t="n"/>
      <c r="H444" s="6" t="n"/>
      <c r="I444" s="6" t="n"/>
      <c r="J444" s="6" t="n"/>
      <c r="K444" s="6" t="n"/>
      <c r="L444" s="74" t="n"/>
      <c r="M444" s="6" t="n"/>
      <c r="N444" s="6" t="n"/>
      <c r="O444" s="6" t="n"/>
      <c r="P444" s="75" t="n"/>
    </row>
    <row r="445" ht="15.75" customHeight="1" s="262">
      <c r="A445" s="1" t="n"/>
      <c r="B445" s="14" t="n"/>
      <c r="C445" s="6" t="n"/>
      <c r="D445" s="74" t="n"/>
      <c r="E445" s="6" t="n"/>
      <c r="F445" s="74" t="n"/>
      <c r="G445" s="6" t="n"/>
      <c r="H445" s="6" t="n"/>
      <c r="I445" s="6" t="n"/>
      <c r="J445" s="6" t="n"/>
      <c r="K445" s="6" t="n"/>
      <c r="L445" s="74" t="n"/>
      <c r="M445" s="6" t="n"/>
      <c r="N445" s="6" t="n"/>
      <c r="O445" s="6" t="n"/>
      <c r="P445" s="75" t="n"/>
    </row>
    <row r="446" ht="15.75" customHeight="1" s="262">
      <c r="A446" s="1" t="n"/>
      <c r="B446" s="14" t="n"/>
      <c r="C446" s="6" t="n"/>
      <c r="D446" s="74" t="n"/>
      <c r="E446" s="6" t="n"/>
      <c r="F446" s="74" t="n"/>
      <c r="G446" s="6" t="n"/>
      <c r="H446" s="6" t="n"/>
      <c r="I446" s="6" t="n"/>
      <c r="J446" s="6" t="n"/>
      <c r="K446" s="6" t="n"/>
      <c r="L446" s="74" t="n"/>
      <c r="M446" s="6" t="n"/>
      <c r="N446" s="6" t="n"/>
      <c r="O446" s="6" t="n"/>
      <c r="P446" s="75" t="n"/>
    </row>
    <row r="447" ht="15.75" customHeight="1" s="262">
      <c r="A447" s="1" t="n"/>
      <c r="B447" s="14" t="n"/>
      <c r="C447" s="6" t="n"/>
      <c r="D447" s="74" t="n"/>
      <c r="E447" s="6" t="n"/>
      <c r="F447" s="74" t="n"/>
      <c r="G447" s="6" t="n"/>
      <c r="H447" s="6" t="n"/>
      <c r="I447" s="6" t="n"/>
      <c r="J447" s="6" t="n"/>
      <c r="K447" s="6" t="n"/>
      <c r="L447" s="74" t="n"/>
      <c r="M447" s="6" t="n"/>
      <c r="N447" s="6" t="n"/>
      <c r="O447" s="6" t="n"/>
      <c r="P447" s="75" t="n"/>
    </row>
    <row r="448" ht="15.75" customHeight="1" s="262">
      <c r="A448" s="1" t="n"/>
      <c r="B448" s="14" t="n"/>
      <c r="C448" s="6" t="n"/>
      <c r="D448" s="74" t="n"/>
      <c r="E448" s="6" t="n"/>
      <c r="F448" s="74" t="n"/>
      <c r="G448" s="6" t="n"/>
      <c r="H448" s="6" t="n"/>
      <c r="I448" s="6" t="n"/>
      <c r="J448" s="6" t="n"/>
      <c r="K448" s="6" t="n"/>
      <c r="L448" s="74" t="n"/>
      <c r="M448" s="6" t="n"/>
      <c r="N448" s="6" t="n"/>
      <c r="O448" s="6" t="n"/>
      <c r="P448" s="75" t="n"/>
    </row>
    <row r="449" ht="15.75" customHeight="1" s="262">
      <c r="A449" s="1" t="n"/>
      <c r="B449" s="14" t="n"/>
      <c r="C449" s="6" t="n"/>
      <c r="D449" s="74" t="n"/>
      <c r="E449" s="6" t="n"/>
      <c r="F449" s="74" t="n"/>
      <c r="G449" s="6" t="n"/>
      <c r="H449" s="6" t="n"/>
      <c r="I449" s="6" t="n"/>
      <c r="J449" s="6" t="n"/>
      <c r="K449" s="6" t="n"/>
      <c r="L449" s="74" t="n"/>
      <c r="M449" s="6" t="n"/>
      <c r="N449" s="6" t="n"/>
      <c r="O449" s="6" t="n"/>
      <c r="P449" s="75" t="n"/>
    </row>
    <row r="450" ht="15.75" customHeight="1" s="262">
      <c r="A450" s="1" t="n"/>
      <c r="B450" s="14" t="n"/>
      <c r="C450" s="6" t="n"/>
      <c r="D450" s="74" t="n"/>
      <c r="E450" s="6" t="n"/>
      <c r="F450" s="74" t="n"/>
      <c r="G450" s="6" t="n"/>
      <c r="H450" s="6" t="n"/>
      <c r="I450" s="6" t="n"/>
      <c r="J450" s="6" t="n"/>
      <c r="K450" s="6" t="n"/>
      <c r="L450" s="74" t="n"/>
      <c r="M450" s="6" t="n"/>
      <c r="N450" s="6" t="n"/>
      <c r="O450" s="6" t="n"/>
      <c r="P450" s="75" t="n"/>
    </row>
    <row r="451" ht="15.75" customHeight="1" s="262">
      <c r="A451" s="1" t="n"/>
      <c r="B451" s="14" t="n"/>
      <c r="C451" s="6" t="n"/>
      <c r="D451" s="74" t="n"/>
      <c r="E451" s="6" t="n"/>
      <c r="F451" s="74" t="n"/>
      <c r="G451" s="6" t="n"/>
      <c r="H451" s="6" t="n"/>
      <c r="I451" s="6" t="n"/>
      <c r="J451" s="6" t="n"/>
      <c r="K451" s="6" t="n"/>
      <c r="L451" s="74" t="n"/>
      <c r="M451" s="6" t="n"/>
      <c r="N451" s="6" t="n"/>
      <c r="O451" s="6" t="n"/>
      <c r="P451" s="75" t="n"/>
    </row>
    <row r="452" ht="15.75" customHeight="1" s="262">
      <c r="A452" s="1" t="n"/>
      <c r="B452" s="14" t="n"/>
      <c r="C452" s="6" t="n"/>
      <c r="D452" s="74" t="n"/>
      <c r="E452" s="6" t="n"/>
      <c r="F452" s="74" t="n"/>
      <c r="G452" s="6" t="n"/>
      <c r="H452" s="6" t="n"/>
      <c r="I452" s="6" t="n"/>
      <c r="J452" s="6" t="n"/>
      <c r="K452" s="6" t="n"/>
      <c r="L452" s="74" t="n"/>
      <c r="M452" s="6" t="n"/>
      <c r="N452" s="6" t="n"/>
      <c r="O452" s="6" t="n"/>
      <c r="P452" s="75" t="n"/>
    </row>
    <row r="453" ht="15.75" customHeight="1" s="262">
      <c r="A453" s="1" t="n"/>
      <c r="B453" s="14" t="n"/>
      <c r="C453" s="6" t="n"/>
      <c r="D453" s="74" t="n"/>
      <c r="E453" s="6" t="n"/>
      <c r="F453" s="74" t="n"/>
      <c r="G453" s="6" t="n"/>
      <c r="H453" s="6" t="n"/>
      <c r="I453" s="6" t="n"/>
      <c r="J453" s="6" t="n"/>
      <c r="K453" s="6" t="n"/>
      <c r="L453" s="74" t="n"/>
      <c r="M453" s="6" t="n"/>
      <c r="N453" s="6" t="n"/>
      <c r="O453" s="6" t="n"/>
      <c r="P453" s="75" t="n"/>
    </row>
    <row r="454" ht="15.75" customHeight="1" s="262">
      <c r="A454" s="1" t="n"/>
      <c r="B454" s="14" t="n"/>
      <c r="C454" s="6" t="n"/>
      <c r="D454" s="74" t="n"/>
      <c r="E454" s="6" t="n"/>
      <c r="F454" s="74" t="n"/>
      <c r="G454" s="6" t="n"/>
      <c r="H454" s="6" t="n"/>
      <c r="I454" s="6" t="n"/>
      <c r="J454" s="6" t="n"/>
      <c r="K454" s="6" t="n"/>
      <c r="L454" s="74" t="n"/>
      <c r="M454" s="6" t="n"/>
      <c r="N454" s="6" t="n"/>
      <c r="O454" s="6" t="n"/>
      <c r="P454" s="75" t="n"/>
    </row>
    <row r="455" ht="15.75" customHeight="1" s="262">
      <c r="A455" s="1" t="n"/>
      <c r="B455" s="14" t="n"/>
      <c r="C455" s="6" t="n"/>
      <c r="D455" s="74" t="n"/>
      <c r="E455" s="6" t="n"/>
      <c r="F455" s="74" t="n"/>
      <c r="G455" s="6" t="n"/>
      <c r="H455" s="6" t="n"/>
      <c r="I455" s="6" t="n"/>
      <c r="J455" s="6" t="n"/>
      <c r="K455" s="6" t="n"/>
      <c r="L455" s="74" t="n"/>
      <c r="M455" s="6" t="n"/>
      <c r="N455" s="6" t="n"/>
      <c r="O455" s="6" t="n"/>
      <c r="P455" s="75" t="n"/>
    </row>
    <row r="456" ht="15.75" customHeight="1" s="262">
      <c r="A456" s="1" t="n"/>
      <c r="B456" s="14" t="n"/>
      <c r="C456" s="6" t="n"/>
      <c r="D456" s="74" t="n"/>
      <c r="E456" s="6" t="n"/>
      <c r="F456" s="74" t="n"/>
      <c r="G456" s="6" t="n"/>
      <c r="H456" s="6" t="n"/>
      <c r="I456" s="6" t="n"/>
      <c r="J456" s="6" t="n"/>
      <c r="K456" s="6" t="n"/>
      <c r="L456" s="74" t="n"/>
      <c r="M456" s="6" t="n"/>
      <c r="N456" s="6" t="n"/>
      <c r="O456" s="6" t="n"/>
      <c r="P456" s="75" t="n"/>
    </row>
    <row r="457" ht="15.75" customHeight="1" s="262">
      <c r="A457" s="1" t="n"/>
      <c r="B457" s="14" t="n"/>
      <c r="C457" s="6" t="n"/>
      <c r="D457" s="74" t="n"/>
      <c r="E457" s="6" t="n"/>
      <c r="F457" s="74" t="n"/>
      <c r="G457" s="6" t="n"/>
      <c r="H457" s="6" t="n"/>
      <c r="I457" s="6" t="n"/>
      <c r="J457" s="6" t="n"/>
      <c r="K457" s="6" t="n"/>
      <c r="L457" s="74" t="n"/>
      <c r="M457" s="6" t="n"/>
      <c r="N457" s="6" t="n"/>
      <c r="O457" s="6" t="n"/>
      <c r="P457" s="75" t="n"/>
    </row>
    <row r="458" ht="15.75" customHeight="1" s="262">
      <c r="A458" s="1" t="n"/>
      <c r="B458" s="14" t="n"/>
      <c r="C458" s="6" t="n"/>
      <c r="D458" s="74" t="n"/>
      <c r="E458" s="6" t="n"/>
      <c r="F458" s="74" t="n"/>
      <c r="G458" s="6" t="n"/>
      <c r="H458" s="6" t="n"/>
      <c r="I458" s="6" t="n"/>
      <c r="J458" s="6" t="n"/>
      <c r="K458" s="6" t="n"/>
      <c r="L458" s="74" t="n"/>
      <c r="M458" s="6" t="n"/>
      <c r="N458" s="6" t="n"/>
      <c r="O458" s="6" t="n"/>
      <c r="P458" s="75" t="n"/>
    </row>
    <row r="459" ht="15.75" customHeight="1" s="262">
      <c r="A459" s="1" t="n"/>
      <c r="B459" s="14" t="n"/>
      <c r="C459" s="6" t="n"/>
      <c r="D459" s="74" t="n"/>
      <c r="E459" s="6" t="n"/>
      <c r="F459" s="74" t="n"/>
      <c r="G459" s="6" t="n"/>
      <c r="H459" s="6" t="n"/>
      <c r="I459" s="6" t="n"/>
      <c r="J459" s="6" t="n"/>
      <c r="K459" s="6" t="n"/>
      <c r="L459" s="74" t="n"/>
      <c r="M459" s="6" t="n"/>
      <c r="N459" s="6" t="n"/>
      <c r="O459" s="6" t="n"/>
      <c r="P459" s="75" t="n"/>
    </row>
    <row r="460" ht="15.75" customHeight="1" s="262">
      <c r="A460" s="1" t="n"/>
      <c r="B460" s="14" t="n"/>
      <c r="C460" s="6" t="n"/>
      <c r="D460" s="74" t="n"/>
      <c r="E460" s="6" t="n"/>
      <c r="F460" s="74" t="n"/>
      <c r="G460" s="6" t="n"/>
      <c r="H460" s="6" t="n"/>
      <c r="I460" s="6" t="n"/>
      <c r="J460" s="6" t="n"/>
      <c r="K460" s="6" t="n"/>
      <c r="L460" s="74" t="n"/>
      <c r="M460" s="6" t="n"/>
      <c r="N460" s="6" t="n"/>
      <c r="O460" s="6" t="n"/>
      <c r="P460" s="75" t="n"/>
    </row>
    <row r="461" ht="15.75" customHeight="1" s="262">
      <c r="A461" s="1" t="n"/>
      <c r="B461" s="14" t="n"/>
      <c r="C461" s="6" t="n"/>
      <c r="D461" s="74" t="n"/>
      <c r="E461" s="6" t="n"/>
      <c r="F461" s="74" t="n"/>
      <c r="G461" s="6" t="n"/>
      <c r="H461" s="6" t="n"/>
      <c r="I461" s="6" t="n"/>
      <c r="J461" s="6" t="n"/>
      <c r="K461" s="6" t="n"/>
      <c r="L461" s="74" t="n"/>
      <c r="M461" s="6" t="n"/>
      <c r="N461" s="6" t="n"/>
      <c r="O461" s="6" t="n"/>
      <c r="P461" s="75" t="n"/>
    </row>
    <row r="462" ht="15.75" customHeight="1" s="262">
      <c r="A462" s="1" t="n"/>
      <c r="B462" s="14" t="n"/>
      <c r="C462" s="6" t="n"/>
      <c r="D462" s="74" t="n"/>
      <c r="E462" s="6" t="n"/>
      <c r="F462" s="74" t="n"/>
      <c r="G462" s="6" t="n"/>
      <c r="H462" s="6" t="n"/>
      <c r="I462" s="6" t="n"/>
      <c r="J462" s="6" t="n"/>
      <c r="K462" s="6" t="n"/>
      <c r="L462" s="74" t="n"/>
      <c r="M462" s="6" t="n"/>
      <c r="N462" s="6" t="n"/>
      <c r="O462" s="6" t="n"/>
      <c r="P462" s="75" t="n"/>
    </row>
    <row r="463" ht="15.75" customHeight="1" s="262">
      <c r="A463" s="1" t="n"/>
      <c r="B463" s="14" t="n"/>
      <c r="C463" s="6" t="n"/>
      <c r="D463" s="74" t="n"/>
      <c r="E463" s="6" t="n"/>
      <c r="F463" s="74" t="n"/>
      <c r="G463" s="6" t="n"/>
      <c r="H463" s="6" t="n"/>
      <c r="I463" s="6" t="n"/>
      <c r="J463" s="6" t="n"/>
      <c r="K463" s="6" t="n"/>
      <c r="L463" s="74" t="n"/>
      <c r="M463" s="6" t="n"/>
      <c r="N463" s="6" t="n"/>
      <c r="O463" s="6" t="n"/>
      <c r="P463" s="75" t="n"/>
    </row>
    <row r="464" ht="15.75" customHeight="1" s="262">
      <c r="A464" s="1" t="n"/>
      <c r="B464" s="14" t="n"/>
      <c r="C464" s="6" t="n"/>
      <c r="D464" s="74" t="n"/>
      <c r="E464" s="6" t="n"/>
      <c r="F464" s="74" t="n"/>
      <c r="G464" s="6" t="n"/>
      <c r="H464" s="6" t="n"/>
      <c r="I464" s="6" t="n"/>
      <c r="J464" s="6" t="n"/>
      <c r="K464" s="6" t="n"/>
      <c r="L464" s="74" t="n"/>
      <c r="M464" s="6" t="n"/>
      <c r="N464" s="6" t="n"/>
      <c r="O464" s="6" t="n"/>
      <c r="P464" s="75" t="n"/>
    </row>
    <row r="465" ht="15.75" customHeight="1" s="262">
      <c r="A465" s="1" t="n"/>
      <c r="B465" s="14" t="n"/>
      <c r="C465" s="6" t="n"/>
      <c r="D465" s="74" t="n"/>
      <c r="E465" s="6" t="n"/>
      <c r="F465" s="74" t="n"/>
      <c r="G465" s="6" t="n"/>
      <c r="H465" s="6" t="n"/>
      <c r="I465" s="6" t="n"/>
      <c r="J465" s="6" t="n"/>
      <c r="K465" s="6" t="n"/>
      <c r="L465" s="74" t="n"/>
      <c r="M465" s="6" t="n"/>
      <c r="N465" s="6" t="n"/>
      <c r="O465" s="6" t="n"/>
      <c r="P465" s="75" t="n"/>
    </row>
    <row r="466" ht="15.75" customHeight="1" s="262">
      <c r="A466" s="1" t="n"/>
      <c r="B466" s="14" t="n"/>
      <c r="C466" s="6" t="n"/>
      <c r="D466" s="74" t="n"/>
      <c r="E466" s="6" t="n"/>
      <c r="F466" s="74" t="n"/>
      <c r="G466" s="6" t="n"/>
      <c r="H466" s="6" t="n"/>
      <c r="I466" s="6" t="n"/>
      <c r="J466" s="6" t="n"/>
      <c r="K466" s="6" t="n"/>
      <c r="L466" s="74" t="n"/>
      <c r="M466" s="6" t="n"/>
      <c r="N466" s="6" t="n"/>
      <c r="O466" s="6" t="n"/>
      <c r="P466" s="75" t="n"/>
    </row>
    <row r="467" ht="15.75" customHeight="1" s="262">
      <c r="A467" s="1" t="n"/>
      <c r="B467" s="14" t="n"/>
      <c r="C467" s="6" t="n"/>
      <c r="D467" s="74" t="n"/>
      <c r="E467" s="6" t="n"/>
      <c r="F467" s="74" t="n"/>
      <c r="G467" s="6" t="n"/>
      <c r="H467" s="6" t="n"/>
      <c r="I467" s="6" t="n"/>
      <c r="J467" s="6" t="n"/>
      <c r="K467" s="6" t="n"/>
      <c r="L467" s="74" t="n"/>
      <c r="M467" s="6" t="n"/>
      <c r="N467" s="6" t="n"/>
      <c r="O467" s="6" t="n"/>
      <c r="P467" s="75" t="n"/>
    </row>
    <row r="468" ht="15.75" customHeight="1" s="262">
      <c r="A468" s="1" t="n"/>
      <c r="B468" s="14" t="n"/>
      <c r="C468" s="6" t="n"/>
      <c r="D468" s="74" t="n"/>
      <c r="E468" s="6" t="n"/>
      <c r="F468" s="74" t="n"/>
      <c r="G468" s="6" t="n"/>
      <c r="H468" s="6" t="n"/>
      <c r="I468" s="6" t="n"/>
      <c r="J468" s="6" t="n"/>
      <c r="K468" s="6" t="n"/>
      <c r="L468" s="74" t="n"/>
      <c r="M468" s="6" t="n"/>
      <c r="N468" s="6" t="n"/>
      <c r="O468" s="6" t="n"/>
      <c r="P468" s="75" t="n"/>
    </row>
    <row r="469" ht="15.75" customHeight="1" s="262">
      <c r="A469" s="1" t="n"/>
      <c r="B469" s="14" t="n"/>
      <c r="C469" s="6" t="n"/>
      <c r="D469" s="74" t="n"/>
      <c r="E469" s="6" t="n"/>
      <c r="F469" s="74" t="n"/>
      <c r="G469" s="6" t="n"/>
      <c r="H469" s="6" t="n"/>
      <c r="I469" s="6" t="n"/>
      <c r="J469" s="6" t="n"/>
      <c r="K469" s="6" t="n"/>
      <c r="L469" s="74" t="n"/>
      <c r="M469" s="6" t="n"/>
      <c r="N469" s="6" t="n"/>
      <c r="O469" s="6" t="n"/>
      <c r="P469" s="75" t="n"/>
    </row>
    <row r="470" ht="15.75" customHeight="1" s="262">
      <c r="A470" s="1" t="n"/>
      <c r="B470" s="14" t="n"/>
      <c r="C470" s="6" t="n"/>
      <c r="D470" s="74" t="n"/>
      <c r="E470" s="6" t="n"/>
      <c r="F470" s="74" t="n"/>
      <c r="G470" s="6" t="n"/>
      <c r="H470" s="6" t="n"/>
      <c r="I470" s="6" t="n"/>
      <c r="J470" s="6" t="n"/>
      <c r="K470" s="6" t="n"/>
      <c r="L470" s="74" t="n"/>
      <c r="M470" s="6" t="n"/>
      <c r="N470" s="6" t="n"/>
      <c r="O470" s="6" t="n"/>
      <c r="P470" s="75" t="n"/>
    </row>
    <row r="471" ht="15.75" customHeight="1" s="262">
      <c r="A471" s="1" t="n"/>
      <c r="B471" s="14" t="n"/>
      <c r="C471" s="6" t="n"/>
      <c r="D471" s="74" t="n"/>
      <c r="E471" s="6" t="n"/>
      <c r="F471" s="74" t="n"/>
      <c r="G471" s="6" t="n"/>
      <c r="H471" s="6" t="n"/>
      <c r="I471" s="6" t="n"/>
      <c r="J471" s="6" t="n"/>
      <c r="K471" s="6" t="n"/>
      <c r="L471" s="74" t="n"/>
      <c r="M471" s="6" t="n"/>
      <c r="N471" s="6" t="n"/>
      <c r="O471" s="6" t="n"/>
      <c r="P471" s="75" t="n"/>
    </row>
    <row r="472" ht="15.75" customHeight="1" s="262">
      <c r="A472" s="1" t="n"/>
      <c r="B472" s="14" t="n"/>
      <c r="C472" s="6" t="n"/>
      <c r="D472" s="74" t="n"/>
      <c r="E472" s="6" t="n"/>
      <c r="F472" s="74" t="n"/>
      <c r="G472" s="6" t="n"/>
      <c r="H472" s="6" t="n"/>
      <c r="I472" s="6" t="n"/>
      <c r="J472" s="6" t="n"/>
      <c r="K472" s="6" t="n"/>
      <c r="L472" s="74" t="n"/>
      <c r="M472" s="6" t="n"/>
      <c r="N472" s="6" t="n"/>
      <c r="O472" s="6" t="n"/>
      <c r="P472" s="75" t="n"/>
    </row>
    <row r="473" ht="15.75" customHeight="1" s="262">
      <c r="A473" s="1" t="n"/>
      <c r="B473" s="14" t="n"/>
      <c r="C473" s="6" t="n"/>
      <c r="D473" s="74" t="n"/>
      <c r="E473" s="6" t="n"/>
      <c r="F473" s="74" t="n"/>
      <c r="G473" s="6" t="n"/>
      <c r="H473" s="6" t="n"/>
      <c r="I473" s="6" t="n"/>
      <c r="J473" s="6" t="n"/>
      <c r="K473" s="6" t="n"/>
      <c r="L473" s="74" t="n"/>
      <c r="M473" s="6" t="n"/>
      <c r="N473" s="6" t="n"/>
      <c r="O473" s="6" t="n"/>
      <c r="P473" s="75" t="n"/>
    </row>
    <row r="474" ht="15.75" customHeight="1" s="262">
      <c r="A474" s="1" t="n"/>
      <c r="B474" s="14" t="n"/>
      <c r="C474" s="6" t="n"/>
      <c r="D474" s="74" t="n"/>
      <c r="E474" s="6" t="n"/>
      <c r="F474" s="74" t="n"/>
      <c r="G474" s="6" t="n"/>
      <c r="H474" s="6" t="n"/>
      <c r="I474" s="6" t="n"/>
      <c r="J474" s="6" t="n"/>
      <c r="K474" s="6" t="n"/>
      <c r="L474" s="74" t="n"/>
      <c r="M474" s="6" t="n"/>
      <c r="N474" s="6" t="n"/>
      <c r="O474" s="6" t="n"/>
      <c r="P474" s="75" t="n"/>
    </row>
    <row r="475" ht="15.75" customHeight="1" s="262">
      <c r="A475" s="1" t="n"/>
      <c r="B475" s="14" t="n"/>
      <c r="C475" s="6" t="n"/>
      <c r="D475" s="74" t="n"/>
      <c r="E475" s="6" t="n"/>
      <c r="F475" s="74" t="n"/>
      <c r="G475" s="6" t="n"/>
      <c r="H475" s="6" t="n"/>
      <c r="I475" s="6" t="n"/>
      <c r="J475" s="6" t="n"/>
      <c r="K475" s="6" t="n"/>
      <c r="L475" s="74" t="n"/>
      <c r="M475" s="6" t="n"/>
      <c r="N475" s="6" t="n"/>
      <c r="O475" s="6" t="n"/>
      <c r="P475" s="75" t="n"/>
    </row>
    <row r="476" ht="15.75" customHeight="1" s="262">
      <c r="A476" s="1" t="n"/>
      <c r="B476" s="14" t="n"/>
      <c r="C476" s="6" t="n"/>
      <c r="D476" s="74" t="n"/>
      <c r="E476" s="6" t="n"/>
      <c r="F476" s="74" t="n"/>
      <c r="G476" s="6" t="n"/>
      <c r="H476" s="6" t="n"/>
      <c r="I476" s="6" t="n"/>
      <c r="J476" s="6" t="n"/>
      <c r="K476" s="6" t="n"/>
      <c r="L476" s="74" t="n"/>
      <c r="M476" s="6" t="n"/>
      <c r="N476" s="6" t="n"/>
      <c r="O476" s="6" t="n"/>
      <c r="P476" s="75" t="n"/>
    </row>
    <row r="477" ht="15.75" customHeight="1" s="262">
      <c r="A477" s="1" t="n"/>
      <c r="B477" s="14" t="n"/>
      <c r="C477" s="6" t="n"/>
      <c r="D477" s="74" t="n"/>
      <c r="E477" s="6" t="n"/>
      <c r="F477" s="74" t="n"/>
      <c r="G477" s="6" t="n"/>
      <c r="H477" s="6" t="n"/>
      <c r="I477" s="6" t="n"/>
      <c r="J477" s="6" t="n"/>
      <c r="K477" s="6" t="n"/>
      <c r="L477" s="74" t="n"/>
      <c r="M477" s="6" t="n"/>
      <c r="N477" s="6" t="n"/>
      <c r="O477" s="6" t="n"/>
      <c r="P477" s="75" t="n"/>
    </row>
    <row r="478" ht="15.75" customHeight="1" s="262">
      <c r="A478" s="1" t="n"/>
      <c r="B478" s="14" t="n"/>
      <c r="C478" s="6" t="n"/>
      <c r="D478" s="74" t="n"/>
      <c r="E478" s="6" t="n"/>
      <c r="F478" s="74" t="n"/>
      <c r="G478" s="6" t="n"/>
      <c r="H478" s="6" t="n"/>
      <c r="I478" s="6" t="n"/>
      <c r="J478" s="6" t="n"/>
      <c r="K478" s="6" t="n"/>
      <c r="L478" s="74" t="n"/>
      <c r="M478" s="6" t="n"/>
      <c r="N478" s="6" t="n"/>
      <c r="O478" s="6" t="n"/>
      <c r="P478" s="75" t="n"/>
    </row>
    <row r="479" ht="15.75" customHeight="1" s="262">
      <c r="A479" s="1" t="n"/>
      <c r="B479" s="14" t="n"/>
      <c r="C479" s="6" t="n"/>
      <c r="D479" s="74" t="n"/>
      <c r="E479" s="6" t="n"/>
      <c r="F479" s="74" t="n"/>
      <c r="G479" s="6" t="n"/>
      <c r="H479" s="6" t="n"/>
      <c r="I479" s="6" t="n"/>
      <c r="J479" s="6" t="n"/>
      <c r="K479" s="6" t="n"/>
      <c r="L479" s="74" t="n"/>
      <c r="M479" s="6" t="n"/>
      <c r="N479" s="6" t="n"/>
      <c r="O479" s="6" t="n"/>
      <c r="P479" s="75" t="n"/>
    </row>
    <row r="480" ht="15.75" customHeight="1" s="262">
      <c r="A480" s="1" t="n"/>
      <c r="B480" s="14" t="n"/>
      <c r="C480" s="6" t="n"/>
      <c r="D480" s="74" t="n"/>
      <c r="E480" s="6" t="n"/>
      <c r="F480" s="74" t="n"/>
      <c r="G480" s="6" t="n"/>
      <c r="H480" s="6" t="n"/>
      <c r="I480" s="6" t="n"/>
      <c r="J480" s="6" t="n"/>
      <c r="K480" s="6" t="n"/>
      <c r="L480" s="74" t="n"/>
      <c r="M480" s="6" t="n"/>
      <c r="N480" s="6" t="n"/>
      <c r="O480" s="6" t="n"/>
      <c r="P480" s="75" t="n"/>
    </row>
    <row r="481" ht="15.75" customHeight="1" s="262">
      <c r="A481" s="1" t="n"/>
      <c r="B481" s="14" t="n"/>
      <c r="C481" s="6" t="n"/>
      <c r="D481" s="74" t="n"/>
      <c r="E481" s="6" t="n"/>
      <c r="F481" s="74" t="n"/>
      <c r="G481" s="6" t="n"/>
      <c r="H481" s="6" t="n"/>
      <c r="I481" s="6" t="n"/>
      <c r="J481" s="6" t="n"/>
      <c r="K481" s="6" t="n"/>
      <c r="L481" s="74" t="n"/>
      <c r="M481" s="6" t="n"/>
      <c r="N481" s="6" t="n"/>
      <c r="O481" s="6" t="n"/>
      <c r="P481" s="75" t="n"/>
    </row>
    <row r="482" ht="15.75" customHeight="1" s="262">
      <c r="A482" s="1" t="n"/>
      <c r="B482" s="14" t="n"/>
      <c r="C482" s="6" t="n"/>
      <c r="D482" s="74" t="n"/>
      <c r="E482" s="6" t="n"/>
      <c r="F482" s="74" t="n"/>
      <c r="G482" s="6" t="n"/>
      <c r="H482" s="6" t="n"/>
      <c r="I482" s="6" t="n"/>
      <c r="J482" s="6" t="n"/>
      <c r="K482" s="6" t="n"/>
      <c r="L482" s="74" t="n"/>
      <c r="M482" s="6" t="n"/>
      <c r="N482" s="6" t="n"/>
      <c r="O482" s="6" t="n"/>
      <c r="P482" s="75" t="n"/>
    </row>
    <row r="483" ht="15.75" customHeight="1" s="262">
      <c r="A483" s="1" t="n"/>
      <c r="B483" s="14" t="n"/>
      <c r="C483" s="6" t="n"/>
      <c r="D483" s="74" t="n"/>
      <c r="E483" s="6" t="n"/>
      <c r="F483" s="74" t="n"/>
      <c r="G483" s="6" t="n"/>
      <c r="H483" s="6" t="n"/>
      <c r="I483" s="6" t="n"/>
      <c r="J483" s="6" t="n"/>
      <c r="K483" s="6" t="n"/>
      <c r="L483" s="74" t="n"/>
      <c r="M483" s="6" t="n"/>
      <c r="N483" s="6" t="n"/>
      <c r="O483" s="6" t="n"/>
      <c r="P483" s="75" t="n"/>
    </row>
    <row r="484" ht="15.75" customHeight="1" s="262">
      <c r="A484" s="1" t="n"/>
      <c r="B484" s="14" t="n"/>
      <c r="C484" s="6" t="n"/>
      <c r="D484" s="74" t="n"/>
      <c r="E484" s="6" t="n"/>
      <c r="F484" s="74" t="n"/>
      <c r="G484" s="6" t="n"/>
      <c r="H484" s="6" t="n"/>
      <c r="I484" s="6" t="n"/>
      <c r="J484" s="6" t="n"/>
      <c r="K484" s="6" t="n"/>
      <c r="L484" s="74" t="n"/>
      <c r="M484" s="6" t="n"/>
      <c r="N484" s="6" t="n"/>
      <c r="O484" s="6" t="n"/>
      <c r="P484" s="75" t="n"/>
    </row>
    <row r="485" ht="15.75" customHeight="1" s="262">
      <c r="A485" s="1" t="n"/>
      <c r="B485" s="14" t="n"/>
      <c r="C485" s="6" t="n"/>
      <c r="D485" s="74" t="n"/>
      <c r="E485" s="6" t="n"/>
      <c r="F485" s="74" t="n"/>
      <c r="G485" s="6" t="n"/>
      <c r="H485" s="6" t="n"/>
      <c r="I485" s="6" t="n"/>
      <c r="J485" s="6" t="n"/>
      <c r="K485" s="6" t="n"/>
      <c r="L485" s="74" t="n"/>
      <c r="M485" s="6" t="n"/>
      <c r="N485" s="6" t="n"/>
      <c r="O485" s="6" t="n"/>
      <c r="P485" s="75" t="n"/>
    </row>
    <row r="486" ht="15.75" customHeight="1" s="262">
      <c r="A486" s="1" t="n"/>
      <c r="B486" s="14" t="n"/>
      <c r="C486" s="6" t="n"/>
      <c r="D486" s="74" t="n"/>
      <c r="E486" s="6" t="n"/>
      <c r="F486" s="74" t="n"/>
      <c r="G486" s="6" t="n"/>
      <c r="H486" s="6" t="n"/>
      <c r="I486" s="6" t="n"/>
      <c r="J486" s="6" t="n"/>
      <c r="K486" s="6" t="n"/>
      <c r="L486" s="74" t="n"/>
      <c r="M486" s="6" t="n"/>
      <c r="N486" s="6" t="n"/>
      <c r="O486" s="6" t="n"/>
      <c r="P486" s="75" t="n"/>
    </row>
    <row r="487" ht="15.75" customHeight="1" s="262">
      <c r="A487" s="1" t="n"/>
      <c r="B487" s="14" t="n"/>
      <c r="C487" s="6" t="n"/>
      <c r="D487" s="74" t="n"/>
      <c r="E487" s="6" t="n"/>
      <c r="F487" s="74" t="n"/>
      <c r="G487" s="6" t="n"/>
      <c r="H487" s="6" t="n"/>
      <c r="I487" s="6" t="n"/>
      <c r="J487" s="6" t="n"/>
      <c r="K487" s="6" t="n"/>
      <c r="L487" s="74" t="n"/>
      <c r="M487" s="6" t="n"/>
      <c r="N487" s="6" t="n"/>
      <c r="O487" s="6" t="n"/>
      <c r="P487" s="75" t="n"/>
    </row>
    <row r="488" ht="15.75" customHeight="1" s="262">
      <c r="A488" s="1" t="n"/>
      <c r="B488" s="14" t="n"/>
      <c r="C488" s="6" t="n"/>
      <c r="D488" s="74" t="n"/>
      <c r="E488" s="6" t="n"/>
      <c r="F488" s="74" t="n"/>
      <c r="G488" s="6" t="n"/>
      <c r="H488" s="6" t="n"/>
      <c r="I488" s="6" t="n"/>
      <c r="J488" s="6" t="n"/>
      <c r="K488" s="6" t="n"/>
      <c r="L488" s="74" t="n"/>
      <c r="M488" s="6" t="n"/>
      <c r="N488" s="6" t="n"/>
      <c r="O488" s="6" t="n"/>
      <c r="P488" s="75" t="n"/>
    </row>
    <row r="489" ht="15.75" customHeight="1" s="262">
      <c r="A489" s="1" t="n"/>
      <c r="B489" s="14" t="n"/>
      <c r="C489" s="6" t="n"/>
      <c r="D489" s="74" t="n"/>
      <c r="E489" s="6" t="n"/>
      <c r="F489" s="74" t="n"/>
      <c r="G489" s="6" t="n"/>
      <c r="H489" s="6" t="n"/>
      <c r="I489" s="6" t="n"/>
      <c r="J489" s="6" t="n"/>
      <c r="K489" s="6" t="n"/>
      <c r="L489" s="74" t="n"/>
      <c r="M489" s="6" t="n"/>
      <c r="N489" s="6" t="n"/>
      <c r="O489" s="6" t="n"/>
      <c r="P489" s="75" t="n"/>
    </row>
    <row r="490" ht="15.75" customHeight="1" s="262">
      <c r="A490" s="1" t="n"/>
      <c r="B490" s="14" t="n"/>
      <c r="C490" s="6" t="n"/>
      <c r="D490" s="74" t="n"/>
      <c r="E490" s="6" t="n"/>
      <c r="F490" s="74" t="n"/>
      <c r="G490" s="6" t="n"/>
      <c r="H490" s="6" t="n"/>
      <c r="I490" s="6" t="n"/>
      <c r="J490" s="6" t="n"/>
      <c r="K490" s="6" t="n"/>
      <c r="L490" s="74" t="n"/>
      <c r="M490" s="6" t="n"/>
      <c r="N490" s="6" t="n"/>
      <c r="O490" s="6" t="n"/>
      <c r="P490" s="75" t="n"/>
    </row>
    <row r="491" ht="15.75" customHeight="1" s="262">
      <c r="A491" s="1" t="n"/>
      <c r="B491" s="14" t="n"/>
      <c r="C491" s="6" t="n"/>
      <c r="D491" s="74" t="n"/>
      <c r="E491" s="6" t="n"/>
      <c r="F491" s="74" t="n"/>
      <c r="G491" s="6" t="n"/>
      <c r="H491" s="6" t="n"/>
      <c r="I491" s="6" t="n"/>
      <c r="J491" s="6" t="n"/>
      <c r="K491" s="6" t="n"/>
      <c r="L491" s="74" t="n"/>
      <c r="M491" s="6" t="n"/>
      <c r="N491" s="6" t="n"/>
      <c r="O491" s="6" t="n"/>
      <c r="P491" s="75" t="n"/>
    </row>
    <row r="492" ht="15.75" customHeight="1" s="262">
      <c r="A492" s="1" t="n"/>
      <c r="B492" s="14" t="n"/>
      <c r="C492" s="6" t="n"/>
      <c r="D492" s="74" t="n"/>
      <c r="E492" s="6" t="n"/>
      <c r="F492" s="74" t="n"/>
      <c r="G492" s="6" t="n"/>
      <c r="H492" s="6" t="n"/>
      <c r="I492" s="6" t="n"/>
      <c r="J492" s="6" t="n"/>
      <c r="K492" s="6" t="n"/>
      <c r="L492" s="74" t="n"/>
      <c r="M492" s="6" t="n"/>
      <c r="N492" s="6" t="n"/>
      <c r="O492" s="6" t="n"/>
      <c r="P492" s="75" t="n"/>
    </row>
    <row r="493" ht="15.75" customHeight="1" s="262">
      <c r="A493" s="1" t="n"/>
      <c r="B493" s="14" t="n"/>
      <c r="C493" s="6" t="n"/>
      <c r="D493" s="74" t="n"/>
      <c r="E493" s="6" t="n"/>
      <c r="F493" s="74" t="n"/>
      <c r="G493" s="6" t="n"/>
      <c r="H493" s="6" t="n"/>
      <c r="I493" s="6" t="n"/>
      <c r="J493" s="6" t="n"/>
      <c r="K493" s="6" t="n"/>
      <c r="L493" s="74" t="n"/>
      <c r="M493" s="6" t="n"/>
      <c r="N493" s="6" t="n"/>
      <c r="O493" s="6" t="n"/>
      <c r="P493" s="75" t="n"/>
    </row>
    <row r="494" ht="15.75" customHeight="1" s="262">
      <c r="A494" s="1" t="n"/>
      <c r="B494" s="14" t="n"/>
      <c r="C494" s="6" t="n"/>
      <c r="D494" s="74" t="n"/>
      <c r="E494" s="6" t="n"/>
      <c r="F494" s="74" t="n"/>
      <c r="G494" s="6" t="n"/>
      <c r="H494" s="6" t="n"/>
      <c r="I494" s="6" t="n"/>
      <c r="J494" s="6" t="n"/>
      <c r="K494" s="6" t="n"/>
      <c r="L494" s="74" t="n"/>
      <c r="M494" s="6" t="n"/>
      <c r="N494" s="6" t="n"/>
      <c r="O494" s="6" t="n"/>
      <c r="P494" s="75" t="n"/>
    </row>
    <row r="495" ht="15.75" customHeight="1" s="262">
      <c r="A495" s="1" t="n"/>
      <c r="B495" s="14" t="n"/>
      <c r="C495" s="6" t="n"/>
      <c r="D495" s="74" t="n"/>
      <c r="E495" s="6" t="n"/>
      <c r="F495" s="74" t="n"/>
      <c r="G495" s="6" t="n"/>
      <c r="H495" s="6" t="n"/>
      <c r="I495" s="6" t="n"/>
      <c r="J495" s="6" t="n"/>
      <c r="K495" s="6" t="n"/>
      <c r="L495" s="74" t="n"/>
      <c r="M495" s="6" t="n"/>
      <c r="N495" s="6" t="n"/>
      <c r="O495" s="6" t="n"/>
      <c r="P495" s="75" t="n"/>
    </row>
    <row r="496" ht="15.75" customHeight="1" s="262">
      <c r="A496" s="1" t="n"/>
      <c r="B496" s="14" t="n"/>
      <c r="C496" s="6" t="n"/>
      <c r="D496" s="74" t="n"/>
      <c r="E496" s="6" t="n"/>
      <c r="F496" s="74" t="n"/>
      <c r="G496" s="6" t="n"/>
      <c r="H496" s="6" t="n"/>
      <c r="I496" s="6" t="n"/>
      <c r="J496" s="6" t="n"/>
      <c r="K496" s="6" t="n"/>
      <c r="L496" s="74" t="n"/>
      <c r="M496" s="6" t="n"/>
      <c r="N496" s="6" t="n"/>
      <c r="O496" s="6" t="n"/>
      <c r="P496" s="75" t="n"/>
    </row>
    <row r="497" ht="15.75" customHeight="1" s="262">
      <c r="A497" s="1" t="n"/>
      <c r="B497" s="14" t="n"/>
      <c r="C497" s="6" t="n"/>
      <c r="D497" s="74" t="n"/>
      <c r="E497" s="6" t="n"/>
      <c r="F497" s="74" t="n"/>
      <c r="G497" s="6" t="n"/>
      <c r="H497" s="6" t="n"/>
      <c r="I497" s="6" t="n"/>
      <c r="J497" s="6" t="n"/>
      <c r="K497" s="6" t="n"/>
      <c r="L497" s="74" t="n"/>
      <c r="M497" s="6" t="n"/>
      <c r="N497" s="6" t="n"/>
      <c r="O497" s="6" t="n"/>
      <c r="P497" s="75" t="n"/>
    </row>
    <row r="498" ht="15.75" customHeight="1" s="262">
      <c r="A498" s="1" t="n"/>
      <c r="B498" s="14" t="n"/>
      <c r="C498" s="6" t="n"/>
      <c r="D498" s="74" t="n"/>
      <c r="E498" s="6" t="n"/>
      <c r="F498" s="74" t="n"/>
      <c r="G498" s="6" t="n"/>
      <c r="H498" s="6" t="n"/>
      <c r="I498" s="6" t="n"/>
      <c r="J498" s="6" t="n"/>
      <c r="K498" s="6" t="n"/>
      <c r="L498" s="74" t="n"/>
      <c r="M498" s="6" t="n"/>
      <c r="N498" s="6" t="n"/>
      <c r="O498" s="6" t="n"/>
      <c r="P498" s="75" t="n"/>
    </row>
    <row r="499" ht="15.75" customHeight="1" s="262">
      <c r="A499" s="1" t="n"/>
      <c r="B499" s="14" t="n"/>
      <c r="C499" s="6" t="n"/>
      <c r="D499" s="74" t="n"/>
      <c r="E499" s="6" t="n"/>
      <c r="F499" s="74" t="n"/>
      <c r="G499" s="6" t="n"/>
      <c r="H499" s="6" t="n"/>
      <c r="I499" s="6" t="n"/>
      <c r="J499" s="6" t="n"/>
      <c r="K499" s="6" t="n"/>
      <c r="L499" s="74" t="n"/>
      <c r="M499" s="6" t="n"/>
      <c r="N499" s="6" t="n"/>
      <c r="O499" s="6" t="n"/>
      <c r="P499" s="75" t="n"/>
    </row>
    <row r="500" ht="15.75" customHeight="1" s="262">
      <c r="A500" s="1" t="n"/>
      <c r="B500" s="14" t="n"/>
      <c r="C500" s="6" t="n"/>
      <c r="D500" s="74" t="n"/>
      <c r="E500" s="6" t="n"/>
      <c r="F500" s="74" t="n"/>
      <c r="G500" s="6" t="n"/>
      <c r="H500" s="6" t="n"/>
      <c r="I500" s="6" t="n"/>
      <c r="J500" s="6" t="n"/>
      <c r="K500" s="6" t="n"/>
      <c r="L500" s="74" t="n"/>
      <c r="M500" s="6" t="n"/>
      <c r="N500" s="6" t="n"/>
      <c r="O500" s="6" t="n"/>
      <c r="P500" s="75" t="n"/>
    </row>
    <row r="501" ht="15.75" customHeight="1" s="262">
      <c r="A501" s="1" t="n"/>
      <c r="B501" s="14" t="n"/>
      <c r="C501" s="6" t="n"/>
      <c r="D501" s="74" t="n"/>
      <c r="E501" s="6" t="n"/>
      <c r="F501" s="74" t="n"/>
      <c r="G501" s="6" t="n"/>
      <c r="H501" s="6" t="n"/>
      <c r="I501" s="6" t="n"/>
      <c r="J501" s="6" t="n"/>
      <c r="K501" s="6" t="n"/>
      <c r="L501" s="74" t="n"/>
      <c r="M501" s="6" t="n"/>
      <c r="N501" s="6" t="n"/>
      <c r="O501" s="6" t="n"/>
      <c r="P501" s="75" t="n"/>
    </row>
    <row r="502" ht="15.75" customHeight="1" s="262">
      <c r="A502" s="1" t="n"/>
      <c r="B502" s="14" t="n"/>
      <c r="C502" s="6" t="n"/>
      <c r="D502" s="74" t="n"/>
      <c r="E502" s="6" t="n"/>
      <c r="F502" s="74" t="n"/>
      <c r="G502" s="6" t="n"/>
      <c r="H502" s="6" t="n"/>
      <c r="I502" s="6" t="n"/>
      <c r="J502" s="6" t="n"/>
      <c r="K502" s="6" t="n"/>
      <c r="L502" s="74" t="n"/>
      <c r="M502" s="6" t="n"/>
      <c r="N502" s="6" t="n"/>
      <c r="O502" s="6" t="n"/>
      <c r="P502" s="75" t="n"/>
    </row>
    <row r="503" ht="15.75" customHeight="1" s="262">
      <c r="A503" s="1" t="n"/>
      <c r="B503" s="14" t="n"/>
      <c r="C503" s="6" t="n"/>
      <c r="D503" s="74" t="n"/>
      <c r="E503" s="6" t="n"/>
      <c r="F503" s="74" t="n"/>
      <c r="G503" s="6" t="n"/>
      <c r="H503" s="6" t="n"/>
      <c r="I503" s="6" t="n"/>
      <c r="J503" s="6" t="n"/>
      <c r="K503" s="6" t="n"/>
      <c r="L503" s="74" t="n"/>
      <c r="M503" s="6" t="n"/>
      <c r="N503" s="6" t="n"/>
      <c r="O503" s="6" t="n"/>
      <c r="P503" s="75" t="n"/>
    </row>
    <row r="504" ht="15.75" customHeight="1" s="262">
      <c r="A504" s="1" t="n"/>
      <c r="B504" s="14" t="n"/>
      <c r="C504" s="6" t="n"/>
      <c r="D504" s="74" t="n"/>
      <c r="E504" s="6" t="n"/>
      <c r="F504" s="74" t="n"/>
      <c r="G504" s="6" t="n"/>
      <c r="H504" s="6" t="n"/>
      <c r="I504" s="6" t="n"/>
      <c r="J504" s="6" t="n"/>
      <c r="K504" s="6" t="n"/>
      <c r="L504" s="74" t="n"/>
      <c r="M504" s="6" t="n"/>
      <c r="N504" s="6" t="n"/>
      <c r="O504" s="6" t="n"/>
      <c r="P504" s="75" t="n"/>
    </row>
    <row r="505" ht="15.75" customHeight="1" s="262">
      <c r="A505" s="1" t="n"/>
      <c r="B505" s="14" t="n"/>
      <c r="C505" s="6" t="n"/>
      <c r="D505" s="74" t="n"/>
      <c r="E505" s="6" t="n"/>
      <c r="F505" s="74" t="n"/>
      <c r="G505" s="6" t="n"/>
      <c r="H505" s="6" t="n"/>
      <c r="I505" s="6" t="n"/>
      <c r="J505" s="6" t="n"/>
      <c r="K505" s="6" t="n"/>
      <c r="L505" s="74" t="n"/>
      <c r="M505" s="6" t="n"/>
      <c r="N505" s="6" t="n"/>
      <c r="O505" s="6" t="n"/>
      <c r="P505" s="75" t="n"/>
    </row>
    <row r="506" ht="15.75" customHeight="1" s="262">
      <c r="A506" s="1" t="n"/>
      <c r="B506" s="14" t="n"/>
      <c r="C506" s="6" t="n"/>
      <c r="D506" s="74" t="n"/>
      <c r="E506" s="6" t="n"/>
      <c r="F506" s="74" t="n"/>
      <c r="G506" s="6" t="n"/>
      <c r="H506" s="6" t="n"/>
      <c r="I506" s="6" t="n"/>
      <c r="J506" s="6" t="n"/>
      <c r="K506" s="6" t="n"/>
      <c r="L506" s="74" t="n"/>
      <c r="M506" s="6" t="n"/>
      <c r="N506" s="6" t="n"/>
      <c r="O506" s="6" t="n"/>
      <c r="P506" s="75" t="n"/>
    </row>
    <row r="507" ht="15.75" customHeight="1" s="262">
      <c r="A507" s="1" t="n"/>
      <c r="B507" s="14" t="n"/>
      <c r="C507" s="6" t="n"/>
      <c r="D507" s="74" t="n"/>
      <c r="E507" s="6" t="n"/>
      <c r="F507" s="74" t="n"/>
      <c r="G507" s="6" t="n"/>
      <c r="H507" s="6" t="n"/>
      <c r="I507" s="6" t="n"/>
      <c r="J507" s="6" t="n"/>
      <c r="K507" s="6" t="n"/>
      <c r="L507" s="74" t="n"/>
      <c r="M507" s="6" t="n"/>
      <c r="N507" s="6" t="n"/>
      <c r="O507" s="6" t="n"/>
      <c r="P507" s="75" t="n"/>
    </row>
    <row r="508" ht="15.75" customHeight="1" s="262">
      <c r="A508" s="1" t="n"/>
      <c r="B508" s="14" t="n"/>
      <c r="C508" s="6" t="n"/>
      <c r="D508" s="74" t="n"/>
      <c r="E508" s="6" t="n"/>
      <c r="F508" s="74" t="n"/>
      <c r="G508" s="6" t="n"/>
      <c r="H508" s="6" t="n"/>
      <c r="I508" s="6" t="n"/>
      <c r="J508" s="6" t="n"/>
      <c r="K508" s="6" t="n"/>
      <c r="L508" s="74" t="n"/>
      <c r="M508" s="6" t="n"/>
      <c r="N508" s="6" t="n"/>
      <c r="O508" s="6" t="n"/>
      <c r="P508" s="75" t="n"/>
    </row>
    <row r="509" ht="15.75" customHeight="1" s="262">
      <c r="A509" s="1" t="n"/>
      <c r="B509" s="14" t="n"/>
      <c r="C509" s="6" t="n"/>
      <c r="D509" s="74" t="n"/>
      <c r="E509" s="6" t="n"/>
      <c r="F509" s="74" t="n"/>
      <c r="G509" s="6" t="n"/>
      <c r="H509" s="6" t="n"/>
      <c r="I509" s="6" t="n"/>
      <c r="J509" s="6" t="n"/>
      <c r="K509" s="6" t="n"/>
      <c r="L509" s="74" t="n"/>
      <c r="M509" s="6" t="n"/>
      <c r="N509" s="6" t="n"/>
      <c r="O509" s="6" t="n"/>
      <c r="P509" s="75" t="n"/>
    </row>
    <row r="510" ht="15.75" customHeight="1" s="262">
      <c r="A510" s="1" t="n"/>
      <c r="B510" s="14" t="n"/>
      <c r="C510" s="6" t="n"/>
      <c r="D510" s="74" t="n"/>
      <c r="E510" s="6" t="n"/>
      <c r="F510" s="74" t="n"/>
      <c r="G510" s="6" t="n"/>
      <c r="H510" s="6" t="n"/>
      <c r="I510" s="6" t="n"/>
      <c r="J510" s="6" t="n"/>
      <c r="K510" s="6" t="n"/>
      <c r="L510" s="74" t="n"/>
      <c r="M510" s="6" t="n"/>
      <c r="N510" s="6" t="n"/>
      <c r="O510" s="6" t="n"/>
      <c r="P510" s="75" t="n"/>
    </row>
    <row r="511" ht="15.75" customHeight="1" s="262">
      <c r="A511" s="1" t="n"/>
      <c r="B511" s="14" t="n"/>
      <c r="C511" s="6" t="n"/>
      <c r="D511" s="74" t="n"/>
      <c r="E511" s="6" t="n"/>
      <c r="F511" s="74" t="n"/>
      <c r="G511" s="6" t="n"/>
      <c r="H511" s="6" t="n"/>
      <c r="I511" s="6" t="n"/>
      <c r="J511" s="6" t="n"/>
      <c r="K511" s="6" t="n"/>
      <c r="L511" s="74" t="n"/>
      <c r="M511" s="6" t="n"/>
      <c r="N511" s="6" t="n"/>
      <c r="O511" s="6" t="n"/>
      <c r="P511" s="75" t="n"/>
    </row>
    <row r="512" ht="15.75" customHeight="1" s="262">
      <c r="A512" s="1" t="n"/>
      <c r="B512" s="14" t="n"/>
      <c r="C512" s="6" t="n"/>
      <c r="D512" s="74" t="n"/>
      <c r="E512" s="6" t="n"/>
      <c r="F512" s="74" t="n"/>
      <c r="G512" s="6" t="n"/>
      <c r="H512" s="6" t="n"/>
      <c r="I512" s="6" t="n"/>
      <c r="J512" s="6" t="n"/>
      <c r="K512" s="6" t="n"/>
      <c r="L512" s="74" t="n"/>
      <c r="M512" s="6" t="n"/>
      <c r="N512" s="6" t="n"/>
      <c r="O512" s="6" t="n"/>
      <c r="P512" s="75" t="n"/>
    </row>
    <row r="513" ht="15.75" customHeight="1" s="262">
      <c r="A513" s="1" t="n"/>
      <c r="B513" s="14" t="n"/>
      <c r="C513" s="6" t="n"/>
      <c r="D513" s="74" t="n"/>
      <c r="E513" s="6" t="n"/>
      <c r="F513" s="74" t="n"/>
      <c r="G513" s="6" t="n"/>
      <c r="H513" s="6" t="n"/>
      <c r="I513" s="6" t="n"/>
      <c r="J513" s="6" t="n"/>
      <c r="K513" s="6" t="n"/>
      <c r="L513" s="74" t="n"/>
      <c r="M513" s="6" t="n"/>
      <c r="N513" s="6" t="n"/>
      <c r="O513" s="6" t="n"/>
      <c r="P513" s="75" t="n"/>
    </row>
    <row r="514" ht="15.75" customHeight="1" s="262">
      <c r="A514" s="1" t="n"/>
      <c r="B514" s="14" t="n"/>
      <c r="C514" s="6" t="n"/>
      <c r="D514" s="74" t="n"/>
      <c r="E514" s="6" t="n"/>
      <c r="F514" s="74" t="n"/>
      <c r="G514" s="6" t="n"/>
      <c r="H514" s="6" t="n"/>
      <c r="I514" s="6" t="n"/>
      <c r="J514" s="6" t="n"/>
      <c r="K514" s="6" t="n"/>
      <c r="L514" s="74" t="n"/>
      <c r="M514" s="6" t="n"/>
      <c r="N514" s="6" t="n"/>
      <c r="O514" s="6" t="n"/>
      <c r="P514" s="75" t="n"/>
    </row>
    <row r="515" ht="15.75" customHeight="1" s="262">
      <c r="A515" s="1" t="n"/>
      <c r="B515" s="14" t="n"/>
      <c r="C515" s="6" t="n"/>
      <c r="D515" s="74" t="n"/>
      <c r="E515" s="6" t="n"/>
      <c r="F515" s="74" t="n"/>
      <c r="G515" s="6" t="n"/>
      <c r="H515" s="6" t="n"/>
      <c r="I515" s="6" t="n"/>
      <c r="J515" s="6" t="n"/>
      <c r="K515" s="6" t="n"/>
      <c r="L515" s="74" t="n"/>
      <c r="M515" s="6" t="n"/>
      <c r="N515" s="6" t="n"/>
      <c r="O515" s="6" t="n"/>
      <c r="P515" s="75" t="n"/>
    </row>
    <row r="516" ht="15.75" customHeight="1" s="262">
      <c r="A516" s="1" t="n"/>
      <c r="B516" s="14" t="n"/>
      <c r="C516" s="6" t="n"/>
      <c r="D516" s="74" t="n"/>
      <c r="E516" s="6" t="n"/>
      <c r="F516" s="74" t="n"/>
      <c r="G516" s="6" t="n"/>
      <c r="H516" s="6" t="n"/>
      <c r="I516" s="6" t="n"/>
      <c r="J516" s="6" t="n"/>
      <c r="K516" s="6" t="n"/>
      <c r="L516" s="74" t="n"/>
      <c r="M516" s="6" t="n"/>
      <c r="N516" s="6" t="n"/>
      <c r="O516" s="6" t="n"/>
      <c r="P516" s="75" t="n"/>
    </row>
    <row r="517" ht="15.75" customHeight="1" s="262">
      <c r="A517" s="1" t="n"/>
      <c r="B517" s="14" t="n"/>
      <c r="C517" s="6" t="n"/>
      <c r="D517" s="74" t="n"/>
      <c r="E517" s="6" t="n"/>
      <c r="F517" s="74" t="n"/>
      <c r="G517" s="6" t="n"/>
      <c r="H517" s="6" t="n"/>
      <c r="I517" s="6" t="n"/>
      <c r="J517" s="6" t="n"/>
      <c r="K517" s="6" t="n"/>
      <c r="L517" s="74" t="n"/>
      <c r="M517" s="6" t="n"/>
      <c r="N517" s="6" t="n"/>
      <c r="O517" s="6" t="n"/>
      <c r="P517" s="75" t="n"/>
    </row>
    <row r="518" ht="15.75" customHeight="1" s="262">
      <c r="A518" s="1" t="n"/>
      <c r="B518" s="14" t="n"/>
      <c r="C518" s="6" t="n"/>
      <c r="D518" s="74" t="n"/>
      <c r="E518" s="6" t="n"/>
      <c r="F518" s="74" t="n"/>
      <c r="G518" s="6" t="n"/>
      <c r="H518" s="6" t="n"/>
      <c r="I518" s="6" t="n"/>
      <c r="J518" s="6" t="n"/>
      <c r="K518" s="6" t="n"/>
      <c r="L518" s="74" t="n"/>
      <c r="M518" s="6" t="n"/>
      <c r="N518" s="6" t="n"/>
      <c r="O518" s="6" t="n"/>
      <c r="P518" s="75" t="n"/>
    </row>
    <row r="519" ht="15.75" customHeight="1" s="262">
      <c r="A519" s="1" t="n"/>
      <c r="B519" s="14" t="n"/>
      <c r="C519" s="6" t="n"/>
      <c r="D519" s="74" t="n"/>
      <c r="E519" s="6" t="n"/>
      <c r="F519" s="74" t="n"/>
      <c r="G519" s="6" t="n"/>
      <c r="H519" s="6" t="n"/>
      <c r="I519" s="6" t="n"/>
      <c r="J519" s="6" t="n"/>
      <c r="K519" s="6" t="n"/>
      <c r="L519" s="74" t="n"/>
      <c r="M519" s="6" t="n"/>
      <c r="N519" s="6" t="n"/>
      <c r="O519" s="6" t="n"/>
      <c r="P519" s="75" t="n"/>
    </row>
    <row r="520" ht="15.75" customHeight="1" s="262">
      <c r="A520" s="1" t="n"/>
      <c r="B520" s="14" t="n"/>
      <c r="C520" s="6" t="n"/>
      <c r="D520" s="74" t="n"/>
      <c r="E520" s="6" t="n"/>
      <c r="F520" s="74" t="n"/>
      <c r="G520" s="6" t="n"/>
      <c r="H520" s="6" t="n"/>
      <c r="I520" s="6" t="n"/>
      <c r="J520" s="6" t="n"/>
      <c r="K520" s="6" t="n"/>
      <c r="L520" s="74" t="n"/>
      <c r="M520" s="6" t="n"/>
      <c r="N520" s="6" t="n"/>
      <c r="O520" s="6" t="n"/>
      <c r="P520" s="75" t="n"/>
    </row>
    <row r="521" ht="15.75" customHeight="1" s="262">
      <c r="A521" s="1" t="n"/>
      <c r="B521" s="14" t="n"/>
      <c r="C521" s="6" t="n"/>
      <c r="D521" s="74" t="n"/>
      <c r="E521" s="6" t="n"/>
      <c r="F521" s="74" t="n"/>
      <c r="G521" s="6" t="n"/>
      <c r="H521" s="6" t="n"/>
      <c r="I521" s="6" t="n"/>
      <c r="J521" s="6" t="n"/>
      <c r="K521" s="6" t="n"/>
      <c r="L521" s="74" t="n"/>
      <c r="M521" s="6" t="n"/>
      <c r="N521" s="6" t="n"/>
      <c r="O521" s="6" t="n"/>
      <c r="P521" s="75" t="n"/>
    </row>
    <row r="522" ht="15.75" customHeight="1" s="262">
      <c r="A522" s="1" t="n"/>
      <c r="B522" s="14" t="n"/>
      <c r="C522" s="6" t="n"/>
      <c r="D522" s="74" t="n"/>
      <c r="E522" s="6" t="n"/>
      <c r="F522" s="74" t="n"/>
      <c r="G522" s="6" t="n"/>
      <c r="H522" s="6" t="n"/>
      <c r="I522" s="6" t="n"/>
      <c r="J522" s="6" t="n"/>
      <c r="K522" s="6" t="n"/>
      <c r="L522" s="74" t="n"/>
      <c r="M522" s="6" t="n"/>
      <c r="N522" s="6" t="n"/>
      <c r="O522" s="6" t="n"/>
      <c r="P522" s="75" t="n"/>
    </row>
    <row r="523" ht="15.75" customHeight="1" s="262">
      <c r="A523" s="1" t="n"/>
      <c r="B523" s="14" t="n"/>
      <c r="C523" s="6" t="n"/>
      <c r="D523" s="74" t="n"/>
      <c r="E523" s="6" t="n"/>
      <c r="F523" s="74" t="n"/>
      <c r="G523" s="6" t="n"/>
      <c r="H523" s="6" t="n"/>
      <c r="I523" s="6" t="n"/>
      <c r="J523" s="6" t="n"/>
      <c r="K523" s="6" t="n"/>
      <c r="L523" s="74" t="n"/>
      <c r="M523" s="6" t="n"/>
      <c r="N523" s="6" t="n"/>
      <c r="O523" s="6" t="n"/>
      <c r="P523" s="75" t="n"/>
    </row>
    <row r="524" ht="15.75" customHeight="1" s="262">
      <c r="A524" s="1" t="n"/>
      <c r="B524" s="14" t="n"/>
      <c r="C524" s="6" t="n"/>
      <c r="D524" s="74" t="n"/>
      <c r="E524" s="6" t="n"/>
      <c r="F524" s="74" t="n"/>
      <c r="G524" s="6" t="n"/>
      <c r="H524" s="6" t="n"/>
      <c r="I524" s="6" t="n"/>
      <c r="J524" s="6" t="n"/>
      <c r="K524" s="6" t="n"/>
      <c r="L524" s="74" t="n"/>
      <c r="M524" s="6" t="n"/>
      <c r="N524" s="6" t="n"/>
      <c r="O524" s="6" t="n"/>
      <c r="P524" s="75" t="n"/>
    </row>
    <row r="525" ht="15.75" customHeight="1" s="262">
      <c r="A525" s="1" t="n"/>
      <c r="B525" s="14" t="n"/>
      <c r="C525" s="6" t="n"/>
      <c r="D525" s="74" t="n"/>
      <c r="E525" s="6" t="n"/>
      <c r="F525" s="74" t="n"/>
      <c r="G525" s="6" t="n"/>
      <c r="H525" s="6" t="n"/>
      <c r="I525" s="6" t="n"/>
      <c r="J525" s="6" t="n"/>
      <c r="K525" s="6" t="n"/>
      <c r="L525" s="74" t="n"/>
      <c r="M525" s="6" t="n"/>
      <c r="N525" s="6" t="n"/>
      <c r="O525" s="6" t="n"/>
      <c r="P525" s="75" t="n"/>
    </row>
    <row r="526" ht="15.75" customHeight="1" s="262">
      <c r="A526" s="1" t="n"/>
      <c r="B526" s="14" t="n"/>
      <c r="C526" s="6" t="n"/>
      <c r="D526" s="74" t="n"/>
      <c r="E526" s="6" t="n"/>
      <c r="F526" s="74" t="n"/>
      <c r="G526" s="6" t="n"/>
      <c r="H526" s="6" t="n"/>
      <c r="I526" s="6" t="n"/>
      <c r="J526" s="6" t="n"/>
      <c r="K526" s="6" t="n"/>
      <c r="L526" s="74" t="n"/>
      <c r="M526" s="6" t="n"/>
      <c r="N526" s="6" t="n"/>
      <c r="O526" s="6" t="n"/>
      <c r="P526" s="75" t="n"/>
    </row>
    <row r="527" ht="15.75" customHeight="1" s="262">
      <c r="A527" s="1" t="n"/>
      <c r="B527" s="14" t="n"/>
      <c r="C527" s="6" t="n"/>
      <c r="D527" s="74" t="n"/>
      <c r="E527" s="6" t="n"/>
      <c r="F527" s="74" t="n"/>
      <c r="G527" s="6" t="n"/>
      <c r="H527" s="6" t="n"/>
      <c r="I527" s="6" t="n"/>
      <c r="J527" s="6" t="n"/>
      <c r="K527" s="6" t="n"/>
      <c r="L527" s="74" t="n"/>
      <c r="M527" s="6" t="n"/>
      <c r="N527" s="6" t="n"/>
      <c r="O527" s="6" t="n"/>
      <c r="P527" s="75" t="n"/>
    </row>
    <row r="528" ht="15.75" customHeight="1" s="262">
      <c r="A528" s="1" t="n"/>
      <c r="B528" s="14" t="n"/>
      <c r="C528" s="6" t="n"/>
      <c r="D528" s="74" t="n"/>
      <c r="E528" s="6" t="n"/>
      <c r="F528" s="74" t="n"/>
      <c r="G528" s="6" t="n"/>
      <c r="H528" s="6" t="n"/>
      <c r="I528" s="6" t="n"/>
      <c r="J528" s="6" t="n"/>
      <c r="K528" s="6" t="n"/>
      <c r="L528" s="74" t="n"/>
      <c r="M528" s="6" t="n"/>
      <c r="N528" s="6" t="n"/>
      <c r="O528" s="6" t="n"/>
      <c r="P528" s="75" t="n"/>
    </row>
    <row r="529" ht="15.75" customHeight="1" s="262">
      <c r="A529" s="1" t="n"/>
      <c r="B529" s="14" t="n"/>
      <c r="C529" s="6" t="n"/>
      <c r="D529" s="74" t="n"/>
      <c r="E529" s="6" t="n"/>
      <c r="F529" s="74" t="n"/>
      <c r="G529" s="6" t="n"/>
      <c r="H529" s="6" t="n"/>
      <c r="I529" s="6" t="n"/>
      <c r="J529" s="6" t="n"/>
      <c r="K529" s="6" t="n"/>
      <c r="L529" s="74" t="n"/>
      <c r="M529" s="6" t="n"/>
      <c r="N529" s="6" t="n"/>
      <c r="O529" s="6" t="n"/>
      <c r="P529" s="75" t="n"/>
    </row>
    <row r="530" ht="15.75" customHeight="1" s="262">
      <c r="A530" s="1" t="n"/>
      <c r="B530" s="14" t="n"/>
      <c r="C530" s="6" t="n"/>
      <c r="D530" s="74" t="n"/>
      <c r="E530" s="6" t="n"/>
      <c r="F530" s="74" t="n"/>
      <c r="G530" s="6" t="n"/>
      <c r="H530" s="6" t="n"/>
      <c r="I530" s="6" t="n"/>
      <c r="J530" s="6" t="n"/>
      <c r="K530" s="6" t="n"/>
      <c r="L530" s="74" t="n"/>
      <c r="M530" s="6" t="n"/>
      <c r="N530" s="6" t="n"/>
      <c r="O530" s="6" t="n"/>
      <c r="P530" s="75" t="n"/>
    </row>
    <row r="531" ht="15.75" customHeight="1" s="262">
      <c r="A531" s="1" t="n"/>
      <c r="B531" s="14" t="n"/>
      <c r="C531" s="6" t="n"/>
      <c r="D531" s="74" t="n"/>
      <c r="E531" s="6" t="n"/>
      <c r="F531" s="74" t="n"/>
      <c r="G531" s="6" t="n"/>
      <c r="H531" s="6" t="n"/>
      <c r="I531" s="6" t="n"/>
      <c r="J531" s="6" t="n"/>
      <c r="K531" s="6" t="n"/>
      <c r="L531" s="74" t="n"/>
      <c r="M531" s="6" t="n"/>
      <c r="N531" s="6" t="n"/>
      <c r="O531" s="6" t="n"/>
      <c r="P531" s="75" t="n"/>
    </row>
    <row r="532" ht="15.75" customHeight="1" s="262">
      <c r="A532" s="1" t="n"/>
      <c r="B532" s="14" t="n"/>
      <c r="C532" s="6" t="n"/>
      <c r="D532" s="74" t="n"/>
      <c r="E532" s="6" t="n"/>
      <c r="F532" s="74" t="n"/>
      <c r="G532" s="6" t="n"/>
      <c r="H532" s="6" t="n"/>
      <c r="I532" s="6" t="n"/>
      <c r="J532" s="6" t="n"/>
      <c r="K532" s="6" t="n"/>
      <c r="L532" s="74" t="n"/>
      <c r="M532" s="6" t="n"/>
      <c r="N532" s="6" t="n"/>
      <c r="O532" s="6" t="n"/>
      <c r="P532" s="75" t="n"/>
    </row>
    <row r="533" ht="15.75" customHeight="1" s="262">
      <c r="A533" s="1" t="n"/>
      <c r="B533" s="14" t="n"/>
      <c r="C533" s="6" t="n"/>
      <c r="D533" s="74" t="n"/>
      <c r="E533" s="6" t="n"/>
      <c r="F533" s="74" t="n"/>
      <c r="G533" s="6" t="n"/>
      <c r="H533" s="6" t="n"/>
      <c r="I533" s="6" t="n"/>
      <c r="J533" s="6" t="n"/>
      <c r="K533" s="6" t="n"/>
      <c r="L533" s="74" t="n"/>
      <c r="M533" s="6" t="n"/>
      <c r="N533" s="6" t="n"/>
      <c r="O533" s="6" t="n"/>
      <c r="P533" s="75" t="n"/>
    </row>
    <row r="534" ht="15.75" customHeight="1" s="262">
      <c r="A534" s="1" t="n"/>
      <c r="B534" s="14" t="n"/>
      <c r="C534" s="6" t="n"/>
      <c r="D534" s="74" t="n"/>
      <c r="E534" s="6" t="n"/>
      <c r="F534" s="74" t="n"/>
      <c r="G534" s="6" t="n"/>
      <c r="H534" s="6" t="n"/>
      <c r="I534" s="6" t="n"/>
      <c r="J534" s="6" t="n"/>
      <c r="K534" s="6" t="n"/>
      <c r="L534" s="74" t="n"/>
      <c r="M534" s="6" t="n"/>
      <c r="N534" s="6" t="n"/>
      <c r="O534" s="6" t="n"/>
      <c r="P534" s="75" t="n"/>
    </row>
    <row r="535" ht="15.75" customHeight="1" s="262">
      <c r="A535" s="1" t="n"/>
      <c r="B535" s="14" t="n"/>
      <c r="C535" s="6" t="n"/>
      <c r="D535" s="74" t="n"/>
      <c r="E535" s="6" t="n"/>
      <c r="F535" s="74" t="n"/>
      <c r="G535" s="6" t="n"/>
      <c r="H535" s="6" t="n"/>
      <c r="I535" s="6" t="n"/>
      <c r="J535" s="6" t="n"/>
      <c r="K535" s="6" t="n"/>
      <c r="L535" s="74" t="n"/>
      <c r="M535" s="6" t="n"/>
      <c r="N535" s="6" t="n"/>
      <c r="O535" s="6" t="n"/>
      <c r="P535" s="75" t="n"/>
    </row>
    <row r="536" ht="15.75" customHeight="1" s="262">
      <c r="A536" s="1" t="n"/>
      <c r="B536" s="14" t="n"/>
      <c r="C536" s="6" t="n"/>
      <c r="D536" s="74" t="n"/>
      <c r="E536" s="6" t="n"/>
      <c r="F536" s="74" t="n"/>
      <c r="G536" s="6" t="n"/>
      <c r="H536" s="6" t="n"/>
      <c r="I536" s="6" t="n"/>
      <c r="J536" s="6" t="n"/>
      <c r="K536" s="6" t="n"/>
      <c r="L536" s="74" t="n"/>
      <c r="M536" s="6" t="n"/>
      <c r="N536" s="6" t="n"/>
      <c r="O536" s="6" t="n"/>
      <c r="P536" s="75" t="n"/>
    </row>
    <row r="537" ht="15.75" customHeight="1" s="262">
      <c r="A537" s="1" t="n"/>
      <c r="B537" s="14" t="n"/>
      <c r="C537" s="6" t="n"/>
      <c r="D537" s="74" t="n"/>
      <c r="E537" s="6" t="n"/>
      <c r="F537" s="74" t="n"/>
      <c r="G537" s="6" t="n"/>
      <c r="H537" s="6" t="n"/>
      <c r="I537" s="6" t="n"/>
      <c r="J537" s="6" t="n"/>
      <c r="K537" s="6" t="n"/>
      <c r="L537" s="74" t="n"/>
      <c r="M537" s="6" t="n"/>
      <c r="N537" s="6" t="n"/>
      <c r="O537" s="6" t="n"/>
      <c r="P537" s="75" t="n"/>
    </row>
    <row r="538" ht="15.75" customHeight="1" s="262">
      <c r="A538" s="1" t="n"/>
      <c r="B538" s="14" t="n"/>
      <c r="C538" s="6" t="n"/>
      <c r="D538" s="74" t="n"/>
      <c r="E538" s="6" t="n"/>
      <c r="F538" s="74" t="n"/>
      <c r="G538" s="6" t="n"/>
      <c r="H538" s="6" t="n"/>
      <c r="I538" s="6" t="n"/>
      <c r="J538" s="6" t="n"/>
      <c r="K538" s="6" t="n"/>
      <c r="L538" s="74" t="n"/>
      <c r="M538" s="6" t="n"/>
      <c r="N538" s="6" t="n"/>
      <c r="O538" s="6" t="n"/>
      <c r="P538" s="75" t="n"/>
    </row>
    <row r="539" ht="15.75" customHeight="1" s="262">
      <c r="A539" s="1" t="n"/>
      <c r="B539" s="14" t="n"/>
      <c r="C539" s="6" t="n"/>
      <c r="D539" s="74" t="n"/>
      <c r="E539" s="6" t="n"/>
      <c r="F539" s="74" t="n"/>
      <c r="G539" s="6" t="n"/>
      <c r="H539" s="6" t="n"/>
      <c r="I539" s="6" t="n"/>
      <c r="J539" s="6" t="n"/>
      <c r="K539" s="6" t="n"/>
      <c r="L539" s="74" t="n"/>
      <c r="M539" s="6" t="n"/>
      <c r="N539" s="6" t="n"/>
      <c r="O539" s="6" t="n"/>
      <c r="P539" s="75" t="n"/>
    </row>
    <row r="540" ht="15.75" customHeight="1" s="262">
      <c r="A540" s="1" t="n"/>
      <c r="B540" s="14" t="n"/>
      <c r="C540" s="6" t="n"/>
      <c r="D540" s="74" t="n"/>
      <c r="E540" s="6" t="n"/>
      <c r="F540" s="74" t="n"/>
      <c r="G540" s="6" t="n"/>
      <c r="H540" s="6" t="n"/>
      <c r="I540" s="6" t="n"/>
      <c r="J540" s="6" t="n"/>
      <c r="K540" s="6" t="n"/>
      <c r="L540" s="74" t="n"/>
      <c r="M540" s="6" t="n"/>
      <c r="N540" s="6" t="n"/>
      <c r="O540" s="6" t="n"/>
      <c r="P540" s="75" t="n"/>
    </row>
    <row r="541" ht="15.75" customHeight="1" s="262">
      <c r="A541" s="1" t="n"/>
      <c r="B541" s="14" t="n"/>
      <c r="C541" s="6" t="n"/>
      <c r="D541" s="74" t="n"/>
      <c r="E541" s="6" t="n"/>
      <c r="F541" s="74" t="n"/>
      <c r="G541" s="6" t="n"/>
      <c r="H541" s="6" t="n"/>
      <c r="I541" s="6" t="n"/>
      <c r="J541" s="6" t="n"/>
      <c r="K541" s="6" t="n"/>
      <c r="L541" s="74" t="n"/>
      <c r="M541" s="6" t="n"/>
      <c r="N541" s="6" t="n"/>
      <c r="O541" s="6" t="n"/>
      <c r="P541" s="75" t="n"/>
    </row>
    <row r="542" ht="15.75" customHeight="1" s="262">
      <c r="A542" s="1" t="n"/>
      <c r="B542" s="14" t="n"/>
      <c r="C542" s="6" t="n"/>
      <c r="D542" s="74" t="n"/>
      <c r="E542" s="6" t="n"/>
      <c r="F542" s="74" t="n"/>
      <c r="G542" s="6" t="n"/>
      <c r="H542" s="6" t="n"/>
      <c r="I542" s="6" t="n"/>
      <c r="J542" s="6" t="n"/>
      <c r="K542" s="6" t="n"/>
      <c r="L542" s="74" t="n"/>
      <c r="M542" s="6" t="n"/>
      <c r="N542" s="6" t="n"/>
      <c r="O542" s="6" t="n"/>
      <c r="P542" s="75" t="n"/>
    </row>
    <row r="543" ht="15.75" customHeight="1" s="262">
      <c r="A543" s="1" t="n"/>
      <c r="B543" s="14" t="n"/>
      <c r="C543" s="6" t="n"/>
      <c r="D543" s="74" t="n"/>
      <c r="E543" s="6" t="n"/>
      <c r="F543" s="74" t="n"/>
      <c r="G543" s="6" t="n"/>
      <c r="H543" s="6" t="n"/>
      <c r="I543" s="6" t="n"/>
      <c r="J543" s="6" t="n"/>
      <c r="K543" s="6" t="n"/>
      <c r="L543" s="74" t="n"/>
      <c r="M543" s="6" t="n"/>
      <c r="N543" s="6" t="n"/>
      <c r="O543" s="6" t="n"/>
      <c r="P543" s="75" t="n"/>
    </row>
    <row r="544" ht="15.75" customHeight="1" s="262">
      <c r="A544" s="1" t="n"/>
      <c r="B544" s="14" t="n"/>
      <c r="C544" s="6" t="n"/>
      <c r="D544" s="74" t="n"/>
      <c r="E544" s="6" t="n"/>
      <c r="F544" s="74" t="n"/>
      <c r="G544" s="6" t="n"/>
      <c r="H544" s="6" t="n"/>
      <c r="I544" s="6" t="n"/>
      <c r="J544" s="6" t="n"/>
      <c r="K544" s="6" t="n"/>
      <c r="L544" s="74" t="n"/>
      <c r="M544" s="6" t="n"/>
      <c r="N544" s="6" t="n"/>
      <c r="O544" s="6" t="n"/>
      <c r="P544" s="75" t="n"/>
    </row>
    <row r="545" ht="15.75" customHeight="1" s="262">
      <c r="A545" s="1" t="n"/>
      <c r="B545" s="14" t="n"/>
      <c r="C545" s="6" t="n"/>
      <c r="D545" s="74" t="n"/>
      <c r="E545" s="6" t="n"/>
      <c r="F545" s="74" t="n"/>
      <c r="G545" s="6" t="n"/>
      <c r="H545" s="6" t="n"/>
      <c r="I545" s="6" t="n"/>
      <c r="J545" s="6" t="n"/>
      <c r="K545" s="6" t="n"/>
      <c r="L545" s="74" t="n"/>
      <c r="M545" s="6" t="n"/>
      <c r="N545" s="6" t="n"/>
      <c r="O545" s="6" t="n"/>
      <c r="P545" s="75" t="n"/>
    </row>
    <row r="546" ht="15.75" customHeight="1" s="262">
      <c r="A546" s="1" t="n"/>
      <c r="B546" s="14" t="n"/>
      <c r="C546" s="6" t="n"/>
      <c r="D546" s="74" t="n"/>
      <c r="E546" s="6" t="n"/>
      <c r="F546" s="74" t="n"/>
      <c r="G546" s="6" t="n"/>
      <c r="H546" s="6" t="n"/>
      <c r="I546" s="6" t="n"/>
      <c r="J546" s="6" t="n"/>
      <c r="K546" s="6" t="n"/>
      <c r="L546" s="74" t="n"/>
      <c r="M546" s="6" t="n"/>
      <c r="N546" s="6" t="n"/>
      <c r="O546" s="6" t="n"/>
      <c r="P546" s="75" t="n"/>
    </row>
    <row r="547" ht="15.75" customHeight="1" s="262">
      <c r="A547" s="1" t="n"/>
      <c r="B547" s="14" t="n"/>
      <c r="C547" s="6" t="n"/>
      <c r="D547" s="74" t="n"/>
      <c r="E547" s="6" t="n"/>
      <c r="F547" s="74" t="n"/>
      <c r="G547" s="6" t="n"/>
      <c r="H547" s="6" t="n"/>
      <c r="I547" s="6" t="n"/>
      <c r="J547" s="6" t="n"/>
      <c r="K547" s="6" t="n"/>
      <c r="L547" s="74" t="n"/>
      <c r="M547" s="6" t="n"/>
      <c r="N547" s="6" t="n"/>
      <c r="O547" s="6" t="n"/>
      <c r="P547" s="75" t="n"/>
    </row>
    <row r="548" ht="15.75" customHeight="1" s="262">
      <c r="A548" s="1" t="n"/>
      <c r="B548" s="14" t="n"/>
      <c r="C548" s="6" t="n"/>
      <c r="D548" s="74" t="n"/>
      <c r="E548" s="6" t="n"/>
      <c r="F548" s="74" t="n"/>
      <c r="G548" s="6" t="n"/>
      <c r="H548" s="6" t="n"/>
      <c r="I548" s="6" t="n"/>
      <c r="J548" s="6" t="n"/>
      <c r="K548" s="6" t="n"/>
      <c r="L548" s="74" t="n"/>
      <c r="M548" s="6" t="n"/>
      <c r="N548" s="6" t="n"/>
      <c r="O548" s="6" t="n"/>
      <c r="P548" s="75" t="n"/>
    </row>
    <row r="549" ht="15.75" customHeight="1" s="262">
      <c r="A549" s="1" t="n"/>
      <c r="B549" s="14" t="n"/>
      <c r="C549" s="6" t="n"/>
      <c r="D549" s="74" t="n"/>
      <c r="E549" s="6" t="n"/>
      <c r="F549" s="74" t="n"/>
      <c r="G549" s="6" t="n"/>
      <c r="H549" s="6" t="n"/>
      <c r="I549" s="6" t="n"/>
      <c r="J549" s="6" t="n"/>
      <c r="K549" s="6" t="n"/>
      <c r="L549" s="74" t="n"/>
      <c r="M549" s="6" t="n"/>
      <c r="N549" s="6" t="n"/>
      <c r="O549" s="6" t="n"/>
      <c r="P549" s="75" t="n"/>
    </row>
    <row r="550" ht="15.75" customHeight="1" s="262">
      <c r="A550" s="1" t="n"/>
      <c r="B550" s="14" t="n"/>
      <c r="C550" s="6" t="n"/>
      <c r="D550" s="74" t="n"/>
      <c r="E550" s="6" t="n"/>
      <c r="F550" s="74" t="n"/>
      <c r="G550" s="6" t="n"/>
      <c r="H550" s="6" t="n"/>
      <c r="I550" s="6" t="n"/>
      <c r="J550" s="6" t="n"/>
      <c r="K550" s="6" t="n"/>
      <c r="L550" s="74" t="n"/>
      <c r="M550" s="6" t="n"/>
      <c r="N550" s="6" t="n"/>
      <c r="O550" s="6" t="n"/>
      <c r="P550" s="75" t="n"/>
    </row>
    <row r="551" ht="15.75" customHeight="1" s="262">
      <c r="A551" s="1" t="n"/>
      <c r="B551" s="14" t="n"/>
      <c r="C551" s="6" t="n"/>
      <c r="D551" s="74" t="n"/>
      <c r="E551" s="6" t="n"/>
      <c r="F551" s="74" t="n"/>
      <c r="G551" s="6" t="n"/>
      <c r="H551" s="6" t="n"/>
      <c r="I551" s="6" t="n"/>
      <c r="J551" s="6" t="n"/>
      <c r="K551" s="6" t="n"/>
      <c r="L551" s="74" t="n"/>
      <c r="M551" s="6" t="n"/>
      <c r="N551" s="6" t="n"/>
      <c r="O551" s="6" t="n"/>
      <c r="P551" s="75" t="n"/>
    </row>
    <row r="552" ht="15.75" customHeight="1" s="262">
      <c r="A552" s="1" t="n"/>
      <c r="B552" s="14" t="n"/>
      <c r="C552" s="6" t="n"/>
      <c r="D552" s="74" t="n"/>
      <c r="E552" s="6" t="n"/>
      <c r="F552" s="74" t="n"/>
      <c r="G552" s="6" t="n"/>
      <c r="H552" s="6" t="n"/>
      <c r="I552" s="6" t="n"/>
      <c r="J552" s="6" t="n"/>
      <c r="K552" s="6" t="n"/>
      <c r="L552" s="74" t="n"/>
      <c r="M552" s="6" t="n"/>
      <c r="N552" s="6" t="n"/>
      <c r="O552" s="6" t="n"/>
      <c r="P552" s="75" t="n"/>
    </row>
    <row r="553" ht="15.75" customHeight="1" s="262">
      <c r="A553" s="1" t="n"/>
      <c r="B553" s="14" t="n"/>
      <c r="C553" s="6" t="n"/>
      <c r="D553" s="74" t="n"/>
      <c r="E553" s="6" t="n"/>
      <c r="F553" s="74" t="n"/>
      <c r="G553" s="6" t="n"/>
      <c r="H553" s="6" t="n"/>
      <c r="I553" s="6" t="n"/>
      <c r="J553" s="6" t="n"/>
      <c r="K553" s="6" t="n"/>
      <c r="L553" s="74" t="n"/>
      <c r="M553" s="6" t="n"/>
      <c r="N553" s="6" t="n"/>
      <c r="O553" s="6" t="n"/>
      <c r="P553" s="75" t="n"/>
    </row>
    <row r="554" ht="15.75" customHeight="1" s="262">
      <c r="A554" s="1" t="n"/>
      <c r="B554" s="14" t="n"/>
      <c r="C554" s="6" t="n"/>
      <c r="D554" s="74" t="n"/>
      <c r="E554" s="6" t="n"/>
      <c r="F554" s="74" t="n"/>
      <c r="G554" s="6" t="n"/>
      <c r="H554" s="6" t="n"/>
      <c r="I554" s="6" t="n"/>
      <c r="J554" s="6" t="n"/>
      <c r="K554" s="6" t="n"/>
      <c r="L554" s="74" t="n"/>
      <c r="M554" s="6" t="n"/>
      <c r="N554" s="6" t="n"/>
      <c r="O554" s="6" t="n"/>
      <c r="P554" s="75" t="n"/>
    </row>
    <row r="555" ht="15.75" customHeight="1" s="262">
      <c r="A555" s="1" t="n"/>
      <c r="B555" s="14" t="n"/>
      <c r="C555" s="6" t="n"/>
      <c r="D555" s="74" t="n"/>
      <c r="E555" s="6" t="n"/>
      <c r="F555" s="74" t="n"/>
      <c r="G555" s="6" t="n"/>
      <c r="H555" s="6" t="n"/>
      <c r="I555" s="6" t="n"/>
      <c r="J555" s="6" t="n"/>
      <c r="K555" s="6" t="n"/>
      <c r="L555" s="74" t="n"/>
      <c r="M555" s="6" t="n"/>
      <c r="N555" s="6" t="n"/>
      <c r="O555" s="6" t="n"/>
      <c r="P555" s="75" t="n"/>
    </row>
    <row r="556" ht="15.75" customHeight="1" s="262">
      <c r="A556" s="1" t="n"/>
      <c r="B556" s="14" t="n"/>
      <c r="C556" s="6" t="n"/>
      <c r="D556" s="74" t="n"/>
      <c r="E556" s="6" t="n"/>
      <c r="F556" s="74" t="n"/>
      <c r="G556" s="6" t="n"/>
      <c r="H556" s="6" t="n"/>
      <c r="I556" s="6" t="n"/>
      <c r="J556" s="6" t="n"/>
      <c r="K556" s="6" t="n"/>
      <c r="L556" s="74" t="n"/>
      <c r="M556" s="6" t="n"/>
      <c r="N556" s="6" t="n"/>
      <c r="O556" s="6" t="n"/>
      <c r="P556" s="75" t="n"/>
    </row>
    <row r="557" ht="15.75" customHeight="1" s="262">
      <c r="A557" s="1" t="n"/>
      <c r="B557" s="14" t="n"/>
      <c r="C557" s="6" t="n"/>
      <c r="D557" s="74" t="n"/>
      <c r="E557" s="6" t="n"/>
      <c r="F557" s="74" t="n"/>
      <c r="G557" s="6" t="n"/>
      <c r="H557" s="6" t="n"/>
      <c r="I557" s="6" t="n"/>
      <c r="J557" s="6" t="n"/>
      <c r="K557" s="6" t="n"/>
      <c r="L557" s="74" t="n"/>
      <c r="M557" s="6" t="n"/>
      <c r="N557" s="6" t="n"/>
      <c r="O557" s="6" t="n"/>
      <c r="P557" s="75" t="n"/>
    </row>
    <row r="558" ht="15.75" customHeight="1" s="262">
      <c r="A558" s="1" t="n"/>
      <c r="B558" s="14" t="n"/>
      <c r="C558" s="6" t="n"/>
      <c r="D558" s="74" t="n"/>
      <c r="E558" s="6" t="n"/>
      <c r="F558" s="74" t="n"/>
      <c r="G558" s="6" t="n"/>
      <c r="H558" s="6" t="n"/>
      <c r="I558" s="6" t="n"/>
      <c r="J558" s="6" t="n"/>
      <c r="K558" s="6" t="n"/>
      <c r="L558" s="74" t="n"/>
      <c r="M558" s="6" t="n"/>
      <c r="N558" s="6" t="n"/>
      <c r="O558" s="6" t="n"/>
      <c r="P558" s="75" t="n"/>
    </row>
    <row r="559" ht="15.75" customHeight="1" s="262">
      <c r="A559" s="1" t="n"/>
      <c r="B559" s="14" t="n"/>
      <c r="C559" s="6" t="n"/>
      <c r="D559" s="74" t="n"/>
      <c r="E559" s="6" t="n"/>
      <c r="F559" s="74" t="n"/>
      <c r="G559" s="6" t="n"/>
      <c r="H559" s="6" t="n"/>
      <c r="I559" s="6" t="n"/>
      <c r="J559" s="6" t="n"/>
      <c r="K559" s="6" t="n"/>
      <c r="L559" s="74" t="n"/>
      <c r="M559" s="6" t="n"/>
      <c r="N559" s="6" t="n"/>
      <c r="O559" s="6" t="n"/>
      <c r="P559" s="75" t="n"/>
    </row>
    <row r="560" ht="15.75" customHeight="1" s="262">
      <c r="A560" s="1" t="n"/>
      <c r="B560" s="14" t="n"/>
      <c r="C560" s="6" t="n"/>
      <c r="D560" s="74" t="n"/>
      <c r="E560" s="6" t="n"/>
      <c r="F560" s="74" t="n"/>
      <c r="G560" s="6" t="n"/>
      <c r="H560" s="6" t="n"/>
      <c r="I560" s="6" t="n"/>
      <c r="J560" s="6" t="n"/>
      <c r="K560" s="6" t="n"/>
      <c r="L560" s="74" t="n"/>
      <c r="M560" s="6" t="n"/>
      <c r="N560" s="6" t="n"/>
      <c r="O560" s="6" t="n"/>
      <c r="P560" s="75" t="n"/>
    </row>
    <row r="561" ht="15.75" customHeight="1" s="262">
      <c r="A561" s="1" t="n"/>
      <c r="B561" s="14" t="n"/>
      <c r="C561" s="6" t="n"/>
      <c r="D561" s="74" t="n"/>
      <c r="E561" s="6" t="n"/>
      <c r="F561" s="74" t="n"/>
      <c r="G561" s="6" t="n"/>
      <c r="H561" s="6" t="n"/>
      <c r="I561" s="6" t="n"/>
      <c r="J561" s="6" t="n"/>
      <c r="K561" s="6" t="n"/>
      <c r="L561" s="74" t="n"/>
      <c r="M561" s="6" t="n"/>
      <c r="N561" s="6" t="n"/>
      <c r="O561" s="6" t="n"/>
      <c r="P561" s="75" t="n"/>
    </row>
    <row r="562" ht="15.75" customHeight="1" s="262">
      <c r="A562" s="1" t="n"/>
      <c r="B562" s="14" t="n"/>
      <c r="C562" s="6" t="n"/>
      <c r="D562" s="74" t="n"/>
      <c r="E562" s="6" t="n"/>
      <c r="F562" s="74" t="n"/>
      <c r="G562" s="6" t="n"/>
      <c r="H562" s="6" t="n"/>
      <c r="I562" s="6" t="n"/>
      <c r="J562" s="6" t="n"/>
      <c r="K562" s="6" t="n"/>
      <c r="L562" s="74" t="n"/>
      <c r="M562" s="6" t="n"/>
      <c r="N562" s="6" t="n"/>
      <c r="O562" s="6" t="n"/>
      <c r="P562" s="75" t="n"/>
    </row>
    <row r="563" ht="15.75" customHeight="1" s="262">
      <c r="A563" s="1" t="n"/>
      <c r="B563" s="14" t="n"/>
      <c r="C563" s="6" t="n"/>
      <c r="D563" s="74" t="n"/>
      <c r="E563" s="6" t="n"/>
      <c r="F563" s="74" t="n"/>
      <c r="G563" s="6" t="n"/>
      <c r="H563" s="6" t="n"/>
      <c r="I563" s="6" t="n"/>
      <c r="J563" s="6" t="n"/>
      <c r="K563" s="6" t="n"/>
      <c r="L563" s="74" t="n"/>
      <c r="M563" s="6" t="n"/>
      <c r="N563" s="6" t="n"/>
      <c r="O563" s="6" t="n"/>
      <c r="P563" s="75" t="n"/>
    </row>
    <row r="564" ht="15.75" customHeight="1" s="262">
      <c r="A564" s="1" t="n"/>
      <c r="B564" s="14" t="n"/>
      <c r="C564" s="6" t="n"/>
      <c r="D564" s="74" t="n"/>
      <c r="E564" s="6" t="n"/>
      <c r="F564" s="74" t="n"/>
      <c r="G564" s="6" t="n"/>
      <c r="H564" s="6" t="n"/>
      <c r="I564" s="6" t="n"/>
      <c r="J564" s="6" t="n"/>
      <c r="K564" s="6" t="n"/>
      <c r="L564" s="74" t="n"/>
      <c r="M564" s="6" t="n"/>
      <c r="N564" s="6" t="n"/>
      <c r="O564" s="6" t="n"/>
      <c r="P564" s="75" t="n"/>
    </row>
    <row r="565" ht="15.75" customHeight="1" s="262">
      <c r="A565" s="1" t="n"/>
      <c r="B565" s="14" t="n"/>
      <c r="C565" s="6" t="n"/>
      <c r="D565" s="74" t="n"/>
      <c r="E565" s="6" t="n"/>
      <c r="F565" s="74" t="n"/>
      <c r="G565" s="6" t="n"/>
      <c r="H565" s="6" t="n"/>
      <c r="I565" s="6" t="n"/>
      <c r="J565" s="6" t="n"/>
      <c r="K565" s="6" t="n"/>
      <c r="L565" s="74" t="n"/>
      <c r="M565" s="6" t="n"/>
      <c r="N565" s="6" t="n"/>
      <c r="O565" s="6" t="n"/>
      <c r="P565" s="75" t="n"/>
    </row>
    <row r="566" ht="15.75" customHeight="1" s="262">
      <c r="A566" s="1" t="n"/>
      <c r="B566" s="14" t="n"/>
      <c r="C566" s="6" t="n"/>
      <c r="D566" s="74" t="n"/>
      <c r="E566" s="6" t="n"/>
      <c r="F566" s="74" t="n"/>
      <c r="G566" s="6" t="n"/>
      <c r="H566" s="6" t="n"/>
      <c r="I566" s="6" t="n"/>
      <c r="J566" s="6" t="n"/>
      <c r="K566" s="6" t="n"/>
      <c r="L566" s="74" t="n"/>
      <c r="M566" s="6" t="n"/>
      <c r="N566" s="6" t="n"/>
      <c r="O566" s="6" t="n"/>
      <c r="P566" s="75" t="n"/>
    </row>
    <row r="567" ht="15.75" customHeight="1" s="262">
      <c r="A567" s="1" t="n"/>
      <c r="B567" s="14" t="n"/>
      <c r="C567" s="6" t="n"/>
      <c r="D567" s="74" t="n"/>
      <c r="E567" s="6" t="n"/>
      <c r="F567" s="74" t="n"/>
      <c r="G567" s="6" t="n"/>
      <c r="H567" s="6" t="n"/>
      <c r="I567" s="6" t="n"/>
      <c r="J567" s="6" t="n"/>
      <c r="K567" s="6" t="n"/>
      <c r="L567" s="74" t="n"/>
      <c r="M567" s="6" t="n"/>
      <c r="N567" s="6" t="n"/>
      <c r="O567" s="6" t="n"/>
      <c r="P567" s="75" t="n"/>
    </row>
    <row r="568" ht="15.75" customHeight="1" s="262">
      <c r="A568" s="1" t="n"/>
      <c r="B568" s="14" t="n"/>
      <c r="C568" s="6" t="n"/>
      <c r="D568" s="74" t="n"/>
      <c r="E568" s="6" t="n"/>
      <c r="F568" s="74" t="n"/>
      <c r="G568" s="6" t="n"/>
      <c r="H568" s="6" t="n"/>
      <c r="I568" s="6" t="n"/>
      <c r="J568" s="6" t="n"/>
      <c r="K568" s="6" t="n"/>
      <c r="L568" s="74" t="n"/>
      <c r="M568" s="6" t="n"/>
      <c r="N568" s="6" t="n"/>
      <c r="O568" s="6" t="n"/>
      <c r="P568" s="75" t="n"/>
    </row>
    <row r="569" ht="15.75" customHeight="1" s="262">
      <c r="A569" s="1" t="n"/>
      <c r="B569" s="14" t="n"/>
      <c r="C569" s="6" t="n"/>
      <c r="D569" s="74" t="n"/>
      <c r="E569" s="6" t="n"/>
      <c r="F569" s="74" t="n"/>
      <c r="G569" s="6" t="n"/>
      <c r="H569" s="6" t="n"/>
      <c r="I569" s="6" t="n"/>
      <c r="J569" s="6" t="n"/>
      <c r="K569" s="6" t="n"/>
      <c r="L569" s="74" t="n"/>
      <c r="M569" s="6" t="n"/>
      <c r="N569" s="6" t="n"/>
      <c r="O569" s="6" t="n"/>
      <c r="P569" s="75" t="n"/>
    </row>
    <row r="570" ht="15.75" customHeight="1" s="262">
      <c r="A570" s="1" t="n"/>
      <c r="B570" s="14" t="n"/>
      <c r="C570" s="6" t="n"/>
      <c r="D570" s="74" t="n"/>
      <c r="E570" s="6" t="n"/>
      <c r="F570" s="74" t="n"/>
      <c r="G570" s="6" t="n"/>
      <c r="H570" s="6" t="n"/>
      <c r="I570" s="6" t="n"/>
      <c r="J570" s="6" t="n"/>
      <c r="K570" s="6" t="n"/>
      <c r="L570" s="74" t="n"/>
      <c r="M570" s="6" t="n"/>
      <c r="N570" s="6" t="n"/>
      <c r="O570" s="6" t="n"/>
      <c r="P570" s="75" t="n"/>
    </row>
    <row r="571" ht="15.75" customHeight="1" s="262">
      <c r="A571" s="1" t="n"/>
      <c r="B571" s="14" t="n"/>
      <c r="C571" s="6" t="n"/>
      <c r="D571" s="74" t="n"/>
      <c r="E571" s="6" t="n"/>
      <c r="F571" s="74" t="n"/>
      <c r="G571" s="6" t="n"/>
      <c r="H571" s="6" t="n"/>
      <c r="I571" s="6" t="n"/>
      <c r="J571" s="6" t="n"/>
      <c r="K571" s="6" t="n"/>
      <c r="L571" s="74" t="n"/>
      <c r="M571" s="6" t="n"/>
      <c r="N571" s="6" t="n"/>
      <c r="O571" s="6" t="n"/>
      <c r="P571" s="75" t="n"/>
    </row>
    <row r="572" ht="15.75" customHeight="1" s="262">
      <c r="A572" s="1" t="n"/>
      <c r="B572" s="14" t="n"/>
      <c r="C572" s="6" t="n"/>
      <c r="D572" s="74" t="n"/>
      <c r="E572" s="6" t="n"/>
      <c r="F572" s="74" t="n"/>
      <c r="G572" s="6" t="n"/>
      <c r="H572" s="6" t="n"/>
      <c r="I572" s="6" t="n"/>
      <c r="J572" s="6" t="n"/>
      <c r="K572" s="6" t="n"/>
      <c r="L572" s="74" t="n"/>
      <c r="M572" s="6" t="n"/>
      <c r="N572" s="6" t="n"/>
      <c r="O572" s="6" t="n"/>
      <c r="P572" s="75" t="n"/>
    </row>
    <row r="573" ht="15.75" customHeight="1" s="262">
      <c r="A573" s="1" t="n"/>
      <c r="B573" s="14" t="n"/>
      <c r="C573" s="6" t="n"/>
      <c r="D573" s="74" t="n"/>
      <c r="E573" s="6" t="n"/>
      <c r="F573" s="74" t="n"/>
      <c r="G573" s="6" t="n"/>
      <c r="H573" s="6" t="n"/>
      <c r="I573" s="6" t="n"/>
      <c r="J573" s="6" t="n"/>
      <c r="K573" s="6" t="n"/>
      <c r="L573" s="74" t="n"/>
      <c r="M573" s="6" t="n"/>
      <c r="N573" s="6" t="n"/>
      <c r="O573" s="6" t="n"/>
      <c r="P573" s="75" t="n"/>
    </row>
    <row r="574" ht="15.75" customHeight="1" s="262">
      <c r="A574" s="1" t="n"/>
      <c r="B574" s="14" t="n"/>
      <c r="C574" s="6" t="n"/>
      <c r="D574" s="74" t="n"/>
      <c r="E574" s="6" t="n"/>
      <c r="F574" s="74" t="n"/>
      <c r="G574" s="6" t="n"/>
      <c r="H574" s="6" t="n"/>
      <c r="I574" s="6" t="n"/>
      <c r="J574" s="6" t="n"/>
      <c r="K574" s="6" t="n"/>
      <c r="L574" s="74" t="n"/>
      <c r="M574" s="6" t="n"/>
      <c r="N574" s="6" t="n"/>
      <c r="O574" s="6" t="n"/>
      <c r="P574" s="75" t="n"/>
    </row>
    <row r="575" ht="15.75" customHeight="1" s="262">
      <c r="A575" s="1" t="n"/>
      <c r="B575" s="14" t="n"/>
      <c r="C575" s="6" t="n"/>
      <c r="D575" s="74" t="n"/>
      <c r="E575" s="6" t="n"/>
      <c r="F575" s="74" t="n"/>
      <c r="G575" s="6" t="n"/>
      <c r="H575" s="6" t="n"/>
      <c r="I575" s="6" t="n"/>
      <c r="J575" s="6" t="n"/>
      <c r="K575" s="6" t="n"/>
      <c r="L575" s="74" t="n"/>
      <c r="M575" s="6" t="n"/>
      <c r="N575" s="6" t="n"/>
      <c r="O575" s="6" t="n"/>
      <c r="P575" s="75" t="n"/>
    </row>
    <row r="576" ht="15.75" customHeight="1" s="262">
      <c r="A576" s="1" t="n"/>
      <c r="B576" s="14" t="n"/>
      <c r="C576" s="6" t="n"/>
      <c r="D576" s="74" t="n"/>
      <c r="E576" s="6" t="n"/>
      <c r="F576" s="74" t="n"/>
      <c r="G576" s="6" t="n"/>
      <c r="H576" s="6" t="n"/>
      <c r="I576" s="6" t="n"/>
      <c r="J576" s="6" t="n"/>
      <c r="K576" s="6" t="n"/>
      <c r="L576" s="74" t="n"/>
      <c r="M576" s="6" t="n"/>
      <c r="N576" s="6" t="n"/>
      <c r="O576" s="6" t="n"/>
      <c r="P576" s="75" t="n"/>
    </row>
    <row r="577" ht="15.75" customHeight="1" s="262">
      <c r="A577" s="1" t="n"/>
      <c r="B577" s="14" t="n"/>
      <c r="C577" s="6" t="n"/>
      <c r="D577" s="74" t="n"/>
      <c r="E577" s="6" t="n"/>
      <c r="F577" s="74" t="n"/>
      <c r="G577" s="6" t="n"/>
      <c r="H577" s="6" t="n"/>
      <c r="I577" s="6" t="n"/>
      <c r="J577" s="6" t="n"/>
      <c r="K577" s="6" t="n"/>
      <c r="L577" s="74" t="n"/>
      <c r="M577" s="6" t="n"/>
      <c r="N577" s="6" t="n"/>
      <c r="O577" s="6" t="n"/>
      <c r="P577" s="75" t="n"/>
    </row>
    <row r="578" ht="15.75" customHeight="1" s="262">
      <c r="A578" s="1" t="n"/>
      <c r="B578" s="14" t="n"/>
      <c r="C578" s="6" t="n"/>
      <c r="D578" s="74" t="n"/>
      <c r="E578" s="6" t="n"/>
      <c r="F578" s="74" t="n"/>
      <c r="G578" s="6" t="n"/>
      <c r="H578" s="6" t="n"/>
      <c r="I578" s="6" t="n"/>
      <c r="J578" s="6" t="n"/>
      <c r="K578" s="6" t="n"/>
      <c r="L578" s="74" t="n"/>
      <c r="M578" s="6" t="n"/>
      <c r="N578" s="6" t="n"/>
      <c r="O578" s="6" t="n"/>
      <c r="P578" s="75" t="n"/>
    </row>
    <row r="579" ht="15.75" customHeight="1" s="262">
      <c r="A579" s="1" t="n"/>
      <c r="B579" s="14" t="n"/>
      <c r="C579" s="6" t="n"/>
      <c r="D579" s="74" t="n"/>
      <c r="E579" s="6" t="n"/>
      <c r="F579" s="74" t="n"/>
      <c r="G579" s="6" t="n"/>
      <c r="H579" s="6" t="n"/>
      <c r="I579" s="6" t="n"/>
      <c r="J579" s="6" t="n"/>
      <c r="K579" s="6" t="n"/>
      <c r="L579" s="74" t="n"/>
      <c r="M579" s="6" t="n"/>
      <c r="N579" s="6" t="n"/>
      <c r="O579" s="6" t="n"/>
      <c r="P579" s="75" t="n"/>
    </row>
    <row r="580" ht="15.75" customHeight="1" s="262">
      <c r="A580" s="1" t="n"/>
      <c r="B580" s="14" t="n"/>
      <c r="C580" s="6" t="n"/>
      <c r="D580" s="74" t="n"/>
      <c r="E580" s="6" t="n"/>
      <c r="F580" s="74" t="n"/>
      <c r="G580" s="6" t="n"/>
      <c r="H580" s="6" t="n"/>
      <c r="I580" s="6" t="n"/>
      <c r="J580" s="6" t="n"/>
      <c r="K580" s="6" t="n"/>
      <c r="L580" s="74" t="n"/>
      <c r="M580" s="6" t="n"/>
      <c r="N580" s="6" t="n"/>
      <c r="O580" s="6" t="n"/>
      <c r="P580" s="75" t="n"/>
    </row>
    <row r="581" ht="15.75" customHeight="1" s="262">
      <c r="A581" s="1" t="n"/>
      <c r="B581" s="14" t="n"/>
      <c r="C581" s="6" t="n"/>
      <c r="D581" s="74" t="n"/>
      <c r="E581" s="6" t="n"/>
      <c r="F581" s="74" t="n"/>
      <c r="G581" s="6" t="n"/>
      <c r="H581" s="6" t="n"/>
      <c r="I581" s="6" t="n"/>
      <c r="J581" s="6" t="n"/>
      <c r="K581" s="6" t="n"/>
      <c r="L581" s="74" t="n"/>
      <c r="M581" s="6" t="n"/>
      <c r="N581" s="6" t="n"/>
      <c r="O581" s="6" t="n"/>
      <c r="P581" s="75" t="n"/>
    </row>
    <row r="582" ht="15.75" customHeight="1" s="262">
      <c r="A582" s="1" t="n"/>
      <c r="B582" s="14" t="n"/>
      <c r="C582" s="6" t="n"/>
      <c r="D582" s="74" t="n"/>
      <c r="E582" s="6" t="n"/>
      <c r="F582" s="74" t="n"/>
      <c r="G582" s="6" t="n"/>
      <c r="H582" s="6" t="n"/>
      <c r="I582" s="6" t="n"/>
      <c r="J582" s="6" t="n"/>
      <c r="K582" s="6" t="n"/>
      <c r="L582" s="74" t="n"/>
      <c r="M582" s="6" t="n"/>
      <c r="N582" s="6" t="n"/>
      <c r="O582" s="6" t="n"/>
      <c r="P582" s="75" t="n"/>
    </row>
    <row r="583" ht="15.75" customHeight="1" s="262">
      <c r="A583" s="1" t="n"/>
      <c r="B583" s="14" t="n"/>
      <c r="C583" s="6" t="n"/>
      <c r="D583" s="74" t="n"/>
      <c r="E583" s="6" t="n"/>
      <c r="F583" s="74" t="n"/>
      <c r="G583" s="6" t="n"/>
      <c r="H583" s="6" t="n"/>
      <c r="I583" s="6" t="n"/>
      <c r="J583" s="6" t="n"/>
      <c r="K583" s="6" t="n"/>
      <c r="L583" s="74" t="n"/>
      <c r="M583" s="6" t="n"/>
      <c r="N583" s="6" t="n"/>
      <c r="O583" s="6" t="n"/>
      <c r="P583" s="75" t="n"/>
    </row>
    <row r="584" ht="15.75" customHeight="1" s="262">
      <c r="A584" s="1" t="n"/>
      <c r="B584" s="14" t="n"/>
      <c r="C584" s="6" t="n"/>
      <c r="D584" s="74" t="n"/>
      <c r="E584" s="6" t="n"/>
      <c r="F584" s="74" t="n"/>
      <c r="G584" s="6" t="n"/>
      <c r="H584" s="6" t="n"/>
      <c r="I584" s="6" t="n"/>
      <c r="J584" s="6" t="n"/>
      <c r="K584" s="6" t="n"/>
      <c r="L584" s="74" t="n"/>
      <c r="M584" s="6" t="n"/>
      <c r="N584" s="6" t="n"/>
      <c r="O584" s="6" t="n"/>
      <c r="P584" s="75" t="n"/>
    </row>
    <row r="585" ht="15.75" customHeight="1" s="262">
      <c r="A585" s="1" t="n"/>
      <c r="B585" s="14" t="n"/>
      <c r="C585" s="6" t="n"/>
      <c r="D585" s="74" t="n"/>
      <c r="E585" s="6" t="n"/>
      <c r="F585" s="74" t="n"/>
      <c r="G585" s="6" t="n"/>
      <c r="H585" s="6" t="n"/>
      <c r="I585" s="6" t="n"/>
      <c r="J585" s="6" t="n"/>
      <c r="K585" s="6" t="n"/>
      <c r="L585" s="74" t="n"/>
      <c r="M585" s="6" t="n"/>
      <c r="N585" s="6" t="n"/>
      <c r="O585" s="6" t="n"/>
      <c r="P585" s="75" t="n"/>
    </row>
    <row r="586" ht="15.75" customHeight="1" s="262">
      <c r="A586" s="1" t="n"/>
      <c r="B586" s="14" t="n"/>
      <c r="C586" s="6" t="n"/>
      <c r="D586" s="74" t="n"/>
      <c r="E586" s="6" t="n"/>
      <c r="F586" s="74" t="n"/>
      <c r="G586" s="6" t="n"/>
      <c r="H586" s="6" t="n"/>
      <c r="I586" s="6" t="n"/>
      <c r="J586" s="6" t="n"/>
      <c r="K586" s="6" t="n"/>
      <c r="L586" s="74" t="n"/>
      <c r="M586" s="6" t="n"/>
      <c r="N586" s="6" t="n"/>
      <c r="O586" s="6" t="n"/>
      <c r="P586" s="75" t="n"/>
    </row>
    <row r="587" ht="15.75" customHeight="1" s="262">
      <c r="A587" s="1" t="n"/>
      <c r="B587" s="14" t="n"/>
      <c r="C587" s="6" t="n"/>
      <c r="D587" s="74" t="n"/>
      <c r="E587" s="6" t="n"/>
      <c r="F587" s="74" t="n"/>
      <c r="G587" s="6" t="n"/>
      <c r="H587" s="6" t="n"/>
      <c r="I587" s="6" t="n"/>
      <c r="J587" s="6" t="n"/>
      <c r="K587" s="6" t="n"/>
      <c r="L587" s="74" t="n"/>
      <c r="M587" s="6" t="n"/>
      <c r="N587" s="6" t="n"/>
      <c r="O587" s="6" t="n"/>
      <c r="P587" s="75" t="n"/>
    </row>
    <row r="588" ht="15.75" customHeight="1" s="262">
      <c r="A588" s="1" t="n"/>
      <c r="B588" s="14" t="n"/>
      <c r="C588" s="6" t="n"/>
      <c r="D588" s="74" t="n"/>
      <c r="E588" s="6" t="n"/>
      <c r="F588" s="74" t="n"/>
      <c r="G588" s="6" t="n"/>
      <c r="H588" s="6" t="n"/>
      <c r="I588" s="6" t="n"/>
      <c r="J588" s="6" t="n"/>
      <c r="K588" s="6" t="n"/>
      <c r="L588" s="74" t="n"/>
      <c r="M588" s="6" t="n"/>
      <c r="N588" s="6" t="n"/>
      <c r="O588" s="6" t="n"/>
      <c r="P588" s="75" t="n"/>
    </row>
    <row r="589" ht="15.75" customHeight="1" s="262">
      <c r="A589" s="1" t="n"/>
      <c r="B589" s="14" t="n"/>
      <c r="C589" s="6" t="n"/>
      <c r="D589" s="74" t="n"/>
      <c r="E589" s="6" t="n"/>
      <c r="F589" s="74" t="n"/>
      <c r="G589" s="6" t="n"/>
      <c r="H589" s="6" t="n"/>
      <c r="I589" s="6" t="n"/>
      <c r="J589" s="6" t="n"/>
      <c r="K589" s="6" t="n"/>
      <c r="L589" s="74" t="n"/>
      <c r="M589" s="6" t="n"/>
      <c r="N589" s="6" t="n"/>
      <c r="O589" s="6" t="n"/>
      <c r="P589" s="75" t="n"/>
    </row>
    <row r="590" ht="15.75" customHeight="1" s="262">
      <c r="A590" s="1" t="n"/>
      <c r="B590" s="14" t="n"/>
      <c r="C590" s="6" t="n"/>
      <c r="D590" s="74" t="n"/>
      <c r="E590" s="6" t="n"/>
      <c r="F590" s="74" t="n"/>
      <c r="G590" s="6" t="n"/>
      <c r="H590" s="6" t="n"/>
      <c r="I590" s="6" t="n"/>
      <c r="J590" s="6" t="n"/>
      <c r="K590" s="6" t="n"/>
      <c r="L590" s="74" t="n"/>
      <c r="M590" s="6" t="n"/>
      <c r="N590" s="6" t="n"/>
      <c r="O590" s="6" t="n"/>
      <c r="P590" s="75" t="n"/>
    </row>
    <row r="591" ht="15.75" customHeight="1" s="262">
      <c r="A591" s="1" t="n"/>
      <c r="B591" s="14" t="n"/>
      <c r="C591" s="6" t="n"/>
      <c r="D591" s="74" t="n"/>
      <c r="E591" s="6" t="n"/>
      <c r="F591" s="74" t="n"/>
      <c r="G591" s="6" t="n"/>
      <c r="H591" s="6" t="n"/>
      <c r="I591" s="6" t="n"/>
      <c r="J591" s="6" t="n"/>
      <c r="K591" s="6" t="n"/>
      <c r="L591" s="74" t="n"/>
      <c r="M591" s="6" t="n"/>
      <c r="N591" s="6" t="n"/>
      <c r="O591" s="6" t="n"/>
      <c r="P591" s="75" t="n"/>
    </row>
    <row r="592" ht="15.75" customHeight="1" s="262">
      <c r="A592" s="1" t="n"/>
      <c r="B592" s="14" t="n"/>
      <c r="C592" s="6" t="n"/>
      <c r="D592" s="74" t="n"/>
      <c r="E592" s="6" t="n"/>
      <c r="F592" s="74" t="n"/>
      <c r="G592" s="6" t="n"/>
      <c r="H592" s="6" t="n"/>
      <c r="I592" s="6" t="n"/>
      <c r="J592" s="6" t="n"/>
      <c r="K592" s="6" t="n"/>
      <c r="L592" s="74" t="n"/>
      <c r="M592" s="6" t="n"/>
      <c r="N592" s="6" t="n"/>
      <c r="O592" s="6" t="n"/>
      <c r="P592" s="75" t="n"/>
    </row>
    <row r="593" ht="15.75" customHeight="1" s="262">
      <c r="A593" s="1" t="n"/>
      <c r="B593" s="14" t="n"/>
      <c r="C593" s="6" t="n"/>
      <c r="D593" s="74" t="n"/>
      <c r="E593" s="6" t="n"/>
      <c r="F593" s="74" t="n"/>
      <c r="G593" s="6" t="n"/>
      <c r="H593" s="6" t="n"/>
      <c r="I593" s="6" t="n"/>
      <c r="J593" s="6" t="n"/>
      <c r="K593" s="6" t="n"/>
      <c r="L593" s="74" t="n"/>
      <c r="M593" s="6" t="n"/>
      <c r="N593" s="6" t="n"/>
      <c r="O593" s="6" t="n"/>
      <c r="P593" s="75" t="n"/>
    </row>
    <row r="594" ht="15.75" customHeight="1" s="262">
      <c r="A594" s="1" t="n"/>
      <c r="B594" s="14" t="n"/>
      <c r="C594" s="6" t="n"/>
      <c r="D594" s="74" t="n"/>
      <c r="E594" s="6" t="n"/>
      <c r="F594" s="74" t="n"/>
      <c r="G594" s="6" t="n"/>
      <c r="H594" s="6" t="n"/>
      <c r="I594" s="6" t="n"/>
      <c r="J594" s="6" t="n"/>
      <c r="K594" s="6" t="n"/>
      <c r="L594" s="74" t="n"/>
      <c r="M594" s="6" t="n"/>
      <c r="N594" s="6" t="n"/>
      <c r="O594" s="6" t="n"/>
      <c r="P594" s="75" t="n"/>
    </row>
    <row r="595" ht="15.75" customHeight="1" s="262">
      <c r="A595" s="1" t="n"/>
      <c r="B595" s="14" t="n"/>
      <c r="C595" s="6" t="n"/>
      <c r="D595" s="74" t="n"/>
      <c r="E595" s="6" t="n"/>
      <c r="F595" s="74" t="n"/>
      <c r="G595" s="6" t="n"/>
      <c r="H595" s="6" t="n"/>
      <c r="I595" s="6" t="n"/>
      <c r="J595" s="6" t="n"/>
      <c r="K595" s="6" t="n"/>
      <c r="L595" s="74" t="n"/>
      <c r="M595" s="6" t="n"/>
      <c r="N595" s="6" t="n"/>
      <c r="O595" s="6" t="n"/>
      <c r="P595" s="75" t="n"/>
    </row>
    <row r="596" ht="15.75" customHeight="1" s="262">
      <c r="A596" s="1" t="n"/>
      <c r="B596" s="14" t="n"/>
      <c r="C596" s="6" t="n"/>
      <c r="D596" s="74" t="n"/>
      <c r="E596" s="6" t="n"/>
      <c r="F596" s="74" t="n"/>
      <c r="G596" s="6" t="n"/>
      <c r="H596" s="6" t="n"/>
      <c r="I596" s="6" t="n"/>
      <c r="J596" s="6" t="n"/>
      <c r="K596" s="6" t="n"/>
      <c r="L596" s="74" t="n"/>
      <c r="M596" s="6" t="n"/>
      <c r="N596" s="6" t="n"/>
      <c r="O596" s="6" t="n"/>
      <c r="P596" s="75" t="n"/>
    </row>
    <row r="597" ht="15.75" customHeight="1" s="262">
      <c r="A597" s="1" t="n"/>
      <c r="B597" s="14" t="n"/>
      <c r="C597" s="6" t="n"/>
      <c r="D597" s="74" t="n"/>
      <c r="E597" s="6" t="n"/>
      <c r="F597" s="74" t="n"/>
      <c r="G597" s="6" t="n"/>
      <c r="H597" s="6" t="n"/>
      <c r="I597" s="6" t="n"/>
      <c r="J597" s="6" t="n"/>
      <c r="K597" s="6" t="n"/>
      <c r="L597" s="74" t="n"/>
      <c r="M597" s="6" t="n"/>
      <c r="N597" s="6" t="n"/>
      <c r="O597" s="6" t="n"/>
      <c r="P597" s="75" t="n"/>
    </row>
    <row r="598" ht="15.75" customHeight="1" s="262">
      <c r="A598" s="1" t="n"/>
      <c r="B598" s="14" t="n"/>
      <c r="C598" s="6" t="n"/>
      <c r="D598" s="74" t="n"/>
      <c r="E598" s="6" t="n"/>
      <c r="F598" s="74" t="n"/>
      <c r="G598" s="6" t="n"/>
      <c r="H598" s="6" t="n"/>
      <c r="I598" s="6" t="n"/>
      <c r="J598" s="6" t="n"/>
      <c r="K598" s="6" t="n"/>
      <c r="L598" s="74" t="n"/>
      <c r="M598" s="6" t="n"/>
      <c r="N598" s="6" t="n"/>
      <c r="O598" s="6" t="n"/>
      <c r="P598" s="75" t="n"/>
    </row>
    <row r="599" ht="15.75" customHeight="1" s="262">
      <c r="A599" s="1" t="n"/>
      <c r="B599" s="14" t="n"/>
      <c r="C599" s="6" t="n"/>
      <c r="D599" s="74" t="n"/>
      <c r="E599" s="6" t="n"/>
      <c r="F599" s="74" t="n"/>
      <c r="G599" s="6" t="n"/>
      <c r="H599" s="6" t="n"/>
      <c r="I599" s="6" t="n"/>
      <c r="J599" s="6" t="n"/>
      <c r="K599" s="6" t="n"/>
      <c r="L599" s="74" t="n"/>
      <c r="M599" s="6" t="n"/>
      <c r="N599" s="6" t="n"/>
      <c r="O599" s="6" t="n"/>
      <c r="P599" s="75" t="n"/>
    </row>
    <row r="600" ht="15.75" customHeight="1" s="262">
      <c r="A600" s="1" t="n"/>
      <c r="B600" s="14" t="n"/>
      <c r="C600" s="6" t="n"/>
      <c r="D600" s="74" t="n"/>
      <c r="E600" s="6" t="n"/>
      <c r="F600" s="74" t="n"/>
      <c r="G600" s="6" t="n"/>
      <c r="H600" s="6" t="n"/>
      <c r="I600" s="6" t="n"/>
      <c r="J600" s="6" t="n"/>
      <c r="K600" s="6" t="n"/>
      <c r="L600" s="74" t="n"/>
      <c r="M600" s="6" t="n"/>
      <c r="N600" s="6" t="n"/>
      <c r="O600" s="6" t="n"/>
      <c r="P600" s="75" t="n"/>
    </row>
    <row r="601" ht="15.75" customHeight="1" s="262">
      <c r="A601" s="1" t="n"/>
      <c r="B601" s="14" t="n"/>
      <c r="C601" s="6" t="n"/>
      <c r="D601" s="74" t="n"/>
      <c r="E601" s="6" t="n"/>
      <c r="F601" s="74" t="n"/>
      <c r="G601" s="6" t="n"/>
      <c r="H601" s="6" t="n"/>
      <c r="I601" s="6" t="n"/>
      <c r="J601" s="6" t="n"/>
      <c r="K601" s="6" t="n"/>
      <c r="L601" s="74" t="n"/>
      <c r="M601" s="6" t="n"/>
      <c r="N601" s="6" t="n"/>
      <c r="O601" s="6" t="n"/>
      <c r="P601" s="75" t="n"/>
    </row>
    <row r="602" ht="15.75" customHeight="1" s="262">
      <c r="A602" s="1" t="n"/>
      <c r="B602" s="14" t="n"/>
      <c r="C602" s="6" t="n"/>
      <c r="D602" s="74" t="n"/>
      <c r="E602" s="6" t="n"/>
      <c r="F602" s="74" t="n"/>
      <c r="G602" s="6" t="n"/>
      <c r="H602" s="6" t="n"/>
      <c r="I602" s="6" t="n"/>
      <c r="J602" s="6" t="n"/>
      <c r="K602" s="6" t="n"/>
      <c r="L602" s="74" t="n"/>
      <c r="M602" s="6" t="n"/>
      <c r="N602" s="6" t="n"/>
      <c r="O602" s="6" t="n"/>
      <c r="P602" s="75" t="n"/>
    </row>
    <row r="603" ht="15.75" customHeight="1" s="262">
      <c r="A603" s="1" t="n"/>
      <c r="B603" s="14" t="n"/>
      <c r="C603" s="6" t="n"/>
      <c r="D603" s="74" t="n"/>
      <c r="E603" s="6" t="n"/>
      <c r="F603" s="74" t="n"/>
      <c r="G603" s="6" t="n"/>
      <c r="H603" s="6" t="n"/>
      <c r="I603" s="6" t="n"/>
      <c r="J603" s="6" t="n"/>
      <c r="K603" s="6" t="n"/>
      <c r="L603" s="74" t="n"/>
      <c r="M603" s="6" t="n"/>
      <c r="N603" s="6" t="n"/>
      <c r="O603" s="6" t="n"/>
      <c r="P603" s="75" t="n"/>
    </row>
    <row r="604" ht="15.75" customHeight="1" s="262">
      <c r="A604" s="1" t="n"/>
      <c r="B604" s="14" t="n"/>
      <c r="C604" s="6" t="n"/>
      <c r="D604" s="74" t="n"/>
      <c r="E604" s="6" t="n"/>
      <c r="F604" s="74" t="n"/>
      <c r="G604" s="6" t="n"/>
      <c r="H604" s="6" t="n"/>
      <c r="I604" s="6" t="n"/>
      <c r="J604" s="6" t="n"/>
      <c r="K604" s="6" t="n"/>
      <c r="L604" s="74" t="n"/>
      <c r="M604" s="6" t="n"/>
      <c r="N604" s="6" t="n"/>
      <c r="O604" s="6" t="n"/>
      <c r="P604" s="75" t="n"/>
    </row>
    <row r="605" ht="15.75" customHeight="1" s="262">
      <c r="A605" s="1" t="n"/>
      <c r="B605" s="14" t="n"/>
      <c r="C605" s="6" t="n"/>
      <c r="D605" s="74" t="n"/>
      <c r="E605" s="6" t="n"/>
      <c r="F605" s="74" t="n"/>
      <c r="G605" s="6" t="n"/>
      <c r="H605" s="6" t="n"/>
      <c r="I605" s="6" t="n"/>
      <c r="J605" s="6" t="n"/>
      <c r="K605" s="6" t="n"/>
      <c r="L605" s="74" t="n"/>
      <c r="M605" s="6" t="n"/>
      <c r="N605" s="6" t="n"/>
      <c r="O605" s="6" t="n"/>
      <c r="P605" s="75" t="n"/>
    </row>
    <row r="606" ht="15.75" customHeight="1" s="262">
      <c r="A606" s="1" t="n"/>
      <c r="B606" s="14" t="n"/>
      <c r="C606" s="6" t="n"/>
      <c r="D606" s="74" t="n"/>
      <c r="E606" s="6" t="n"/>
      <c r="F606" s="74" t="n"/>
      <c r="G606" s="6" t="n"/>
      <c r="H606" s="6" t="n"/>
      <c r="I606" s="6" t="n"/>
      <c r="J606" s="6" t="n"/>
      <c r="K606" s="6" t="n"/>
      <c r="L606" s="74" t="n"/>
      <c r="M606" s="6" t="n"/>
      <c r="N606" s="6" t="n"/>
      <c r="O606" s="6" t="n"/>
      <c r="P606" s="75" t="n"/>
    </row>
    <row r="607" ht="15.75" customHeight="1" s="262">
      <c r="A607" s="1" t="n"/>
      <c r="B607" s="14" t="n"/>
      <c r="C607" s="6" t="n"/>
      <c r="D607" s="74" t="n"/>
      <c r="E607" s="6" t="n"/>
      <c r="F607" s="74" t="n"/>
      <c r="G607" s="6" t="n"/>
      <c r="H607" s="6" t="n"/>
      <c r="I607" s="6" t="n"/>
      <c r="J607" s="6" t="n"/>
      <c r="K607" s="6" t="n"/>
      <c r="L607" s="74" t="n"/>
      <c r="M607" s="6" t="n"/>
      <c r="N607" s="6" t="n"/>
      <c r="O607" s="6" t="n"/>
      <c r="P607" s="75" t="n"/>
    </row>
    <row r="608" ht="15.75" customHeight="1" s="262">
      <c r="A608" s="1" t="n"/>
      <c r="B608" s="14" t="n"/>
      <c r="C608" s="6" t="n"/>
      <c r="D608" s="74" t="n"/>
      <c r="E608" s="6" t="n"/>
      <c r="F608" s="74" t="n"/>
      <c r="G608" s="6" t="n"/>
      <c r="H608" s="6" t="n"/>
      <c r="I608" s="6" t="n"/>
      <c r="J608" s="6" t="n"/>
      <c r="K608" s="6" t="n"/>
      <c r="L608" s="74" t="n"/>
      <c r="M608" s="6" t="n"/>
      <c r="N608" s="6" t="n"/>
      <c r="O608" s="6" t="n"/>
      <c r="P608" s="75" t="n"/>
    </row>
    <row r="609" ht="15.75" customHeight="1" s="262">
      <c r="A609" s="1" t="n"/>
      <c r="B609" s="14" t="n"/>
      <c r="C609" s="6" t="n"/>
      <c r="D609" s="74" t="n"/>
      <c r="E609" s="6" t="n"/>
      <c r="F609" s="74" t="n"/>
      <c r="G609" s="6" t="n"/>
      <c r="H609" s="6" t="n"/>
      <c r="I609" s="6" t="n"/>
      <c r="J609" s="6" t="n"/>
      <c r="K609" s="6" t="n"/>
      <c r="L609" s="74" t="n"/>
      <c r="M609" s="6" t="n"/>
      <c r="N609" s="6" t="n"/>
      <c r="O609" s="6" t="n"/>
      <c r="P609" s="75" t="n"/>
    </row>
    <row r="610" ht="15.75" customHeight="1" s="262">
      <c r="A610" s="1" t="n"/>
      <c r="B610" s="14" t="n"/>
      <c r="C610" s="6" t="n"/>
      <c r="D610" s="74" t="n"/>
      <c r="E610" s="6" t="n"/>
      <c r="F610" s="74" t="n"/>
      <c r="G610" s="6" t="n"/>
      <c r="H610" s="6" t="n"/>
      <c r="I610" s="6" t="n"/>
      <c r="J610" s="6" t="n"/>
      <c r="K610" s="6" t="n"/>
      <c r="L610" s="74" t="n"/>
      <c r="M610" s="6" t="n"/>
      <c r="N610" s="6" t="n"/>
      <c r="O610" s="6" t="n"/>
      <c r="P610" s="75" t="n"/>
    </row>
    <row r="611" ht="15.75" customHeight="1" s="262">
      <c r="A611" s="1" t="n"/>
      <c r="B611" s="14" t="n"/>
      <c r="C611" s="6" t="n"/>
      <c r="D611" s="74" t="n"/>
      <c r="E611" s="6" t="n"/>
      <c r="F611" s="74" t="n"/>
      <c r="G611" s="6" t="n"/>
      <c r="H611" s="6" t="n"/>
      <c r="I611" s="6" t="n"/>
      <c r="J611" s="6" t="n"/>
      <c r="K611" s="6" t="n"/>
      <c r="L611" s="74" t="n"/>
      <c r="M611" s="6" t="n"/>
      <c r="N611" s="6" t="n"/>
      <c r="O611" s="6" t="n"/>
      <c r="P611" s="75" t="n"/>
    </row>
    <row r="612" ht="15.75" customHeight="1" s="262">
      <c r="A612" s="1" t="n"/>
      <c r="B612" s="14" t="n"/>
      <c r="C612" s="6" t="n"/>
      <c r="D612" s="74" t="n"/>
      <c r="E612" s="6" t="n"/>
      <c r="F612" s="74" t="n"/>
      <c r="G612" s="6" t="n"/>
      <c r="H612" s="6" t="n"/>
      <c r="I612" s="6" t="n"/>
      <c r="J612" s="6" t="n"/>
      <c r="K612" s="6" t="n"/>
      <c r="L612" s="74" t="n"/>
      <c r="M612" s="6" t="n"/>
      <c r="N612" s="6" t="n"/>
      <c r="O612" s="6" t="n"/>
      <c r="P612" s="75" t="n"/>
    </row>
    <row r="613" ht="15.75" customHeight="1" s="262">
      <c r="A613" s="1" t="n"/>
      <c r="B613" s="14" t="n"/>
      <c r="C613" s="6" t="n"/>
      <c r="D613" s="74" t="n"/>
      <c r="E613" s="6" t="n"/>
      <c r="F613" s="74" t="n"/>
      <c r="G613" s="6" t="n"/>
      <c r="H613" s="6" t="n"/>
      <c r="I613" s="6" t="n"/>
      <c r="J613" s="6" t="n"/>
      <c r="K613" s="6" t="n"/>
      <c r="L613" s="74" t="n"/>
      <c r="M613" s="6" t="n"/>
      <c r="N613" s="6" t="n"/>
      <c r="O613" s="6" t="n"/>
      <c r="P613" s="75" t="n"/>
    </row>
    <row r="614" ht="15.75" customHeight="1" s="262">
      <c r="A614" s="1" t="n"/>
      <c r="B614" s="14" t="n"/>
      <c r="C614" s="6" t="n"/>
      <c r="D614" s="74" t="n"/>
      <c r="E614" s="6" t="n"/>
      <c r="F614" s="74" t="n"/>
      <c r="G614" s="6" t="n"/>
      <c r="H614" s="6" t="n"/>
      <c r="I614" s="6" t="n"/>
      <c r="J614" s="6" t="n"/>
      <c r="K614" s="6" t="n"/>
      <c r="L614" s="74" t="n"/>
      <c r="M614" s="6" t="n"/>
      <c r="N614" s="6" t="n"/>
      <c r="O614" s="6" t="n"/>
      <c r="P614" s="75" t="n"/>
    </row>
    <row r="615" ht="15.75" customHeight="1" s="262">
      <c r="A615" s="1" t="n"/>
      <c r="B615" s="14" t="n"/>
      <c r="C615" s="6" t="n"/>
      <c r="D615" s="74" t="n"/>
      <c r="E615" s="6" t="n"/>
      <c r="F615" s="74" t="n"/>
      <c r="G615" s="6" t="n"/>
      <c r="H615" s="6" t="n"/>
      <c r="I615" s="6" t="n"/>
      <c r="J615" s="6" t="n"/>
      <c r="K615" s="6" t="n"/>
      <c r="L615" s="74" t="n"/>
      <c r="M615" s="6" t="n"/>
      <c r="N615" s="6" t="n"/>
      <c r="O615" s="6" t="n"/>
      <c r="P615" s="75" t="n"/>
    </row>
    <row r="616" ht="15.75" customHeight="1" s="262">
      <c r="A616" s="1" t="n"/>
      <c r="B616" s="14" t="n"/>
      <c r="C616" s="6" t="n"/>
      <c r="D616" s="74" t="n"/>
      <c r="E616" s="6" t="n"/>
      <c r="F616" s="74" t="n"/>
      <c r="G616" s="6" t="n"/>
      <c r="H616" s="6" t="n"/>
      <c r="I616" s="6" t="n"/>
      <c r="J616" s="6" t="n"/>
      <c r="K616" s="6" t="n"/>
      <c r="L616" s="74" t="n"/>
      <c r="M616" s="6" t="n"/>
      <c r="N616" s="6" t="n"/>
      <c r="O616" s="6" t="n"/>
      <c r="P616" s="75" t="n"/>
    </row>
    <row r="617" ht="15.75" customHeight="1" s="262">
      <c r="A617" s="1" t="n"/>
      <c r="B617" s="14" t="n"/>
      <c r="C617" s="6" t="n"/>
      <c r="D617" s="74" t="n"/>
      <c r="E617" s="6" t="n"/>
      <c r="F617" s="74" t="n"/>
      <c r="G617" s="6" t="n"/>
      <c r="H617" s="6" t="n"/>
      <c r="I617" s="6" t="n"/>
      <c r="J617" s="6" t="n"/>
      <c r="K617" s="6" t="n"/>
      <c r="L617" s="74" t="n"/>
      <c r="M617" s="6" t="n"/>
      <c r="N617" s="6" t="n"/>
      <c r="O617" s="6" t="n"/>
      <c r="P617" s="75" t="n"/>
    </row>
    <row r="618" ht="15.75" customHeight="1" s="262">
      <c r="A618" s="1" t="n"/>
      <c r="B618" s="14" t="n"/>
      <c r="C618" s="6" t="n"/>
      <c r="D618" s="74" t="n"/>
      <c r="E618" s="6" t="n"/>
      <c r="F618" s="74" t="n"/>
      <c r="G618" s="6" t="n"/>
      <c r="H618" s="6" t="n"/>
      <c r="I618" s="6" t="n"/>
      <c r="J618" s="6" t="n"/>
      <c r="K618" s="6" t="n"/>
      <c r="L618" s="74" t="n"/>
      <c r="M618" s="6" t="n"/>
      <c r="N618" s="6" t="n"/>
      <c r="O618" s="6" t="n"/>
      <c r="P618" s="75" t="n"/>
    </row>
    <row r="619" ht="15.75" customHeight="1" s="262">
      <c r="A619" s="1" t="n"/>
      <c r="B619" s="14" t="n"/>
      <c r="C619" s="6" t="n"/>
      <c r="D619" s="74" t="n"/>
      <c r="E619" s="6" t="n"/>
      <c r="F619" s="74" t="n"/>
      <c r="G619" s="6" t="n"/>
      <c r="H619" s="6" t="n"/>
      <c r="I619" s="6" t="n"/>
      <c r="J619" s="6" t="n"/>
      <c r="K619" s="6" t="n"/>
      <c r="L619" s="74" t="n"/>
      <c r="M619" s="6" t="n"/>
      <c r="N619" s="6" t="n"/>
      <c r="O619" s="6" t="n"/>
      <c r="P619" s="75" t="n"/>
    </row>
    <row r="620" ht="15.75" customHeight="1" s="262">
      <c r="A620" s="1" t="n"/>
      <c r="B620" s="14" t="n"/>
      <c r="C620" s="6" t="n"/>
      <c r="D620" s="74" t="n"/>
      <c r="E620" s="6" t="n"/>
      <c r="F620" s="74" t="n"/>
      <c r="G620" s="6" t="n"/>
      <c r="H620" s="6" t="n"/>
      <c r="I620" s="6" t="n"/>
      <c r="J620" s="6" t="n"/>
      <c r="K620" s="6" t="n"/>
      <c r="L620" s="74" t="n"/>
      <c r="M620" s="6" t="n"/>
      <c r="N620" s="6" t="n"/>
      <c r="O620" s="6" t="n"/>
      <c r="P620" s="75" t="n"/>
    </row>
    <row r="621" ht="15.75" customHeight="1" s="262">
      <c r="A621" s="1" t="n"/>
      <c r="B621" s="14" t="n"/>
      <c r="C621" s="6" t="n"/>
      <c r="D621" s="74" t="n"/>
      <c r="E621" s="6" t="n"/>
      <c r="F621" s="74" t="n"/>
      <c r="G621" s="6" t="n"/>
      <c r="H621" s="6" t="n"/>
      <c r="I621" s="6" t="n"/>
      <c r="J621" s="6" t="n"/>
      <c r="K621" s="6" t="n"/>
      <c r="L621" s="74" t="n"/>
      <c r="M621" s="6" t="n"/>
      <c r="N621" s="6" t="n"/>
      <c r="O621" s="6" t="n"/>
      <c r="P621" s="75" t="n"/>
    </row>
    <row r="622" ht="15.75" customHeight="1" s="262">
      <c r="A622" s="1" t="n"/>
      <c r="B622" s="14" t="n"/>
      <c r="C622" s="6" t="n"/>
      <c r="D622" s="74" t="n"/>
      <c r="E622" s="6" t="n"/>
      <c r="F622" s="74" t="n"/>
      <c r="G622" s="6" t="n"/>
      <c r="H622" s="6" t="n"/>
      <c r="I622" s="6" t="n"/>
      <c r="J622" s="6" t="n"/>
      <c r="K622" s="6" t="n"/>
      <c r="L622" s="74" t="n"/>
      <c r="M622" s="6" t="n"/>
      <c r="N622" s="6" t="n"/>
      <c r="O622" s="6" t="n"/>
      <c r="P622" s="75" t="n"/>
    </row>
    <row r="623" ht="15.75" customHeight="1" s="262">
      <c r="A623" s="1" t="n"/>
      <c r="B623" s="14" t="n"/>
      <c r="C623" s="6" t="n"/>
      <c r="D623" s="74" t="n"/>
      <c r="E623" s="6" t="n"/>
      <c r="F623" s="74" t="n"/>
      <c r="G623" s="6" t="n"/>
      <c r="H623" s="6" t="n"/>
      <c r="I623" s="6" t="n"/>
      <c r="J623" s="6" t="n"/>
      <c r="K623" s="6" t="n"/>
      <c r="L623" s="74" t="n"/>
      <c r="M623" s="6" t="n"/>
      <c r="N623" s="6" t="n"/>
      <c r="O623" s="6" t="n"/>
      <c r="P623" s="75" t="n"/>
    </row>
    <row r="624" ht="15.75" customHeight="1" s="262">
      <c r="A624" s="1" t="n"/>
      <c r="B624" s="14" t="n"/>
      <c r="C624" s="6" t="n"/>
      <c r="D624" s="74" t="n"/>
      <c r="E624" s="6" t="n"/>
      <c r="F624" s="74" t="n"/>
      <c r="G624" s="6" t="n"/>
      <c r="H624" s="6" t="n"/>
      <c r="I624" s="6" t="n"/>
      <c r="J624" s="6" t="n"/>
      <c r="K624" s="6" t="n"/>
      <c r="L624" s="74" t="n"/>
      <c r="M624" s="6" t="n"/>
      <c r="N624" s="6" t="n"/>
      <c r="O624" s="6" t="n"/>
      <c r="P624" s="75" t="n"/>
    </row>
    <row r="625" ht="15.75" customHeight="1" s="262">
      <c r="A625" s="1" t="n"/>
      <c r="B625" s="14" t="n"/>
      <c r="C625" s="6" t="n"/>
      <c r="D625" s="74" t="n"/>
      <c r="E625" s="6" t="n"/>
      <c r="F625" s="74" t="n"/>
      <c r="G625" s="6" t="n"/>
      <c r="H625" s="6" t="n"/>
      <c r="I625" s="6" t="n"/>
      <c r="J625" s="6" t="n"/>
      <c r="K625" s="6" t="n"/>
      <c r="L625" s="74" t="n"/>
      <c r="M625" s="6" t="n"/>
      <c r="N625" s="6" t="n"/>
      <c r="O625" s="6" t="n"/>
      <c r="P625" s="75" t="n"/>
    </row>
    <row r="626" ht="15.75" customHeight="1" s="262">
      <c r="A626" s="1" t="n"/>
      <c r="B626" s="14" t="n"/>
      <c r="C626" s="6" t="n"/>
      <c r="D626" s="74" t="n"/>
      <c r="E626" s="6" t="n"/>
      <c r="F626" s="74" t="n"/>
      <c r="G626" s="6" t="n"/>
      <c r="H626" s="6" t="n"/>
      <c r="I626" s="6" t="n"/>
      <c r="J626" s="6" t="n"/>
      <c r="K626" s="6" t="n"/>
      <c r="L626" s="74" t="n"/>
      <c r="M626" s="6" t="n"/>
      <c r="N626" s="6" t="n"/>
      <c r="O626" s="6" t="n"/>
      <c r="P626" s="75" t="n"/>
    </row>
    <row r="627" ht="15.75" customHeight="1" s="262">
      <c r="A627" s="1" t="n"/>
      <c r="B627" s="14" t="n"/>
      <c r="C627" s="6" t="n"/>
      <c r="D627" s="74" t="n"/>
      <c r="E627" s="6" t="n"/>
      <c r="F627" s="74" t="n"/>
      <c r="G627" s="6" t="n"/>
      <c r="H627" s="6" t="n"/>
      <c r="I627" s="6" t="n"/>
      <c r="J627" s="6" t="n"/>
      <c r="K627" s="6" t="n"/>
      <c r="L627" s="74" t="n"/>
      <c r="M627" s="6" t="n"/>
      <c r="N627" s="6" t="n"/>
      <c r="O627" s="6" t="n"/>
      <c r="P627" s="75" t="n"/>
    </row>
    <row r="628" ht="15.75" customHeight="1" s="262">
      <c r="A628" s="1" t="n"/>
      <c r="B628" s="14" t="n"/>
      <c r="C628" s="6" t="n"/>
      <c r="D628" s="74" t="n"/>
      <c r="E628" s="6" t="n"/>
      <c r="F628" s="74" t="n"/>
      <c r="G628" s="6" t="n"/>
      <c r="H628" s="6" t="n"/>
      <c r="I628" s="6" t="n"/>
      <c r="J628" s="6" t="n"/>
      <c r="K628" s="6" t="n"/>
      <c r="L628" s="74" t="n"/>
      <c r="M628" s="6" t="n"/>
      <c r="N628" s="6" t="n"/>
      <c r="O628" s="6" t="n"/>
      <c r="P628" s="75" t="n"/>
    </row>
    <row r="629" ht="15.75" customHeight="1" s="262">
      <c r="A629" s="1" t="n"/>
      <c r="B629" s="14" t="n"/>
      <c r="C629" s="6" t="n"/>
      <c r="D629" s="74" t="n"/>
      <c r="E629" s="6" t="n"/>
      <c r="F629" s="74" t="n"/>
      <c r="G629" s="6" t="n"/>
      <c r="H629" s="6" t="n"/>
      <c r="I629" s="6" t="n"/>
      <c r="J629" s="6" t="n"/>
      <c r="K629" s="6" t="n"/>
      <c r="L629" s="74" t="n"/>
      <c r="M629" s="6" t="n"/>
      <c r="N629" s="6" t="n"/>
      <c r="O629" s="6" t="n"/>
      <c r="P629" s="75" t="n"/>
    </row>
    <row r="630" ht="15.75" customHeight="1" s="262">
      <c r="A630" s="1" t="n"/>
      <c r="B630" s="14" t="n"/>
      <c r="C630" s="6" t="n"/>
      <c r="D630" s="74" t="n"/>
      <c r="E630" s="6" t="n"/>
      <c r="F630" s="74" t="n"/>
      <c r="G630" s="6" t="n"/>
      <c r="H630" s="6" t="n"/>
      <c r="I630" s="6" t="n"/>
      <c r="J630" s="6" t="n"/>
      <c r="K630" s="6" t="n"/>
      <c r="L630" s="74" t="n"/>
      <c r="M630" s="6" t="n"/>
      <c r="N630" s="6" t="n"/>
      <c r="O630" s="6" t="n"/>
      <c r="P630" s="75" t="n"/>
    </row>
    <row r="631" ht="15.75" customHeight="1" s="262">
      <c r="A631" s="1" t="n"/>
      <c r="B631" s="14" t="n"/>
      <c r="C631" s="6" t="n"/>
      <c r="D631" s="74" t="n"/>
      <c r="E631" s="6" t="n"/>
      <c r="F631" s="74" t="n"/>
      <c r="G631" s="6" t="n"/>
      <c r="H631" s="6" t="n"/>
      <c r="I631" s="6" t="n"/>
      <c r="J631" s="6" t="n"/>
      <c r="K631" s="6" t="n"/>
      <c r="L631" s="74" t="n"/>
      <c r="M631" s="6" t="n"/>
      <c r="N631" s="6" t="n"/>
      <c r="O631" s="6" t="n"/>
      <c r="P631" s="75" t="n"/>
    </row>
    <row r="632" ht="15.75" customHeight="1" s="262">
      <c r="A632" s="1" t="n"/>
      <c r="B632" s="14" t="n"/>
      <c r="C632" s="6" t="n"/>
      <c r="D632" s="74" t="n"/>
      <c r="E632" s="6" t="n"/>
      <c r="F632" s="74" t="n"/>
      <c r="G632" s="6" t="n"/>
      <c r="H632" s="6" t="n"/>
      <c r="I632" s="6" t="n"/>
      <c r="J632" s="6" t="n"/>
      <c r="K632" s="6" t="n"/>
      <c r="L632" s="74" t="n"/>
      <c r="M632" s="6" t="n"/>
      <c r="N632" s="6" t="n"/>
      <c r="O632" s="6" t="n"/>
      <c r="P632" s="75" t="n"/>
    </row>
    <row r="633" ht="15.75" customHeight="1" s="262">
      <c r="A633" s="1" t="n"/>
      <c r="B633" s="14" t="n"/>
      <c r="C633" s="6" t="n"/>
      <c r="D633" s="74" t="n"/>
      <c r="E633" s="6" t="n"/>
      <c r="F633" s="74" t="n"/>
      <c r="G633" s="6" t="n"/>
      <c r="H633" s="6" t="n"/>
      <c r="I633" s="6" t="n"/>
      <c r="J633" s="6" t="n"/>
      <c r="K633" s="6" t="n"/>
      <c r="L633" s="74" t="n"/>
      <c r="M633" s="6" t="n"/>
      <c r="N633" s="6" t="n"/>
      <c r="O633" s="6" t="n"/>
      <c r="P633" s="75" t="n"/>
    </row>
    <row r="634" ht="15.75" customHeight="1" s="262">
      <c r="A634" s="1" t="n"/>
      <c r="B634" s="14" t="n"/>
      <c r="C634" s="6" t="n"/>
      <c r="D634" s="74" t="n"/>
      <c r="E634" s="6" t="n"/>
      <c r="F634" s="74" t="n"/>
      <c r="G634" s="6" t="n"/>
      <c r="H634" s="6" t="n"/>
      <c r="I634" s="6" t="n"/>
      <c r="J634" s="6" t="n"/>
      <c r="K634" s="6" t="n"/>
      <c r="L634" s="74" t="n"/>
      <c r="M634" s="6" t="n"/>
      <c r="N634" s="6" t="n"/>
      <c r="O634" s="6" t="n"/>
      <c r="P634" s="75" t="n"/>
    </row>
    <row r="635" ht="15.75" customHeight="1" s="262">
      <c r="A635" s="1" t="n"/>
      <c r="B635" s="14" t="n"/>
      <c r="C635" s="6" t="n"/>
      <c r="D635" s="74" t="n"/>
      <c r="E635" s="6" t="n"/>
      <c r="F635" s="74" t="n"/>
      <c r="G635" s="6" t="n"/>
      <c r="H635" s="6" t="n"/>
      <c r="I635" s="6" t="n"/>
      <c r="J635" s="6" t="n"/>
      <c r="K635" s="6" t="n"/>
      <c r="L635" s="74" t="n"/>
      <c r="M635" s="6" t="n"/>
      <c r="N635" s="6" t="n"/>
      <c r="O635" s="6" t="n"/>
      <c r="P635" s="75" t="n"/>
    </row>
    <row r="636" ht="15.75" customHeight="1" s="262">
      <c r="A636" s="1" t="n"/>
      <c r="B636" s="14" t="n"/>
      <c r="C636" s="6" t="n"/>
      <c r="D636" s="74" t="n"/>
      <c r="E636" s="6" t="n"/>
      <c r="F636" s="74" t="n"/>
      <c r="G636" s="6" t="n"/>
      <c r="H636" s="6" t="n"/>
      <c r="I636" s="6" t="n"/>
      <c r="J636" s="6" t="n"/>
      <c r="K636" s="6" t="n"/>
      <c r="L636" s="74" t="n"/>
      <c r="M636" s="6" t="n"/>
      <c r="N636" s="6" t="n"/>
      <c r="O636" s="6" t="n"/>
      <c r="P636" s="75" t="n"/>
    </row>
    <row r="637" ht="15.75" customHeight="1" s="262">
      <c r="A637" s="1" t="n"/>
      <c r="B637" s="14" t="n"/>
      <c r="C637" s="6" t="n"/>
      <c r="D637" s="74" t="n"/>
      <c r="E637" s="6" t="n"/>
      <c r="F637" s="74" t="n"/>
      <c r="G637" s="6" t="n"/>
      <c r="H637" s="6" t="n"/>
      <c r="I637" s="6" t="n"/>
      <c r="J637" s="6" t="n"/>
      <c r="K637" s="6" t="n"/>
      <c r="L637" s="74" t="n"/>
      <c r="M637" s="6" t="n"/>
      <c r="N637" s="6" t="n"/>
      <c r="O637" s="6" t="n"/>
      <c r="P637" s="75" t="n"/>
    </row>
    <row r="638" ht="15.75" customHeight="1" s="262">
      <c r="A638" s="1" t="n"/>
      <c r="B638" s="14" t="n"/>
      <c r="C638" s="6" t="n"/>
      <c r="D638" s="74" t="n"/>
      <c r="E638" s="6" t="n"/>
      <c r="F638" s="74" t="n"/>
      <c r="G638" s="6" t="n"/>
      <c r="H638" s="6" t="n"/>
      <c r="I638" s="6" t="n"/>
      <c r="J638" s="6" t="n"/>
      <c r="K638" s="6" t="n"/>
      <c r="L638" s="74" t="n"/>
      <c r="M638" s="6" t="n"/>
      <c r="N638" s="6" t="n"/>
      <c r="O638" s="6" t="n"/>
      <c r="P638" s="75" t="n"/>
    </row>
    <row r="639" ht="15.75" customHeight="1" s="262">
      <c r="A639" s="1" t="n"/>
      <c r="B639" s="14" t="n"/>
      <c r="C639" s="6" t="n"/>
      <c r="D639" s="74" t="n"/>
      <c r="E639" s="6" t="n"/>
      <c r="F639" s="74" t="n"/>
      <c r="G639" s="6" t="n"/>
      <c r="H639" s="6" t="n"/>
      <c r="I639" s="6" t="n"/>
      <c r="J639" s="6" t="n"/>
      <c r="K639" s="6" t="n"/>
      <c r="L639" s="74" t="n"/>
      <c r="M639" s="6" t="n"/>
      <c r="N639" s="6" t="n"/>
      <c r="O639" s="6" t="n"/>
      <c r="P639" s="75" t="n"/>
    </row>
    <row r="640" ht="15.75" customHeight="1" s="262">
      <c r="A640" s="1" t="n"/>
      <c r="B640" s="14" t="n"/>
      <c r="C640" s="6" t="n"/>
      <c r="D640" s="74" t="n"/>
      <c r="E640" s="6" t="n"/>
      <c r="F640" s="74" t="n"/>
      <c r="G640" s="6" t="n"/>
      <c r="H640" s="6" t="n"/>
      <c r="I640" s="6" t="n"/>
      <c r="J640" s="6" t="n"/>
      <c r="K640" s="6" t="n"/>
      <c r="L640" s="74" t="n"/>
      <c r="M640" s="6" t="n"/>
      <c r="N640" s="6" t="n"/>
      <c r="O640" s="6" t="n"/>
      <c r="P640" s="75" t="n"/>
    </row>
    <row r="641" ht="15.75" customHeight="1" s="262">
      <c r="A641" s="1" t="n"/>
      <c r="B641" s="14" t="n"/>
      <c r="C641" s="6" t="n"/>
      <c r="D641" s="74" t="n"/>
      <c r="E641" s="6" t="n"/>
      <c r="F641" s="74" t="n"/>
      <c r="G641" s="6" t="n"/>
      <c r="H641" s="6" t="n"/>
      <c r="I641" s="6" t="n"/>
      <c r="J641" s="6" t="n"/>
      <c r="K641" s="6" t="n"/>
      <c r="L641" s="74" t="n"/>
      <c r="M641" s="6" t="n"/>
      <c r="N641" s="6" t="n"/>
      <c r="O641" s="6" t="n"/>
      <c r="P641" s="75" t="n"/>
    </row>
    <row r="642" ht="15.75" customHeight="1" s="262">
      <c r="A642" s="1" t="n"/>
      <c r="B642" s="14" t="n"/>
      <c r="C642" s="6" t="n"/>
      <c r="D642" s="74" t="n"/>
      <c r="E642" s="6" t="n"/>
      <c r="F642" s="74" t="n"/>
      <c r="G642" s="6" t="n"/>
      <c r="H642" s="6" t="n"/>
      <c r="I642" s="6" t="n"/>
      <c r="J642" s="6" t="n"/>
      <c r="K642" s="6" t="n"/>
      <c r="L642" s="74" t="n"/>
      <c r="M642" s="6" t="n"/>
      <c r="N642" s="6" t="n"/>
      <c r="O642" s="6" t="n"/>
      <c r="P642" s="75" t="n"/>
    </row>
    <row r="643" ht="15.75" customHeight="1" s="262">
      <c r="A643" s="1" t="n"/>
      <c r="B643" s="14" t="n"/>
      <c r="C643" s="6" t="n"/>
      <c r="D643" s="74" t="n"/>
      <c r="E643" s="6" t="n"/>
      <c r="F643" s="74" t="n"/>
      <c r="G643" s="6" t="n"/>
      <c r="H643" s="6" t="n"/>
      <c r="I643" s="6" t="n"/>
      <c r="J643" s="6" t="n"/>
      <c r="K643" s="6" t="n"/>
      <c r="L643" s="74" t="n"/>
      <c r="M643" s="6" t="n"/>
      <c r="N643" s="6" t="n"/>
      <c r="O643" s="6" t="n"/>
      <c r="P643" s="75" t="n"/>
    </row>
    <row r="644" ht="15.75" customHeight="1" s="262">
      <c r="A644" s="1" t="n"/>
      <c r="B644" s="14" t="n"/>
      <c r="C644" s="6" t="n"/>
      <c r="D644" s="74" t="n"/>
      <c r="E644" s="6" t="n"/>
      <c r="F644" s="74" t="n"/>
      <c r="G644" s="6" t="n"/>
      <c r="H644" s="6" t="n"/>
      <c r="I644" s="6" t="n"/>
      <c r="J644" s="6" t="n"/>
      <c r="K644" s="6" t="n"/>
      <c r="L644" s="74" t="n"/>
      <c r="M644" s="6" t="n"/>
      <c r="N644" s="6" t="n"/>
      <c r="O644" s="6" t="n"/>
      <c r="P644" s="75" t="n"/>
    </row>
    <row r="645" ht="15.75" customHeight="1" s="262">
      <c r="A645" s="1" t="n"/>
      <c r="B645" s="14" t="n"/>
      <c r="C645" s="6" t="n"/>
      <c r="D645" s="74" t="n"/>
      <c r="E645" s="6" t="n"/>
      <c r="F645" s="74" t="n"/>
      <c r="G645" s="6" t="n"/>
      <c r="H645" s="6" t="n"/>
      <c r="I645" s="6" t="n"/>
      <c r="J645" s="6" t="n"/>
      <c r="K645" s="6" t="n"/>
      <c r="L645" s="74" t="n"/>
      <c r="M645" s="6" t="n"/>
      <c r="N645" s="6" t="n"/>
      <c r="O645" s="6" t="n"/>
      <c r="P645" s="75" t="n"/>
    </row>
    <row r="646" ht="15.75" customHeight="1" s="262">
      <c r="A646" s="1" t="n"/>
      <c r="B646" s="14" t="n"/>
      <c r="C646" s="6" t="n"/>
      <c r="D646" s="74" t="n"/>
      <c r="E646" s="6" t="n"/>
      <c r="F646" s="74" t="n"/>
      <c r="G646" s="6" t="n"/>
      <c r="H646" s="6" t="n"/>
      <c r="I646" s="6" t="n"/>
      <c r="J646" s="6" t="n"/>
      <c r="K646" s="6" t="n"/>
      <c r="L646" s="74" t="n"/>
      <c r="M646" s="6" t="n"/>
      <c r="N646" s="6" t="n"/>
      <c r="O646" s="6" t="n"/>
      <c r="P646" s="75" t="n"/>
    </row>
    <row r="647" ht="15.75" customHeight="1" s="262">
      <c r="A647" s="1" t="n"/>
      <c r="B647" s="14" t="n"/>
      <c r="C647" s="6" t="n"/>
      <c r="D647" s="74" t="n"/>
      <c r="E647" s="6" t="n"/>
      <c r="F647" s="74" t="n"/>
      <c r="G647" s="6" t="n"/>
      <c r="H647" s="6" t="n"/>
      <c r="I647" s="6" t="n"/>
      <c r="J647" s="6" t="n"/>
      <c r="K647" s="6" t="n"/>
      <c r="L647" s="74" t="n"/>
      <c r="M647" s="6" t="n"/>
      <c r="N647" s="6" t="n"/>
      <c r="O647" s="6" t="n"/>
      <c r="P647" s="75" t="n"/>
    </row>
    <row r="648" ht="15.75" customHeight="1" s="262">
      <c r="A648" s="1" t="n"/>
      <c r="B648" s="14" t="n"/>
      <c r="C648" s="6" t="n"/>
      <c r="D648" s="74" t="n"/>
      <c r="E648" s="6" t="n"/>
      <c r="F648" s="74" t="n"/>
      <c r="G648" s="6" t="n"/>
      <c r="H648" s="6" t="n"/>
      <c r="I648" s="6" t="n"/>
      <c r="J648" s="6" t="n"/>
      <c r="K648" s="6" t="n"/>
      <c r="L648" s="74" t="n"/>
      <c r="M648" s="6" t="n"/>
      <c r="N648" s="6" t="n"/>
      <c r="O648" s="6" t="n"/>
      <c r="P648" s="75" t="n"/>
    </row>
    <row r="649" ht="15.75" customHeight="1" s="262">
      <c r="A649" s="1" t="n"/>
      <c r="B649" s="14" t="n"/>
      <c r="C649" s="6" t="n"/>
      <c r="D649" s="74" t="n"/>
      <c r="E649" s="6" t="n"/>
      <c r="F649" s="74" t="n"/>
      <c r="G649" s="6" t="n"/>
      <c r="H649" s="6" t="n"/>
      <c r="I649" s="6" t="n"/>
      <c r="J649" s="6" t="n"/>
      <c r="K649" s="6" t="n"/>
      <c r="L649" s="74" t="n"/>
      <c r="M649" s="6" t="n"/>
      <c r="N649" s="6" t="n"/>
      <c r="O649" s="6" t="n"/>
      <c r="P649" s="75" t="n"/>
    </row>
    <row r="650" ht="15.75" customHeight="1" s="262">
      <c r="A650" s="1" t="n"/>
      <c r="B650" s="14" t="n"/>
      <c r="C650" s="6" t="n"/>
      <c r="D650" s="74" t="n"/>
      <c r="E650" s="6" t="n"/>
      <c r="F650" s="74" t="n"/>
      <c r="G650" s="6" t="n"/>
      <c r="H650" s="6" t="n"/>
      <c r="I650" s="6" t="n"/>
      <c r="J650" s="6" t="n"/>
      <c r="K650" s="6" t="n"/>
      <c r="L650" s="74" t="n"/>
      <c r="M650" s="6" t="n"/>
      <c r="N650" s="6" t="n"/>
      <c r="O650" s="6" t="n"/>
      <c r="P650" s="75" t="n"/>
    </row>
    <row r="651" ht="15.75" customHeight="1" s="262">
      <c r="A651" s="1" t="n"/>
      <c r="B651" s="14" t="n"/>
      <c r="C651" s="6" t="n"/>
      <c r="D651" s="74" t="n"/>
      <c r="E651" s="6" t="n"/>
      <c r="F651" s="74" t="n"/>
      <c r="G651" s="6" t="n"/>
      <c r="H651" s="6" t="n"/>
      <c r="I651" s="6" t="n"/>
      <c r="J651" s="6" t="n"/>
      <c r="K651" s="6" t="n"/>
      <c r="L651" s="74" t="n"/>
      <c r="M651" s="6" t="n"/>
      <c r="N651" s="6" t="n"/>
      <c r="O651" s="6" t="n"/>
      <c r="P651" s="75" t="n"/>
    </row>
    <row r="652" ht="15.75" customHeight="1" s="262">
      <c r="A652" s="1" t="n"/>
      <c r="B652" s="14" t="n"/>
      <c r="C652" s="6" t="n"/>
      <c r="D652" s="74" t="n"/>
      <c r="E652" s="6" t="n"/>
      <c r="F652" s="74" t="n"/>
      <c r="G652" s="6" t="n"/>
      <c r="H652" s="6" t="n"/>
      <c r="I652" s="6" t="n"/>
      <c r="J652" s="6" t="n"/>
      <c r="K652" s="6" t="n"/>
      <c r="L652" s="74" t="n"/>
      <c r="M652" s="6" t="n"/>
      <c r="N652" s="6" t="n"/>
      <c r="O652" s="6" t="n"/>
      <c r="P652" s="75" t="n"/>
    </row>
    <row r="653" ht="15.75" customHeight="1" s="262">
      <c r="A653" s="1" t="n"/>
      <c r="B653" s="14" t="n"/>
      <c r="C653" s="6" t="n"/>
      <c r="D653" s="74" t="n"/>
      <c r="E653" s="6" t="n"/>
      <c r="F653" s="74" t="n"/>
      <c r="G653" s="6" t="n"/>
      <c r="H653" s="6" t="n"/>
      <c r="I653" s="6" t="n"/>
      <c r="J653" s="6" t="n"/>
      <c r="K653" s="6" t="n"/>
      <c r="L653" s="74" t="n"/>
      <c r="M653" s="6" t="n"/>
      <c r="N653" s="6" t="n"/>
      <c r="O653" s="6" t="n"/>
      <c r="P653" s="75" t="n"/>
    </row>
    <row r="654" ht="15.75" customHeight="1" s="262">
      <c r="A654" s="1" t="n"/>
      <c r="B654" s="14" t="n"/>
      <c r="C654" s="6" t="n"/>
      <c r="D654" s="74" t="n"/>
      <c r="E654" s="6" t="n"/>
      <c r="F654" s="74" t="n"/>
      <c r="G654" s="6" t="n"/>
      <c r="H654" s="6" t="n"/>
      <c r="I654" s="6" t="n"/>
      <c r="J654" s="6" t="n"/>
      <c r="K654" s="6" t="n"/>
      <c r="L654" s="74" t="n"/>
      <c r="M654" s="6" t="n"/>
      <c r="N654" s="6" t="n"/>
      <c r="O654" s="6" t="n"/>
      <c r="P654" s="75" t="n"/>
    </row>
    <row r="655" ht="15.75" customHeight="1" s="262">
      <c r="A655" s="1" t="n"/>
      <c r="B655" s="14" t="n"/>
      <c r="C655" s="6" t="n"/>
      <c r="D655" s="74" t="n"/>
      <c r="E655" s="6" t="n"/>
      <c r="F655" s="74" t="n"/>
      <c r="G655" s="6" t="n"/>
      <c r="H655" s="6" t="n"/>
      <c r="I655" s="6" t="n"/>
      <c r="J655" s="6" t="n"/>
      <c r="K655" s="6" t="n"/>
      <c r="L655" s="74" t="n"/>
      <c r="M655" s="6" t="n"/>
      <c r="N655" s="6" t="n"/>
      <c r="O655" s="6" t="n"/>
      <c r="P655" s="75" t="n"/>
    </row>
    <row r="656" ht="15.75" customHeight="1" s="262">
      <c r="A656" s="1" t="n"/>
      <c r="B656" s="14" t="n"/>
      <c r="C656" s="6" t="n"/>
      <c r="D656" s="74" t="n"/>
      <c r="E656" s="6" t="n"/>
      <c r="F656" s="74" t="n"/>
      <c r="G656" s="6" t="n"/>
      <c r="H656" s="6" t="n"/>
      <c r="I656" s="6" t="n"/>
      <c r="J656" s="6" t="n"/>
      <c r="K656" s="6" t="n"/>
      <c r="L656" s="74" t="n"/>
      <c r="M656" s="6" t="n"/>
      <c r="N656" s="6" t="n"/>
      <c r="O656" s="6" t="n"/>
      <c r="P656" s="75" t="n"/>
    </row>
    <row r="657" ht="15.75" customHeight="1" s="262">
      <c r="A657" s="1" t="n"/>
      <c r="B657" s="14" t="n"/>
      <c r="C657" s="6" t="n"/>
      <c r="D657" s="74" t="n"/>
      <c r="E657" s="6" t="n"/>
      <c r="F657" s="74" t="n"/>
      <c r="G657" s="6" t="n"/>
      <c r="H657" s="6" t="n"/>
      <c r="I657" s="6" t="n"/>
      <c r="J657" s="6" t="n"/>
      <c r="K657" s="6" t="n"/>
      <c r="L657" s="74" t="n"/>
      <c r="M657" s="6" t="n"/>
      <c r="N657" s="6" t="n"/>
      <c r="O657" s="6" t="n"/>
      <c r="P657" s="75" t="n"/>
    </row>
    <row r="658" ht="15.75" customHeight="1" s="262">
      <c r="A658" s="1" t="n"/>
      <c r="B658" s="14" t="n"/>
      <c r="C658" s="6" t="n"/>
      <c r="D658" s="74" t="n"/>
      <c r="E658" s="6" t="n"/>
      <c r="F658" s="74" t="n"/>
      <c r="G658" s="6" t="n"/>
      <c r="H658" s="6" t="n"/>
      <c r="I658" s="6" t="n"/>
      <c r="J658" s="6" t="n"/>
      <c r="K658" s="6" t="n"/>
      <c r="L658" s="74" t="n"/>
      <c r="M658" s="6" t="n"/>
      <c r="N658" s="6" t="n"/>
      <c r="O658" s="6" t="n"/>
      <c r="P658" s="75" t="n"/>
    </row>
    <row r="659" ht="15.75" customHeight="1" s="262">
      <c r="A659" s="1" t="n"/>
      <c r="B659" s="14" t="n"/>
      <c r="C659" s="6" t="n"/>
      <c r="D659" s="74" t="n"/>
      <c r="E659" s="6" t="n"/>
      <c r="F659" s="74" t="n"/>
      <c r="G659" s="6" t="n"/>
      <c r="H659" s="6" t="n"/>
      <c r="I659" s="6" t="n"/>
      <c r="J659" s="6" t="n"/>
      <c r="K659" s="6" t="n"/>
      <c r="L659" s="74" t="n"/>
      <c r="M659" s="6" t="n"/>
      <c r="N659" s="6" t="n"/>
      <c r="O659" s="6" t="n"/>
      <c r="P659" s="75" t="n"/>
    </row>
    <row r="660" ht="15.75" customHeight="1" s="262">
      <c r="A660" s="1" t="n"/>
      <c r="B660" s="14" t="n"/>
      <c r="C660" s="6" t="n"/>
      <c r="D660" s="74" t="n"/>
      <c r="E660" s="6" t="n"/>
      <c r="F660" s="74" t="n"/>
      <c r="G660" s="6" t="n"/>
      <c r="H660" s="6" t="n"/>
      <c r="I660" s="6" t="n"/>
      <c r="J660" s="6" t="n"/>
      <c r="K660" s="6" t="n"/>
      <c r="L660" s="74" t="n"/>
      <c r="M660" s="6" t="n"/>
      <c r="N660" s="6" t="n"/>
      <c r="O660" s="6" t="n"/>
      <c r="P660" s="75" t="n"/>
    </row>
    <row r="661" ht="15.75" customHeight="1" s="262">
      <c r="A661" s="1" t="n"/>
      <c r="B661" s="14" t="n"/>
      <c r="C661" s="6" t="n"/>
      <c r="D661" s="74" t="n"/>
      <c r="E661" s="6" t="n"/>
      <c r="F661" s="74" t="n"/>
      <c r="G661" s="6" t="n"/>
      <c r="H661" s="6" t="n"/>
      <c r="I661" s="6" t="n"/>
      <c r="J661" s="6" t="n"/>
      <c r="K661" s="6" t="n"/>
      <c r="L661" s="74" t="n"/>
      <c r="M661" s="6" t="n"/>
      <c r="N661" s="6" t="n"/>
      <c r="O661" s="6" t="n"/>
      <c r="P661" s="75" t="n"/>
    </row>
    <row r="662" ht="15.75" customHeight="1" s="262">
      <c r="A662" s="1" t="n"/>
      <c r="B662" s="14" t="n"/>
      <c r="C662" s="6" t="n"/>
      <c r="D662" s="74" t="n"/>
      <c r="E662" s="6" t="n"/>
      <c r="F662" s="74" t="n"/>
      <c r="G662" s="6" t="n"/>
      <c r="H662" s="6" t="n"/>
      <c r="I662" s="6" t="n"/>
      <c r="J662" s="6" t="n"/>
      <c r="K662" s="6" t="n"/>
      <c r="L662" s="74" t="n"/>
      <c r="M662" s="6" t="n"/>
      <c r="N662" s="6" t="n"/>
      <c r="O662" s="6" t="n"/>
      <c r="P662" s="75" t="n"/>
    </row>
    <row r="663" ht="15.75" customHeight="1" s="262">
      <c r="A663" s="1" t="n"/>
      <c r="B663" s="14" t="n"/>
      <c r="C663" s="6" t="n"/>
      <c r="D663" s="74" t="n"/>
      <c r="E663" s="6" t="n"/>
      <c r="F663" s="74" t="n"/>
      <c r="G663" s="6" t="n"/>
      <c r="H663" s="6" t="n"/>
      <c r="I663" s="6" t="n"/>
      <c r="J663" s="6" t="n"/>
      <c r="K663" s="6" t="n"/>
      <c r="L663" s="74" t="n"/>
      <c r="M663" s="6" t="n"/>
      <c r="N663" s="6" t="n"/>
      <c r="O663" s="6" t="n"/>
      <c r="P663" s="75" t="n"/>
    </row>
    <row r="664" ht="15.75" customHeight="1" s="262">
      <c r="A664" s="1" t="n"/>
      <c r="B664" s="14" t="n"/>
      <c r="C664" s="6" t="n"/>
      <c r="D664" s="74" t="n"/>
      <c r="E664" s="6" t="n"/>
      <c r="F664" s="74" t="n"/>
      <c r="G664" s="6" t="n"/>
      <c r="H664" s="6" t="n"/>
      <c r="I664" s="6" t="n"/>
      <c r="J664" s="6" t="n"/>
      <c r="K664" s="6" t="n"/>
      <c r="L664" s="74" t="n"/>
      <c r="M664" s="6" t="n"/>
      <c r="N664" s="6" t="n"/>
      <c r="O664" s="6" t="n"/>
      <c r="P664" s="75" t="n"/>
    </row>
    <row r="665" ht="15.75" customHeight="1" s="262">
      <c r="A665" s="1" t="n"/>
      <c r="B665" s="14" t="n"/>
      <c r="C665" s="6" t="n"/>
      <c r="D665" s="74" t="n"/>
      <c r="E665" s="6" t="n"/>
      <c r="F665" s="74" t="n"/>
      <c r="G665" s="6" t="n"/>
      <c r="H665" s="6" t="n"/>
      <c r="I665" s="6" t="n"/>
      <c r="J665" s="6" t="n"/>
      <c r="K665" s="6" t="n"/>
      <c r="L665" s="74" t="n"/>
      <c r="M665" s="6" t="n"/>
      <c r="N665" s="6" t="n"/>
      <c r="O665" s="6" t="n"/>
      <c r="P665" s="75" t="n"/>
    </row>
    <row r="666" ht="15.75" customHeight="1" s="262">
      <c r="A666" s="1" t="n"/>
      <c r="B666" s="14" t="n"/>
      <c r="C666" s="6" t="n"/>
      <c r="D666" s="74" t="n"/>
      <c r="E666" s="6" t="n"/>
      <c r="F666" s="74" t="n"/>
      <c r="G666" s="6" t="n"/>
      <c r="H666" s="6" t="n"/>
      <c r="I666" s="6" t="n"/>
      <c r="J666" s="6" t="n"/>
      <c r="K666" s="6" t="n"/>
      <c r="L666" s="74" t="n"/>
      <c r="M666" s="6" t="n"/>
      <c r="N666" s="6" t="n"/>
      <c r="O666" s="6" t="n"/>
      <c r="P666" s="75" t="n"/>
    </row>
    <row r="667" ht="15.75" customHeight="1" s="262">
      <c r="A667" s="1" t="n"/>
      <c r="B667" s="14" t="n"/>
      <c r="C667" s="6" t="n"/>
      <c r="D667" s="74" t="n"/>
      <c r="E667" s="6" t="n"/>
      <c r="F667" s="74" t="n"/>
      <c r="G667" s="6" t="n"/>
      <c r="H667" s="6" t="n"/>
      <c r="I667" s="6" t="n"/>
      <c r="J667" s="6" t="n"/>
      <c r="K667" s="6" t="n"/>
      <c r="L667" s="74" t="n"/>
      <c r="M667" s="6" t="n"/>
      <c r="N667" s="6" t="n"/>
      <c r="O667" s="6" t="n"/>
      <c r="P667" s="75" t="n"/>
    </row>
    <row r="668" ht="15.75" customHeight="1" s="262">
      <c r="A668" s="1" t="n"/>
      <c r="B668" s="14" t="n"/>
      <c r="C668" s="6" t="n"/>
      <c r="D668" s="74" t="n"/>
      <c r="E668" s="6" t="n"/>
      <c r="F668" s="74" t="n"/>
      <c r="G668" s="6" t="n"/>
      <c r="H668" s="6" t="n"/>
      <c r="I668" s="6" t="n"/>
      <c r="J668" s="6" t="n"/>
      <c r="K668" s="6" t="n"/>
      <c r="L668" s="74" t="n"/>
      <c r="M668" s="6" t="n"/>
      <c r="N668" s="6" t="n"/>
      <c r="O668" s="6" t="n"/>
      <c r="P668" s="75" t="n"/>
    </row>
    <row r="669" ht="15.75" customHeight="1" s="262">
      <c r="A669" s="1" t="n"/>
      <c r="B669" s="14" t="n"/>
      <c r="C669" s="6" t="n"/>
      <c r="D669" s="74" t="n"/>
      <c r="E669" s="6" t="n"/>
      <c r="F669" s="74" t="n"/>
      <c r="G669" s="6" t="n"/>
      <c r="H669" s="6" t="n"/>
      <c r="I669" s="6" t="n"/>
      <c r="J669" s="6" t="n"/>
      <c r="K669" s="6" t="n"/>
      <c r="L669" s="74" t="n"/>
      <c r="M669" s="6" t="n"/>
      <c r="N669" s="6" t="n"/>
      <c r="O669" s="6" t="n"/>
      <c r="P669" s="75" t="n"/>
    </row>
    <row r="670" ht="15.75" customHeight="1" s="262">
      <c r="A670" s="1" t="n"/>
      <c r="B670" s="14" t="n"/>
      <c r="C670" s="6" t="n"/>
      <c r="D670" s="74" t="n"/>
      <c r="E670" s="6" t="n"/>
      <c r="F670" s="74" t="n"/>
      <c r="G670" s="6" t="n"/>
      <c r="H670" s="6" t="n"/>
      <c r="I670" s="6" t="n"/>
      <c r="J670" s="6" t="n"/>
      <c r="K670" s="6" t="n"/>
      <c r="L670" s="74" t="n"/>
      <c r="M670" s="6" t="n"/>
      <c r="N670" s="6" t="n"/>
      <c r="O670" s="6" t="n"/>
      <c r="P670" s="75" t="n"/>
    </row>
    <row r="671" ht="15.75" customHeight="1" s="262">
      <c r="A671" s="1" t="n"/>
      <c r="B671" s="14" t="n"/>
      <c r="C671" s="6" t="n"/>
      <c r="D671" s="74" t="n"/>
      <c r="E671" s="6" t="n"/>
      <c r="F671" s="74" t="n"/>
      <c r="G671" s="6" t="n"/>
      <c r="H671" s="6" t="n"/>
      <c r="I671" s="6" t="n"/>
      <c r="J671" s="6" t="n"/>
      <c r="K671" s="6" t="n"/>
      <c r="L671" s="74" t="n"/>
      <c r="M671" s="6" t="n"/>
      <c r="N671" s="6" t="n"/>
      <c r="O671" s="6" t="n"/>
      <c r="P671" s="75" t="n"/>
    </row>
    <row r="672" ht="15.75" customHeight="1" s="262">
      <c r="A672" s="1" t="n"/>
      <c r="B672" s="14" t="n"/>
      <c r="C672" s="6" t="n"/>
      <c r="D672" s="74" t="n"/>
      <c r="E672" s="6" t="n"/>
      <c r="F672" s="74" t="n"/>
      <c r="G672" s="6" t="n"/>
      <c r="H672" s="6" t="n"/>
      <c r="I672" s="6" t="n"/>
      <c r="J672" s="6" t="n"/>
      <c r="K672" s="6" t="n"/>
      <c r="L672" s="74" t="n"/>
      <c r="M672" s="6" t="n"/>
      <c r="N672" s="6" t="n"/>
      <c r="O672" s="6" t="n"/>
      <c r="P672" s="75" t="n"/>
    </row>
    <row r="673" ht="15.75" customHeight="1" s="262">
      <c r="A673" s="1" t="n"/>
      <c r="B673" s="14" t="n"/>
      <c r="C673" s="6" t="n"/>
      <c r="D673" s="74" t="n"/>
      <c r="E673" s="6" t="n"/>
      <c r="F673" s="74" t="n"/>
      <c r="G673" s="6" t="n"/>
      <c r="H673" s="6" t="n"/>
      <c r="I673" s="6" t="n"/>
      <c r="J673" s="6" t="n"/>
      <c r="K673" s="6" t="n"/>
      <c r="L673" s="74" t="n"/>
      <c r="M673" s="6" t="n"/>
      <c r="N673" s="6" t="n"/>
      <c r="O673" s="6" t="n"/>
      <c r="P673" s="75" t="n"/>
    </row>
    <row r="674" ht="15.75" customHeight="1" s="262">
      <c r="A674" s="1" t="n"/>
      <c r="B674" s="14" t="n"/>
      <c r="C674" s="6" t="n"/>
      <c r="D674" s="74" t="n"/>
      <c r="E674" s="6" t="n"/>
      <c r="F674" s="74" t="n"/>
      <c r="G674" s="6" t="n"/>
      <c r="H674" s="6" t="n"/>
      <c r="I674" s="6" t="n"/>
      <c r="J674" s="6" t="n"/>
      <c r="K674" s="6" t="n"/>
      <c r="L674" s="74" t="n"/>
      <c r="M674" s="6" t="n"/>
      <c r="N674" s="6" t="n"/>
      <c r="O674" s="6" t="n"/>
      <c r="P674" s="75" t="n"/>
    </row>
    <row r="675" ht="15.75" customHeight="1" s="262">
      <c r="A675" s="1" t="n"/>
      <c r="B675" s="14" t="n"/>
      <c r="C675" s="6" t="n"/>
      <c r="D675" s="74" t="n"/>
      <c r="E675" s="6" t="n"/>
      <c r="F675" s="74" t="n"/>
      <c r="G675" s="6" t="n"/>
      <c r="H675" s="6" t="n"/>
      <c r="I675" s="6" t="n"/>
      <c r="J675" s="6" t="n"/>
      <c r="K675" s="6" t="n"/>
      <c r="L675" s="74" t="n"/>
      <c r="M675" s="6" t="n"/>
      <c r="N675" s="6" t="n"/>
      <c r="O675" s="6" t="n"/>
      <c r="P675" s="75" t="n"/>
    </row>
    <row r="676" ht="15.75" customHeight="1" s="262">
      <c r="A676" s="1" t="n"/>
      <c r="B676" s="14" t="n"/>
      <c r="C676" s="6" t="n"/>
      <c r="D676" s="74" t="n"/>
      <c r="E676" s="6" t="n"/>
      <c r="F676" s="74" t="n"/>
      <c r="G676" s="6" t="n"/>
      <c r="H676" s="6" t="n"/>
      <c r="I676" s="6" t="n"/>
      <c r="J676" s="6" t="n"/>
      <c r="K676" s="6" t="n"/>
      <c r="L676" s="74" t="n"/>
      <c r="M676" s="6" t="n"/>
      <c r="N676" s="6" t="n"/>
      <c r="O676" s="6" t="n"/>
      <c r="P676" s="75" t="n"/>
    </row>
    <row r="677" ht="15.75" customHeight="1" s="262">
      <c r="A677" s="1" t="n"/>
      <c r="B677" s="14" t="n"/>
      <c r="C677" s="6" t="n"/>
      <c r="D677" s="74" t="n"/>
      <c r="E677" s="6" t="n"/>
      <c r="F677" s="74" t="n"/>
      <c r="G677" s="6" t="n"/>
      <c r="H677" s="6" t="n"/>
      <c r="I677" s="6" t="n"/>
      <c r="J677" s="6" t="n"/>
      <c r="K677" s="6" t="n"/>
      <c r="L677" s="74" t="n"/>
      <c r="M677" s="6" t="n"/>
      <c r="N677" s="6" t="n"/>
      <c r="O677" s="6" t="n"/>
      <c r="P677" s="75" t="n"/>
    </row>
    <row r="678" ht="15.75" customHeight="1" s="262">
      <c r="A678" s="1" t="n"/>
      <c r="B678" s="14" t="n"/>
      <c r="C678" s="6" t="n"/>
      <c r="D678" s="74" t="n"/>
      <c r="E678" s="6" t="n"/>
      <c r="F678" s="74" t="n"/>
      <c r="G678" s="6" t="n"/>
      <c r="H678" s="6" t="n"/>
      <c r="I678" s="6" t="n"/>
      <c r="J678" s="6" t="n"/>
      <c r="K678" s="6" t="n"/>
      <c r="L678" s="74" t="n"/>
      <c r="M678" s="6" t="n"/>
      <c r="N678" s="6" t="n"/>
      <c r="O678" s="6" t="n"/>
      <c r="P678" s="75" t="n"/>
    </row>
    <row r="679" ht="15.75" customHeight="1" s="262">
      <c r="A679" s="1" t="n"/>
      <c r="B679" s="14" t="n"/>
      <c r="C679" s="6" t="n"/>
      <c r="D679" s="74" t="n"/>
      <c r="E679" s="6" t="n"/>
      <c r="F679" s="74" t="n"/>
      <c r="G679" s="6" t="n"/>
      <c r="H679" s="6" t="n"/>
      <c r="I679" s="6" t="n"/>
      <c r="J679" s="6" t="n"/>
      <c r="K679" s="6" t="n"/>
      <c r="L679" s="74" t="n"/>
      <c r="M679" s="6" t="n"/>
      <c r="N679" s="6" t="n"/>
      <c r="O679" s="6" t="n"/>
      <c r="P679" s="75" t="n"/>
    </row>
    <row r="680" ht="15.75" customHeight="1" s="262">
      <c r="A680" s="1" t="n"/>
      <c r="B680" s="14" t="n"/>
      <c r="C680" s="6" t="n"/>
      <c r="D680" s="74" t="n"/>
      <c r="E680" s="6" t="n"/>
      <c r="F680" s="74" t="n"/>
      <c r="G680" s="6" t="n"/>
      <c r="H680" s="6" t="n"/>
      <c r="I680" s="6" t="n"/>
      <c r="J680" s="6" t="n"/>
      <c r="K680" s="6" t="n"/>
      <c r="L680" s="74" t="n"/>
      <c r="M680" s="6" t="n"/>
      <c r="N680" s="6" t="n"/>
      <c r="O680" s="6" t="n"/>
      <c r="P680" s="75" t="n"/>
    </row>
    <row r="681" ht="15.75" customHeight="1" s="262">
      <c r="A681" s="1" t="n"/>
      <c r="B681" s="14" t="n"/>
      <c r="C681" s="6" t="n"/>
      <c r="D681" s="74" t="n"/>
      <c r="E681" s="6" t="n"/>
      <c r="F681" s="74" t="n"/>
      <c r="G681" s="6" t="n"/>
      <c r="H681" s="6" t="n"/>
      <c r="I681" s="6" t="n"/>
      <c r="J681" s="6" t="n"/>
      <c r="K681" s="6" t="n"/>
      <c r="L681" s="74" t="n"/>
      <c r="M681" s="6" t="n"/>
      <c r="N681" s="6" t="n"/>
      <c r="O681" s="6" t="n"/>
      <c r="P681" s="75" t="n"/>
    </row>
    <row r="682" ht="15.75" customHeight="1" s="262">
      <c r="A682" s="1" t="n"/>
      <c r="B682" s="14" t="n"/>
      <c r="C682" s="6" t="n"/>
      <c r="D682" s="74" t="n"/>
      <c r="E682" s="6" t="n"/>
      <c r="F682" s="74" t="n"/>
      <c r="G682" s="6" t="n"/>
      <c r="H682" s="6" t="n"/>
      <c r="I682" s="6" t="n"/>
      <c r="J682" s="6" t="n"/>
      <c r="K682" s="6" t="n"/>
      <c r="L682" s="74" t="n"/>
      <c r="M682" s="6" t="n"/>
      <c r="N682" s="6" t="n"/>
      <c r="O682" s="6" t="n"/>
      <c r="P682" s="75" t="n"/>
    </row>
    <row r="683" ht="15.75" customHeight="1" s="262">
      <c r="A683" s="1" t="n"/>
      <c r="B683" s="14" t="n"/>
      <c r="C683" s="6" t="n"/>
      <c r="D683" s="74" t="n"/>
      <c r="E683" s="6" t="n"/>
      <c r="F683" s="74" t="n"/>
      <c r="G683" s="6" t="n"/>
      <c r="H683" s="6" t="n"/>
      <c r="I683" s="6" t="n"/>
      <c r="J683" s="6" t="n"/>
      <c r="K683" s="6" t="n"/>
      <c r="L683" s="74" t="n"/>
      <c r="M683" s="6" t="n"/>
      <c r="N683" s="6" t="n"/>
      <c r="O683" s="6" t="n"/>
      <c r="P683" s="75" t="n"/>
    </row>
    <row r="684" ht="15.75" customHeight="1" s="262">
      <c r="A684" s="1" t="n"/>
      <c r="B684" s="14" t="n"/>
      <c r="C684" s="6" t="n"/>
      <c r="D684" s="74" t="n"/>
      <c r="E684" s="6" t="n"/>
      <c r="F684" s="74" t="n"/>
      <c r="G684" s="6" t="n"/>
      <c r="H684" s="6" t="n"/>
      <c r="I684" s="6" t="n"/>
      <c r="J684" s="6" t="n"/>
      <c r="K684" s="6" t="n"/>
      <c r="L684" s="74" t="n"/>
      <c r="M684" s="6" t="n"/>
      <c r="N684" s="6" t="n"/>
      <c r="O684" s="6" t="n"/>
      <c r="P684" s="75" t="n"/>
    </row>
    <row r="685" ht="15.75" customHeight="1" s="262">
      <c r="A685" s="1" t="n"/>
      <c r="B685" s="14" t="n"/>
      <c r="C685" s="6" t="n"/>
      <c r="D685" s="74" t="n"/>
      <c r="E685" s="6" t="n"/>
      <c r="F685" s="74" t="n"/>
      <c r="G685" s="6" t="n"/>
      <c r="H685" s="6" t="n"/>
      <c r="I685" s="6" t="n"/>
      <c r="J685" s="6" t="n"/>
      <c r="K685" s="6" t="n"/>
      <c r="L685" s="74" t="n"/>
      <c r="M685" s="6" t="n"/>
      <c r="N685" s="6" t="n"/>
      <c r="O685" s="6" t="n"/>
      <c r="P685" s="75" t="n"/>
    </row>
    <row r="686" ht="15.75" customHeight="1" s="262">
      <c r="A686" s="1" t="n"/>
      <c r="B686" s="14" t="n"/>
      <c r="C686" s="6" t="n"/>
      <c r="D686" s="74" t="n"/>
      <c r="E686" s="6" t="n"/>
      <c r="F686" s="74" t="n"/>
      <c r="G686" s="6" t="n"/>
      <c r="H686" s="6" t="n"/>
      <c r="I686" s="6" t="n"/>
      <c r="J686" s="6" t="n"/>
      <c r="K686" s="6" t="n"/>
      <c r="L686" s="74" t="n"/>
      <c r="M686" s="6" t="n"/>
      <c r="N686" s="6" t="n"/>
      <c r="O686" s="6" t="n"/>
      <c r="P686" s="75" t="n"/>
    </row>
    <row r="687" ht="15.75" customHeight="1" s="262">
      <c r="A687" s="1" t="n"/>
      <c r="B687" s="14" t="n"/>
      <c r="C687" s="6" t="n"/>
      <c r="D687" s="74" t="n"/>
      <c r="E687" s="6" t="n"/>
      <c r="F687" s="74" t="n"/>
      <c r="G687" s="6" t="n"/>
      <c r="H687" s="6" t="n"/>
      <c r="I687" s="6" t="n"/>
      <c r="J687" s="6" t="n"/>
      <c r="K687" s="6" t="n"/>
      <c r="L687" s="74" t="n"/>
      <c r="M687" s="6" t="n"/>
      <c r="N687" s="6" t="n"/>
      <c r="O687" s="6" t="n"/>
      <c r="P687" s="75" t="n"/>
    </row>
    <row r="688" ht="15.75" customHeight="1" s="262">
      <c r="A688" s="1" t="n"/>
      <c r="B688" s="14" t="n"/>
      <c r="C688" s="6" t="n"/>
      <c r="D688" s="74" t="n"/>
      <c r="E688" s="6" t="n"/>
      <c r="F688" s="74" t="n"/>
      <c r="G688" s="6" t="n"/>
      <c r="H688" s="6" t="n"/>
      <c r="I688" s="6" t="n"/>
      <c r="J688" s="6" t="n"/>
      <c r="K688" s="6" t="n"/>
      <c r="L688" s="74" t="n"/>
      <c r="M688" s="6" t="n"/>
      <c r="N688" s="6" t="n"/>
      <c r="O688" s="6" t="n"/>
      <c r="P688" s="75" t="n"/>
    </row>
    <row r="689" ht="15.75" customHeight="1" s="262">
      <c r="A689" s="1" t="n"/>
      <c r="B689" s="14" t="n"/>
      <c r="C689" s="6" t="n"/>
      <c r="D689" s="74" t="n"/>
      <c r="E689" s="6" t="n"/>
      <c r="F689" s="74" t="n"/>
      <c r="G689" s="6" t="n"/>
      <c r="H689" s="6" t="n"/>
      <c r="I689" s="6" t="n"/>
      <c r="J689" s="6" t="n"/>
      <c r="K689" s="6" t="n"/>
      <c r="L689" s="74" t="n"/>
      <c r="M689" s="6" t="n"/>
      <c r="N689" s="6" t="n"/>
      <c r="O689" s="6" t="n"/>
      <c r="P689" s="75" t="n"/>
    </row>
    <row r="690" ht="15.75" customHeight="1" s="262">
      <c r="A690" s="1" t="n"/>
      <c r="B690" s="14" t="n"/>
      <c r="C690" s="6" t="n"/>
      <c r="D690" s="74" t="n"/>
      <c r="E690" s="6" t="n"/>
      <c r="F690" s="74" t="n"/>
      <c r="G690" s="6" t="n"/>
      <c r="H690" s="6" t="n"/>
      <c r="I690" s="6" t="n"/>
      <c r="J690" s="6" t="n"/>
      <c r="K690" s="6" t="n"/>
      <c r="L690" s="74" t="n"/>
      <c r="M690" s="6" t="n"/>
      <c r="N690" s="6" t="n"/>
      <c r="O690" s="6" t="n"/>
      <c r="P690" s="75" t="n"/>
    </row>
    <row r="691" ht="15.75" customHeight="1" s="262">
      <c r="A691" s="1" t="n"/>
      <c r="B691" s="14" t="n"/>
      <c r="C691" s="6" t="n"/>
      <c r="D691" s="74" t="n"/>
      <c r="E691" s="6" t="n"/>
      <c r="F691" s="74" t="n"/>
      <c r="G691" s="6" t="n"/>
      <c r="H691" s="6" t="n"/>
      <c r="I691" s="6" t="n"/>
      <c r="J691" s="6" t="n"/>
      <c r="K691" s="6" t="n"/>
      <c r="L691" s="74" t="n"/>
      <c r="M691" s="6" t="n"/>
      <c r="N691" s="6" t="n"/>
      <c r="O691" s="6" t="n"/>
      <c r="P691" s="75" t="n"/>
    </row>
    <row r="692" ht="15.75" customHeight="1" s="262">
      <c r="A692" s="1" t="n"/>
      <c r="B692" s="14" t="n"/>
      <c r="C692" s="6" t="n"/>
      <c r="D692" s="74" t="n"/>
      <c r="E692" s="6" t="n"/>
      <c r="F692" s="74" t="n"/>
      <c r="G692" s="6" t="n"/>
      <c r="H692" s="6" t="n"/>
      <c r="I692" s="6" t="n"/>
      <c r="J692" s="6" t="n"/>
      <c r="K692" s="6" t="n"/>
      <c r="L692" s="74" t="n"/>
      <c r="M692" s="6" t="n"/>
      <c r="N692" s="6" t="n"/>
      <c r="O692" s="6" t="n"/>
      <c r="P692" s="75" t="n"/>
    </row>
    <row r="693" ht="15.75" customHeight="1" s="262">
      <c r="A693" s="1" t="n"/>
      <c r="B693" s="14" t="n"/>
      <c r="C693" s="6" t="n"/>
      <c r="D693" s="74" t="n"/>
      <c r="E693" s="6" t="n"/>
      <c r="F693" s="74" t="n"/>
      <c r="G693" s="6" t="n"/>
      <c r="H693" s="6" t="n"/>
      <c r="I693" s="6" t="n"/>
      <c r="J693" s="6" t="n"/>
      <c r="K693" s="6" t="n"/>
      <c r="L693" s="74" t="n"/>
      <c r="M693" s="6" t="n"/>
      <c r="N693" s="6" t="n"/>
      <c r="O693" s="6" t="n"/>
      <c r="P693" s="75" t="n"/>
    </row>
    <row r="694" ht="15.75" customHeight="1" s="262">
      <c r="A694" s="1" t="n"/>
      <c r="B694" s="14" t="n"/>
      <c r="C694" s="6" t="n"/>
      <c r="D694" s="74" t="n"/>
      <c r="E694" s="6" t="n"/>
      <c r="F694" s="74" t="n"/>
      <c r="G694" s="6" t="n"/>
      <c r="H694" s="6" t="n"/>
      <c r="I694" s="6" t="n"/>
      <c r="J694" s="6" t="n"/>
      <c r="K694" s="6" t="n"/>
      <c r="L694" s="74" t="n"/>
      <c r="M694" s="6" t="n"/>
      <c r="N694" s="6" t="n"/>
      <c r="O694" s="6" t="n"/>
      <c r="P694" s="75" t="n"/>
    </row>
    <row r="695" ht="15.75" customHeight="1" s="262">
      <c r="A695" s="1" t="n"/>
      <c r="B695" s="14" t="n"/>
      <c r="C695" s="6" t="n"/>
      <c r="D695" s="74" t="n"/>
      <c r="E695" s="6" t="n"/>
      <c r="F695" s="74" t="n"/>
      <c r="G695" s="6" t="n"/>
      <c r="H695" s="6" t="n"/>
      <c r="I695" s="6" t="n"/>
      <c r="J695" s="6" t="n"/>
      <c r="K695" s="6" t="n"/>
      <c r="L695" s="74" t="n"/>
      <c r="M695" s="6" t="n"/>
      <c r="N695" s="6" t="n"/>
      <c r="O695" s="6" t="n"/>
      <c r="P695" s="75" t="n"/>
    </row>
    <row r="696" ht="15.75" customHeight="1" s="262">
      <c r="A696" s="1" t="n"/>
      <c r="B696" s="14" t="n"/>
      <c r="C696" s="6" t="n"/>
      <c r="D696" s="74" t="n"/>
      <c r="E696" s="6" t="n"/>
      <c r="F696" s="74" t="n"/>
      <c r="G696" s="6" t="n"/>
      <c r="H696" s="6" t="n"/>
      <c r="I696" s="6" t="n"/>
      <c r="J696" s="6" t="n"/>
      <c r="K696" s="6" t="n"/>
      <c r="L696" s="74" t="n"/>
      <c r="M696" s="6" t="n"/>
      <c r="N696" s="6" t="n"/>
      <c r="O696" s="6" t="n"/>
      <c r="P696" s="75" t="n"/>
    </row>
    <row r="697" ht="15.75" customHeight="1" s="262">
      <c r="A697" s="1" t="n"/>
      <c r="B697" s="14" t="n"/>
      <c r="C697" s="6" t="n"/>
      <c r="D697" s="74" t="n"/>
      <c r="E697" s="6" t="n"/>
      <c r="F697" s="74" t="n"/>
      <c r="G697" s="6" t="n"/>
      <c r="H697" s="6" t="n"/>
      <c r="I697" s="6" t="n"/>
      <c r="J697" s="6" t="n"/>
      <c r="K697" s="6" t="n"/>
      <c r="L697" s="74" t="n"/>
      <c r="M697" s="6" t="n"/>
      <c r="N697" s="6" t="n"/>
      <c r="O697" s="6" t="n"/>
      <c r="P697" s="75" t="n"/>
    </row>
    <row r="698" ht="15.75" customHeight="1" s="262">
      <c r="A698" s="1" t="n"/>
      <c r="B698" s="14" t="n"/>
      <c r="C698" s="6" t="n"/>
      <c r="D698" s="74" t="n"/>
      <c r="E698" s="6" t="n"/>
      <c r="F698" s="74" t="n"/>
      <c r="G698" s="6" t="n"/>
      <c r="H698" s="6" t="n"/>
      <c r="I698" s="6" t="n"/>
      <c r="J698" s="6" t="n"/>
      <c r="K698" s="6" t="n"/>
      <c r="L698" s="74" t="n"/>
      <c r="M698" s="6" t="n"/>
      <c r="N698" s="6" t="n"/>
      <c r="O698" s="6" t="n"/>
      <c r="P698" s="75" t="n"/>
    </row>
    <row r="699" ht="15.75" customHeight="1" s="262">
      <c r="A699" s="1" t="n"/>
      <c r="B699" s="14" t="n"/>
      <c r="C699" s="6" t="n"/>
      <c r="D699" s="74" t="n"/>
      <c r="E699" s="6" t="n"/>
      <c r="F699" s="74" t="n"/>
      <c r="G699" s="6" t="n"/>
      <c r="H699" s="6" t="n"/>
      <c r="I699" s="6" t="n"/>
      <c r="J699" s="6" t="n"/>
      <c r="K699" s="6" t="n"/>
      <c r="L699" s="74" t="n"/>
      <c r="M699" s="6" t="n"/>
      <c r="N699" s="6" t="n"/>
      <c r="O699" s="6" t="n"/>
      <c r="P699" s="75" t="n"/>
    </row>
    <row r="700" ht="15.75" customHeight="1" s="262">
      <c r="A700" s="1" t="n"/>
      <c r="B700" s="14" t="n"/>
      <c r="C700" s="6" t="n"/>
      <c r="D700" s="74" t="n"/>
      <c r="E700" s="6" t="n"/>
      <c r="F700" s="74" t="n"/>
      <c r="G700" s="6" t="n"/>
      <c r="H700" s="6" t="n"/>
      <c r="I700" s="6" t="n"/>
      <c r="J700" s="6" t="n"/>
      <c r="K700" s="6" t="n"/>
      <c r="L700" s="74" t="n"/>
      <c r="M700" s="6" t="n"/>
      <c r="N700" s="6" t="n"/>
      <c r="O700" s="6" t="n"/>
      <c r="P700" s="75" t="n"/>
    </row>
    <row r="701" ht="15.75" customHeight="1" s="262">
      <c r="A701" s="1" t="n"/>
      <c r="B701" s="14" t="n"/>
      <c r="C701" s="6" t="n"/>
      <c r="D701" s="74" t="n"/>
      <c r="E701" s="6" t="n"/>
      <c r="F701" s="74" t="n"/>
      <c r="G701" s="6" t="n"/>
      <c r="H701" s="6" t="n"/>
      <c r="I701" s="6" t="n"/>
      <c r="J701" s="6" t="n"/>
      <c r="K701" s="6" t="n"/>
      <c r="L701" s="74" t="n"/>
      <c r="M701" s="6" t="n"/>
      <c r="N701" s="6" t="n"/>
      <c r="O701" s="6" t="n"/>
      <c r="P701" s="75" t="n"/>
    </row>
    <row r="702" ht="15.75" customHeight="1" s="262">
      <c r="A702" s="1" t="n"/>
      <c r="B702" s="14" t="n"/>
      <c r="C702" s="6" t="n"/>
      <c r="D702" s="74" t="n"/>
      <c r="E702" s="6" t="n"/>
      <c r="F702" s="74" t="n"/>
      <c r="G702" s="6" t="n"/>
      <c r="H702" s="6" t="n"/>
      <c r="I702" s="6" t="n"/>
      <c r="J702" s="6" t="n"/>
      <c r="K702" s="6" t="n"/>
      <c r="L702" s="74" t="n"/>
      <c r="M702" s="6" t="n"/>
      <c r="N702" s="6" t="n"/>
      <c r="O702" s="6" t="n"/>
      <c r="P702" s="75" t="n"/>
    </row>
    <row r="703" ht="15.75" customHeight="1" s="262">
      <c r="A703" s="1" t="n"/>
      <c r="B703" s="14" t="n"/>
      <c r="C703" s="6" t="n"/>
      <c r="D703" s="74" t="n"/>
      <c r="E703" s="6" t="n"/>
      <c r="F703" s="74" t="n"/>
      <c r="G703" s="6" t="n"/>
      <c r="H703" s="6" t="n"/>
      <c r="I703" s="6" t="n"/>
      <c r="J703" s="6" t="n"/>
      <c r="K703" s="6" t="n"/>
      <c r="L703" s="74" t="n"/>
      <c r="M703" s="6" t="n"/>
      <c r="N703" s="6" t="n"/>
      <c r="O703" s="6" t="n"/>
      <c r="P703" s="75" t="n"/>
    </row>
    <row r="704" ht="15.75" customHeight="1" s="262">
      <c r="A704" s="1" t="n"/>
      <c r="B704" s="14" t="n"/>
      <c r="C704" s="6" t="n"/>
      <c r="D704" s="74" t="n"/>
      <c r="E704" s="6" t="n"/>
      <c r="F704" s="74" t="n"/>
      <c r="G704" s="6" t="n"/>
      <c r="H704" s="6" t="n"/>
      <c r="I704" s="6" t="n"/>
      <c r="J704" s="6" t="n"/>
      <c r="K704" s="6" t="n"/>
      <c r="L704" s="74" t="n"/>
      <c r="M704" s="6" t="n"/>
      <c r="N704" s="6" t="n"/>
      <c r="O704" s="6" t="n"/>
      <c r="P704" s="75" t="n"/>
    </row>
    <row r="705" ht="15.75" customHeight="1" s="262">
      <c r="A705" s="1" t="n"/>
      <c r="B705" s="14" t="n"/>
      <c r="C705" s="6" t="n"/>
      <c r="D705" s="74" t="n"/>
      <c r="E705" s="6" t="n"/>
      <c r="F705" s="74" t="n"/>
      <c r="G705" s="6" t="n"/>
      <c r="H705" s="6" t="n"/>
      <c r="I705" s="6" t="n"/>
      <c r="J705" s="6" t="n"/>
      <c r="K705" s="6" t="n"/>
      <c r="L705" s="74" t="n"/>
      <c r="M705" s="6" t="n"/>
      <c r="N705" s="6" t="n"/>
      <c r="O705" s="6" t="n"/>
      <c r="P705" s="75" t="n"/>
    </row>
    <row r="706" ht="15.75" customHeight="1" s="262">
      <c r="A706" s="1" t="n"/>
      <c r="B706" s="14" t="n"/>
      <c r="C706" s="6" t="n"/>
      <c r="D706" s="74" t="n"/>
      <c r="E706" s="6" t="n"/>
      <c r="F706" s="74" t="n"/>
      <c r="G706" s="6" t="n"/>
      <c r="H706" s="6" t="n"/>
      <c r="I706" s="6" t="n"/>
      <c r="J706" s="6" t="n"/>
      <c r="K706" s="6" t="n"/>
      <c r="L706" s="74" t="n"/>
      <c r="M706" s="6" t="n"/>
      <c r="N706" s="6" t="n"/>
      <c r="O706" s="6" t="n"/>
      <c r="P706" s="75" t="n"/>
    </row>
    <row r="707" ht="15.75" customHeight="1" s="262">
      <c r="A707" s="1" t="n"/>
      <c r="B707" s="14" t="n"/>
      <c r="C707" s="6" t="n"/>
      <c r="D707" s="74" t="n"/>
      <c r="E707" s="6" t="n"/>
      <c r="F707" s="74" t="n"/>
      <c r="G707" s="6" t="n"/>
      <c r="H707" s="6" t="n"/>
      <c r="I707" s="6" t="n"/>
      <c r="J707" s="6" t="n"/>
      <c r="K707" s="6" t="n"/>
      <c r="L707" s="74" t="n"/>
      <c r="M707" s="6" t="n"/>
      <c r="N707" s="6" t="n"/>
      <c r="O707" s="6" t="n"/>
      <c r="P707" s="75" t="n"/>
    </row>
    <row r="708" ht="15.75" customHeight="1" s="262">
      <c r="A708" s="1" t="n"/>
      <c r="B708" s="14" t="n"/>
      <c r="C708" s="6" t="n"/>
      <c r="D708" s="74" t="n"/>
      <c r="E708" s="6" t="n"/>
      <c r="F708" s="74" t="n"/>
      <c r="G708" s="6" t="n"/>
      <c r="H708" s="6" t="n"/>
      <c r="I708" s="6" t="n"/>
      <c r="J708" s="6" t="n"/>
      <c r="K708" s="6" t="n"/>
      <c r="L708" s="74" t="n"/>
      <c r="M708" s="6" t="n"/>
      <c r="N708" s="6" t="n"/>
      <c r="O708" s="6" t="n"/>
      <c r="P708" s="75" t="n"/>
    </row>
    <row r="709" ht="15.75" customHeight="1" s="262">
      <c r="A709" s="1" t="n"/>
      <c r="B709" s="14" t="n"/>
      <c r="C709" s="6" t="n"/>
      <c r="D709" s="74" t="n"/>
      <c r="E709" s="6" t="n"/>
      <c r="F709" s="74" t="n"/>
      <c r="G709" s="6" t="n"/>
      <c r="H709" s="6" t="n"/>
      <c r="I709" s="6" t="n"/>
      <c r="J709" s="6" t="n"/>
      <c r="K709" s="6" t="n"/>
      <c r="L709" s="74" t="n"/>
      <c r="M709" s="6" t="n"/>
      <c r="N709" s="6" t="n"/>
      <c r="O709" s="6" t="n"/>
      <c r="P709" s="75" t="n"/>
    </row>
    <row r="710" ht="15.75" customHeight="1" s="262">
      <c r="A710" s="1" t="n"/>
      <c r="B710" s="14" t="n"/>
      <c r="C710" s="6" t="n"/>
      <c r="D710" s="74" t="n"/>
      <c r="E710" s="6" t="n"/>
      <c r="F710" s="74" t="n"/>
      <c r="G710" s="6" t="n"/>
      <c r="H710" s="6" t="n"/>
      <c r="I710" s="6" t="n"/>
      <c r="J710" s="6" t="n"/>
      <c r="K710" s="6" t="n"/>
      <c r="L710" s="74" t="n"/>
      <c r="M710" s="6" t="n"/>
      <c r="N710" s="6" t="n"/>
      <c r="O710" s="6" t="n"/>
      <c r="P710" s="75" t="n"/>
    </row>
    <row r="711" ht="15.75" customHeight="1" s="262">
      <c r="A711" s="1" t="n"/>
      <c r="B711" s="14" t="n"/>
      <c r="C711" s="6" t="n"/>
      <c r="D711" s="74" t="n"/>
      <c r="E711" s="6" t="n"/>
      <c r="F711" s="74" t="n"/>
      <c r="G711" s="6" t="n"/>
      <c r="H711" s="6" t="n"/>
      <c r="I711" s="6" t="n"/>
      <c r="J711" s="6" t="n"/>
      <c r="K711" s="6" t="n"/>
      <c r="L711" s="74" t="n"/>
      <c r="M711" s="6" t="n"/>
      <c r="N711" s="6" t="n"/>
      <c r="O711" s="6" t="n"/>
      <c r="P711" s="75" t="n"/>
    </row>
    <row r="712" ht="15.75" customHeight="1" s="262">
      <c r="A712" s="1" t="n"/>
      <c r="B712" s="14" t="n"/>
      <c r="C712" s="6" t="n"/>
      <c r="D712" s="74" t="n"/>
      <c r="E712" s="6" t="n"/>
      <c r="F712" s="74" t="n"/>
      <c r="G712" s="6" t="n"/>
      <c r="H712" s="6" t="n"/>
      <c r="I712" s="6" t="n"/>
      <c r="J712" s="6" t="n"/>
      <c r="K712" s="6" t="n"/>
      <c r="L712" s="74" t="n"/>
      <c r="M712" s="6" t="n"/>
      <c r="N712" s="6" t="n"/>
      <c r="O712" s="6" t="n"/>
      <c r="P712" s="75" t="n"/>
    </row>
    <row r="713" ht="15.75" customHeight="1" s="262">
      <c r="A713" s="1" t="n"/>
      <c r="B713" s="14" t="n"/>
      <c r="C713" s="6" t="n"/>
      <c r="D713" s="74" t="n"/>
      <c r="E713" s="6" t="n"/>
      <c r="F713" s="74" t="n"/>
      <c r="G713" s="6" t="n"/>
      <c r="H713" s="6" t="n"/>
      <c r="I713" s="6" t="n"/>
      <c r="J713" s="6" t="n"/>
      <c r="K713" s="6" t="n"/>
      <c r="L713" s="74" t="n"/>
      <c r="M713" s="6" t="n"/>
      <c r="N713" s="6" t="n"/>
      <c r="O713" s="6" t="n"/>
      <c r="P713" s="75" t="n"/>
    </row>
    <row r="714" ht="15.75" customHeight="1" s="262">
      <c r="A714" s="1" t="n"/>
      <c r="B714" s="14" t="n"/>
      <c r="C714" s="6" t="n"/>
      <c r="D714" s="74" t="n"/>
      <c r="E714" s="6" t="n"/>
      <c r="F714" s="74" t="n"/>
      <c r="G714" s="6" t="n"/>
      <c r="H714" s="6" t="n"/>
      <c r="I714" s="6" t="n"/>
      <c r="J714" s="6" t="n"/>
      <c r="K714" s="6" t="n"/>
      <c r="L714" s="74" t="n"/>
      <c r="M714" s="6" t="n"/>
      <c r="N714" s="6" t="n"/>
      <c r="O714" s="6" t="n"/>
      <c r="P714" s="75" t="n"/>
    </row>
    <row r="715" ht="15.75" customHeight="1" s="262">
      <c r="A715" s="1" t="n"/>
      <c r="B715" s="14" t="n"/>
      <c r="C715" s="6" t="n"/>
      <c r="D715" s="74" t="n"/>
      <c r="E715" s="6" t="n"/>
      <c r="F715" s="74" t="n"/>
      <c r="G715" s="6" t="n"/>
      <c r="H715" s="6" t="n"/>
      <c r="I715" s="6" t="n"/>
      <c r="J715" s="6" t="n"/>
      <c r="K715" s="6" t="n"/>
      <c r="L715" s="74" t="n"/>
      <c r="M715" s="6" t="n"/>
      <c r="N715" s="6" t="n"/>
      <c r="O715" s="6" t="n"/>
      <c r="P715" s="75" t="n"/>
    </row>
    <row r="716" ht="15.75" customHeight="1" s="262">
      <c r="A716" s="1" t="n"/>
      <c r="B716" s="14" t="n"/>
      <c r="C716" s="6" t="n"/>
      <c r="D716" s="74" t="n"/>
      <c r="E716" s="6" t="n"/>
      <c r="F716" s="74" t="n"/>
      <c r="G716" s="6" t="n"/>
      <c r="H716" s="6" t="n"/>
      <c r="I716" s="6" t="n"/>
      <c r="J716" s="6" t="n"/>
      <c r="K716" s="6" t="n"/>
      <c r="L716" s="74" t="n"/>
      <c r="M716" s="6" t="n"/>
      <c r="N716" s="6" t="n"/>
      <c r="O716" s="6" t="n"/>
      <c r="P716" s="75" t="n"/>
    </row>
    <row r="717" ht="15.75" customHeight="1" s="262">
      <c r="A717" s="1" t="n"/>
      <c r="B717" s="14" t="n"/>
      <c r="C717" s="6" t="n"/>
      <c r="D717" s="74" t="n"/>
      <c r="E717" s="6" t="n"/>
      <c r="F717" s="74" t="n"/>
      <c r="G717" s="6" t="n"/>
      <c r="H717" s="6" t="n"/>
      <c r="I717" s="6" t="n"/>
      <c r="J717" s="6" t="n"/>
      <c r="K717" s="6" t="n"/>
      <c r="L717" s="74" t="n"/>
      <c r="M717" s="6" t="n"/>
      <c r="N717" s="6" t="n"/>
      <c r="O717" s="6" t="n"/>
      <c r="P717" s="75" t="n"/>
    </row>
    <row r="718" ht="15.75" customHeight="1" s="262">
      <c r="A718" s="1" t="n"/>
      <c r="B718" s="14" t="n"/>
      <c r="C718" s="6" t="n"/>
      <c r="D718" s="74" t="n"/>
      <c r="E718" s="6" t="n"/>
      <c r="F718" s="74" t="n"/>
      <c r="G718" s="6" t="n"/>
      <c r="H718" s="6" t="n"/>
      <c r="I718" s="6" t="n"/>
      <c r="J718" s="6" t="n"/>
      <c r="K718" s="6" t="n"/>
      <c r="L718" s="74" t="n"/>
      <c r="M718" s="6" t="n"/>
      <c r="N718" s="6" t="n"/>
      <c r="O718" s="6" t="n"/>
      <c r="P718" s="75" t="n"/>
    </row>
    <row r="719" ht="15.75" customHeight="1" s="262">
      <c r="A719" s="1" t="n"/>
      <c r="B719" s="14" t="n"/>
      <c r="C719" s="6" t="n"/>
      <c r="D719" s="74" t="n"/>
      <c r="E719" s="6" t="n"/>
      <c r="F719" s="74" t="n"/>
      <c r="G719" s="6" t="n"/>
      <c r="H719" s="6" t="n"/>
      <c r="I719" s="6" t="n"/>
      <c r="J719" s="6" t="n"/>
      <c r="K719" s="6" t="n"/>
      <c r="L719" s="74" t="n"/>
      <c r="M719" s="6" t="n"/>
      <c r="N719" s="6" t="n"/>
      <c r="O719" s="6" t="n"/>
      <c r="P719" s="75" t="n"/>
    </row>
    <row r="720" ht="15.75" customHeight="1" s="262">
      <c r="A720" s="1" t="n"/>
      <c r="B720" s="14" t="n"/>
      <c r="C720" s="6" t="n"/>
      <c r="D720" s="74" t="n"/>
      <c r="E720" s="6" t="n"/>
      <c r="F720" s="74" t="n"/>
      <c r="G720" s="6" t="n"/>
      <c r="H720" s="6" t="n"/>
      <c r="I720" s="6" t="n"/>
      <c r="J720" s="6" t="n"/>
      <c r="K720" s="6" t="n"/>
      <c r="L720" s="74" t="n"/>
      <c r="M720" s="6" t="n"/>
      <c r="N720" s="6" t="n"/>
      <c r="O720" s="6" t="n"/>
      <c r="P720" s="75" t="n"/>
    </row>
    <row r="721" ht="15.75" customHeight="1" s="262">
      <c r="A721" s="1" t="n"/>
      <c r="B721" s="14" t="n"/>
      <c r="C721" s="6" t="n"/>
      <c r="D721" s="74" t="n"/>
      <c r="E721" s="6" t="n"/>
      <c r="F721" s="74" t="n"/>
      <c r="G721" s="6" t="n"/>
      <c r="H721" s="6" t="n"/>
      <c r="I721" s="6" t="n"/>
      <c r="J721" s="6" t="n"/>
      <c r="K721" s="6" t="n"/>
      <c r="L721" s="74" t="n"/>
      <c r="M721" s="6" t="n"/>
      <c r="N721" s="6" t="n"/>
      <c r="O721" s="6" t="n"/>
      <c r="P721" s="75" t="n"/>
    </row>
    <row r="722" ht="15.75" customHeight="1" s="262">
      <c r="A722" s="1" t="n"/>
      <c r="B722" s="14" t="n"/>
      <c r="C722" s="6" t="n"/>
      <c r="D722" s="74" t="n"/>
      <c r="E722" s="6" t="n"/>
      <c r="F722" s="74" t="n"/>
      <c r="G722" s="6" t="n"/>
      <c r="H722" s="6" t="n"/>
      <c r="I722" s="6" t="n"/>
      <c r="J722" s="6" t="n"/>
      <c r="K722" s="6" t="n"/>
      <c r="L722" s="74" t="n"/>
      <c r="M722" s="6" t="n"/>
      <c r="N722" s="6" t="n"/>
      <c r="O722" s="6" t="n"/>
      <c r="P722" s="75" t="n"/>
    </row>
    <row r="723" ht="15.75" customHeight="1" s="262">
      <c r="A723" s="1" t="n"/>
      <c r="B723" s="14" t="n"/>
      <c r="C723" s="6" t="n"/>
      <c r="D723" s="74" t="n"/>
      <c r="E723" s="6" t="n"/>
      <c r="F723" s="74" t="n"/>
      <c r="G723" s="6" t="n"/>
      <c r="H723" s="6" t="n"/>
      <c r="I723" s="6" t="n"/>
      <c r="J723" s="6" t="n"/>
      <c r="K723" s="6" t="n"/>
      <c r="L723" s="74" t="n"/>
      <c r="M723" s="6" t="n"/>
      <c r="N723" s="6" t="n"/>
      <c r="O723" s="6" t="n"/>
      <c r="P723" s="75" t="n"/>
    </row>
    <row r="724" ht="15.75" customHeight="1" s="262">
      <c r="A724" s="1" t="n"/>
      <c r="B724" s="14" t="n"/>
      <c r="C724" s="6" t="n"/>
      <c r="D724" s="74" t="n"/>
      <c r="E724" s="6" t="n"/>
      <c r="F724" s="74" t="n"/>
      <c r="G724" s="6" t="n"/>
      <c r="H724" s="6" t="n"/>
      <c r="I724" s="6" t="n"/>
      <c r="J724" s="6" t="n"/>
      <c r="K724" s="6" t="n"/>
      <c r="L724" s="74" t="n"/>
      <c r="M724" s="6" t="n"/>
      <c r="N724" s="6" t="n"/>
      <c r="O724" s="6" t="n"/>
      <c r="P724" s="75" t="n"/>
    </row>
    <row r="725" ht="15.75" customHeight="1" s="262">
      <c r="A725" s="1" t="n"/>
      <c r="B725" s="14" t="n"/>
      <c r="C725" s="6" t="n"/>
      <c r="D725" s="74" t="n"/>
      <c r="E725" s="6" t="n"/>
      <c r="F725" s="74" t="n"/>
      <c r="G725" s="6" t="n"/>
      <c r="H725" s="6" t="n"/>
      <c r="I725" s="6" t="n"/>
      <c r="J725" s="6" t="n"/>
      <c r="K725" s="6" t="n"/>
      <c r="L725" s="74" t="n"/>
      <c r="M725" s="6" t="n"/>
      <c r="N725" s="6" t="n"/>
      <c r="O725" s="6" t="n"/>
      <c r="P725" s="75" t="n"/>
    </row>
    <row r="726" ht="15.75" customHeight="1" s="262">
      <c r="A726" s="1" t="n"/>
      <c r="B726" s="14" t="n"/>
      <c r="C726" s="6" t="n"/>
      <c r="D726" s="74" t="n"/>
      <c r="E726" s="6" t="n"/>
      <c r="F726" s="74" t="n"/>
      <c r="G726" s="6" t="n"/>
      <c r="H726" s="6" t="n"/>
      <c r="I726" s="6" t="n"/>
      <c r="J726" s="6" t="n"/>
      <c r="K726" s="6" t="n"/>
      <c r="L726" s="74" t="n"/>
      <c r="M726" s="6" t="n"/>
      <c r="N726" s="6" t="n"/>
      <c r="O726" s="6" t="n"/>
      <c r="P726" s="75" t="n"/>
    </row>
    <row r="727" ht="15.75" customHeight="1" s="262">
      <c r="A727" s="1" t="n"/>
      <c r="B727" s="14" t="n"/>
      <c r="C727" s="6" t="n"/>
      <c r="D727" s="74" t="n"/>
      <c r="E727" s="6" t="n"/>
      <c r="F727" s="74" t="n"/>
      <c r="G727" s="6" t="n"/>
      <c r="H727" s="6" t="n"/>
      <c r="I727" s="6" t="n"/>
      <c r="J727" s="6" t="n"/>
      <c r="K727" s="6" t="n"/>
      <c r="L727" s="74" t="n"/>
      <c r="M727" s="6" t="n"/>
      <c r="N727" s="6" t="n"/>
      <c r="O727" s="6" t="n"/>
      <c r="P727" s="75" t="n"/>
    </row>
    <row r="728" ht="15.75" customHeight="1" s="262">
      <c r="A728" s="1" t="n"/>
      <c r="B728" s="14" t="n"/>
      <c r="C728" s="6" t="n"/>
      <c r="D728" s="74" t="n"/>
      <c r="E728" s="6" t="n"/>
      <c r="F728" s="74" t="n"/>
      <c r="G728" s="6" t="n"/>
      <c r="H728" s="6" t="n"/>
      <c r="I728" s="6" t="n"/>
      <c r="J728" s="6" t="n"/>
      <c r="K728" s="6" t="n"/>
      <c r="L728" s="74" t="n"/>
      <c r="M728" s="6" t="n"/>
      <c r="N728" s="6" t="n"/>
      <c r="O728" s="6" t="n"/>
      <c r="P728" s="75" t="n"/>
    </row>
    <row r="729" ht="15.75" customHeight="1" s="262">
      <c r="A729" s="1" t="n"/>
      <c r="B729" s="14" t="n"/>
      <c r="C729" s="6" t="n"/>
      <c r="D729" s="74" t="n"/>
      <c r="E729" s="6" t="n"/>
      <c r="F729" s="74" t="n"/>
      <c r="G729" s="6" t="n"/>
      <c r="H729" s="6" t="n"/>
      <c r="I729" s="6" t="n"/>
      <c r="J729" s="6" t="n"/>
      <c r="K729" s="6" t="n"/>
      <c r="L729" s="74" t="n"/>
      <c r="M729" s="6" t="n"/>
      <c r="N729" s="6" t="n"/>
      <c r="O729" s="6" t="n"/>
      <c r="P729" s="75" t="n"/>
    </row>
    <row r="730" ht="15.75" customHeight="1" s="262">
      <c r="A730" s="1" t="n"/>
      <c r="B730" s="14" t="n"/>
      <c r="C730" s="6" t="n"/>
      <c r="D730" s="74" t="n"/>
      <c r="E730" s="6" t="n"/>
      <c r="F730" s="74" t="n"/>
      <c r="G730" s="6" t="n"/>
      <c r="H730" s="6" t="n"/>
      <c r="I730" s="6" t="n"/>
      <c r="J730" s="6" t="n"/>
      <c r="K730" s="6" t="n"/>
      <c r="L730" s="74" t="n"/>
      <c r="M730" s="6" t="n"/>
      <c r="N730" s="6" t="n"/>
      <c r="O730" s="6" t="n"/>
      <c r="P730" s="75" t="n"/>
    </row>
    <row r="731" ht="15.75" customHeight="1" s="262">
      <c r="A731" s="1" t="n"/>
      <c r="B731" s="14" t="n"/>
      <c r="C731" s="6" t="n"/>
      <c r="D731" s="74" t="n"/>
      <c r="E731" s="6" t="n"/>
      <c r="F731" s="74" t="n"/>
      <c r="G731" s="6" t="n"/>
      <c r="H731" s="6" t="n"/>
      <c r="I731" s="6" t="n"/>
      <c r="J731" s="6" t="n"/>
      <c r="K731" s="6" t="n"/>
      <c r="L731" s="74" t="n"/>
      <c r="M731" s="6" t="n"/>
      <c r="N731" s="6" t="n"/>
      <c r="O731" s="6" t="n"/>
      <c r="P731" s="75" t="n"/>
    </row>
    <row r="732" ht="15.75" customHeight="1" s="262">
      <c r="A732" s="1" t="n"/>
      <c r="B732" s="14" t="n"/>
      <c r="C732" s="6" t="n"/>
      <c r="D732" s="74" t="n"/>
      <c r="E732" s="6" t="n"/>
      <c r="F732" s="74" t="n"/>
      <c r="G732" s="6" t="n"/>
      <c r="H732" s="6" t="n"/>
      <c r="I732" s="6" t="n"/>
      <c r="J732" s="6" t="n"/>
      <c r="K732" s="6" t="n"/>
      <c r="L732" s="74" t="n"/>
      <c r="M732" s="6" t="n"/>
      <c r="N732" s="6" t="n"/>
      <c r="O732" s="6" t="n"/>
      <c r="P732" s="75" t="n"/>
    </row>
    <row r="733" ht="15.75" customHeight="1" s="262">
      <c r="A733" s="1" t="n"/>
      <c r="B733" s="14" t="n"/>
      <c r="C733" s="6" t="n"/>
      <c r="D733" s="74" t="n"/>
      <c r="E733" s="6" t="n"/>
      <c r="F733" s="74" t="n"/>
      <c r="G733" s="6" t="n"/>
      <c r="H733" s="6" t="n"/>
      <c r="I733" s="6" t="n"/>
      <c r="J733" s="6" t="n"/>
      <c r="K733" s="6" t="n"/>
      <c r="L733" s="74" t="n"/>
      <c r="M733" s="6" t="n"/>
      <c r="N733" s="6" t="n"/>
      <c r="O733" s="6" t="n"/>
      <c r="P733" s="75" t="n"/>
    </row>
    <row r="734" ht="15.75" customHeight="1" s="262">
      <c r="A734" s="1" t="n"/>
      <c r="B734" s="14" t="n"/>
      <c r="C734" s="6" t="n"/>
      <c r="D734" s="74" t="n"/>
      <c r="E734" s="6" t="n"/>
      <c r="F734" s="74" t="n"/>
      <c r="G734" s="6" t="n"/>
      <c r="H734" s="6" t="n"/>
      <c r="I734" s="6" t="n"/>
      <c r="J734" s="6" t="n"/>
      <c r="K734" s="6" t="n"/>
      <c r="L734" s="74" t="n"/>
      <c r="M734" s="6" t="n"/>
      <c r="N734" s="6" t="n"/>
      <c r="O734" s="6" t="n"/>
      <c r="P734" s="75" t="n"/>
    </row>
    <row r="735" ht="15.75" customHeight="1" s="262">
      <c r="A735" s="1" t="n"/>
      <c r="B735" s="14" t="n"/>
      <c r="C735" s="6" t="n"/>
      <c r="D735" s="74" t="n"/>
      <c r="E735" s="6" t="n"/>
      <c r="F735" s="74" t="n"/>
      <c r="G735" s="6" t="n"/>
      <c r="H735" s="6" t="n"/>
      <c r="I735" s="6" t="n"/>
      <c r="J735" s="6" t="n"/>
      <c r="K735" s="6" t="n"/>
      <c r="L735" s="74" t="n"/>
      <c r="M735" s="6" t="n"/>
      <c r="N735" s="6" t="n"/>
      <c r="O735" s="6" t="n"/>
      <c r="P735" s="75" t="n"/>
    </row>
    <row r="736" ht="15.75" customHeight="1" s="262">
      <c r="A736" s="1" t="n"/>
      <c r="B736" s="14" t="n"/>
      <c r="C736" s="6" t="n"/>
      <c r="D736" s="74" t="n"/>
      <c r="E736" s="6" t="n"/>
      <c r="F736" s="74" t="n"/>
      <c r="G736" s="6" t="n"/>
      <c r="H736" s="6" t="n"/>
      <c r="I736" s="6" t="n"/>
      <c r="J736" s="6" t="n"/>
      <c r="K736" s="6" t="n"/>
      <c r="L736" s="74" t="n"/>
      <c r="M736" s="6" t="n"/>
      <c r="N736" s="6" t="n"/>
      <c r="O736" s="6" t="n"/>
      <c r="P736" s="75" t="n"/>
    </row>
    <row r="737" ht="15.75" customHeight="1" s="262">
      <c r="A737" s="1" t="n"/>
      <c r="B737" s="14" t="n"/>
      <c r="C737" s="6" t="n"/>
      <c r="D737" s="74" t="n"/>
      <c r="E737" s="6" t="n"/>
      <c r="F737" s="74" t="n"/>
      <c r="G737" s="6" t="n"/>
      <c r="H737" s="6" t="n"/>
      <c r="I737" s="6" t="n"/>
      <c r="J737" s="6" t="n"/>
      <c r="K737" s="6" t="n"/>
      <c r="L737" s="74" t="n"/>
      <c r="M737" s="6" t="n"/>
      <c r="N737" s="6" t="n"/>
      <c r="O737" s="6" t="n"/>
      <c r="P737" s="75" t="n"/>
    </row>
    <row r="738" ht="15.75" customHeight="1" s="262">
      <c r="A738" s="1" t="n"/>
      <c r="B738" s="14" t="n"/>
      <c r="C738" s="6" t="n"/>
      <c r="D738" s="74" t="n"/>
      <c r="E738" s="6" t="n"/>
      <c r="F738" s="74" t="n"/>
      <c r="G738" s="6" t="n"/>
      <c r="H738" s="6" t="n"/>
      <c r="I738" s="6" t="n"/>
      <c r="J738" s="6" t="n"/>
      <c r="K738" s="6" t="n"/>
      <c r="L738" s="74" t="n"/>
      <c r="M738" s="6" t="n"/>
      <c r="N738" s="6" t="n"/>
      <c r="O738" s="6" t="n"/>
      <c r="P738" s="75" t="n"/>
    </row>
    <row r="739" ht="15.75" customHeight="1" s="262">
      <c r="A739" s="1" t="n"/>
      <c r="B739" s="14" t="n"/>
      <c r="C739" s="6" t="n"/>
      <c r="D739" s="74" t="n"/>
      <c r="E739" s="6" t="n"/>
      <c r="F739" s="74" t="n"/>
      <c r="G739" s="6" t="n"/>
      <c r="H739" s="6" t="n"/>
      <c r="I739" s="6" t="n"/>
      <c r="J739" s="6" t="n"/>
      <c r="K739" s="6" t="n"/>
      <c r="L739" s="74" t="n"/>
      <c r="M739" s="6" t="n"/>
      <c r="N739" s="6" t="n"/>
      <c r="O739" s="6" t="n"/>
      <c r="P739" s="75" t="n"/>
    </row>
    <row r="740" ht="15.75" customHeight="1" s="262">
      <c r="A740" s="1" t="n"/>
      <c r="B740" s="14" t="n"/>
      <c r="C740" s="6" t="n"/>
      <c r="D740" s="74" t="n"/>
      <c r="E740" s="6" t="n"/>
      <c r="F740" s="74" t="n"/>
      <c r="G740" s="6" t="n"/>
      <c r="H740" s="6" t="n"/>
      <c r="I740" s="6" t="n"/>
      <c r="J740" s="6" t="n"/>
      <c r="K740" s="6" t="n"/>
      <c r="L740" s="74" t="n"/>
      <c r="M740" s="6" t="n"/>
      <c r="N740" s="6" t="n"/>
      <c r="O740" s="6" t="n"/>
      <c r="P740" s="75" t="n"/>
    </row>
    <row r="741" ht="15.75" customHeight="1" s="262">
      <c r="A741" s="1" t="n"/>
      <c r="B741" s="14" t="n"/>
      <c r="C741" s="6" t="n"/>
      <c r="D741" s="74" t="n"/>
      <c r="E741" s="6" t="n"/>
      <c r="F741" s="74" t="n"/>
      <c r="G741" s="6" t="n"/>
      <c r="H741" s="6" t="n"/>
      <c r="I741" s="6" t="n"/>
      <c r="J741" s="6" t="n"/>
      <c r="K741" s="6" t="n"/>
      <c r="L741" s="74" t="n"/>
      <c r="M741" s="6" t="n"/>
      <c r="N741" s="6" t="n"/>
      <c r="O741" s="6" t="n"/>
      <c r="P741" s="75" t="n"/>
    </row>
    <row r="742" ht="15.75" customHeight="1" s="262">
      <c r="A742" s="1" t="n"/>
      <c r="B742" s="14" t="n"/>
      <c r="C742" s="6" t="n"/>
      <c r="D742" s="74" t="n"/>
      <c r="E742" s="6" t="n"/>
      <c r="F742" s="74" t="n"/>
      <c r="G742" s="6" t="n"/>
      <c r="H742" s="6" t="n"/>
      <c r="I742" s="6" t="n"/>
      <c r="J742" s="6" t="n"/>
      <c r="K742" s="6" t="n"/>
      <c r="L742" s="74" t="n"/>
      <c r="M742" s="6" t="n"/>
      <c r="N742" s="6" t="n"/>
      <c r="O742" s="6" t="n"/>
      <c r="P742" s="75" t="n"/>
    </row>
    <row r="743" ht="15.75" customHeight="1" s="262">
      <c r="A743" s="1" t="n"/>
      <c r="B743" s="14" t="n"/>
      <c r="C743" s="6" t="n"/>
      <c r="D743" s="74" t="n"/>
      <c r="E743" s="6" t="n"/>
      <c r="F743" s="74" t="n"/>
      <c r="G743" s="6" t="n"/>
      <c r="H743" s="6" t="n"/>
      <c r="I743" s="6" t="n"/>
      <c r="J743" s="6" t="n"/>
      <c r="K743" s="6" t="n"/>
      <c r="L743" s="74" t="n"/>
      <c r="M743" s="6" t="n"/>
      <c r="N743" s="6" t="n"/>
      <c r="O743" s="6" t="n"/>
      <c r="P743" s="75" t="n"/>
    </row>
    <row r="744" ht="15.75" customHeight="1" s="262">
      <c r="A744" s="1" t="n"/>
      <c r="B744" s="14" t="n"/>
      <c r="C744" s="6" t="n"/>
      <c r="D744" s="74" t="n"/>
      <c r="E744" s="6" t="n"/>
      <c r="F744" s="74" t="n"/>
      <c r="G744" s="6" t="n"/>
      <c r="H744" s="6" t="n"/>
      <c r="I744" s="6" t="n"/>
      <c r="J744" s="6" t="n"/>
      <c r="K744" s="6" t="n"/>
      <c r="L744" s="74" t="n"/>
      <c r="M744" s="6" t="n"/>
      <c r="N744" s="6" t="n"/>
      <c r="O744" s="6" t="n"/>
      <c r="P744" s="75" t="n"/>
    </row>
    <row r="745" ht="15.75" customHeight="1" s="262">
      <c r="A745" s="1" t="n"/>
      <c r="B745" s="14" t="n"/>
      <c r="C745" s="6" t="n"/>
      <c r="D745" s="74" t="n"/>
      <c r="E745" s="6" t="n"/>
      <c r="F745" s="74" t="n"/>
      <c r="G745" s="6" t="n"/>
      <c r="H745" s="6" t="n"/>
      <c r="I745" s="6" t="n"/>
      <c r="J745" s="6" t="n"/>
      <c r="K745" s="6" t="n"/>
      <c r="L745" s="74" t="n"/>
      <c r="M745" s="6" t="n"/>
      <c r="N745" s="6" t="n"/>
      <c r="O745" s="6" t="n"/>
      <c r="P745" s="75" t="n"/>
    </row>
    <row r="746" ht="15.75" customHeight="1" s="262">
      <c r="A746" s="1" t="n"/>
      <c r="B746" s="14" t="n"/>
      <c r="C746" s="6" t="n"/>
      <c r="D746" s="74" t="n"/>
      <c r="E746" s="6" t="n"/>
      <c r="F746" s="74" t="n"/>
      <c r="G746" s="6" t="n"/>
      <c r="H746" s="6" t="n"/>
      <c r="I746" s="6" t="n"/>
      <c r="J746" s="6" t="n"/>
      <c r="K746" s="6" t="n"/>
      <c r="L746" s="74" t="n"/>
      <c r="M746" s="6" t="n"/>
      <c r="N746" s="6" t="n"/>
      <c r="O746" s="6" t="n"/>
      <c r="P746" s="75" t="n"/>
    </row>
    <row r="747" ht="15.75" customHeight="1" s="262">
      <c r="A747" s="1" t="n"/>
      <c r="B747" s="14" t="n"/>
      <c r="C747" s="6" t="n"/>
      <c r="D747" s="74" t="n"/>
      <c r="E747" s="6" t="n"/>
      <c r="F747" s="74" t="n"/>
      <c r="G747" s="6" t="n"/>
      <c r="H747" s="6" t="n"/>
      <c r="I747" s="6" t="n"/>
      <c r="J747" s="6" t="n"/>
      <c r="K747" s="6" t="n"/>
      <c r="L747" s="74" t="n"/>
      <c r="M747" s="6" t="n"/>
      <c r="N747" s="6" t="n"/>
      <c r="O747" s="6" t="n"/>
      <c r="P747" s="75" t="n"/>
    </row>
    <row r="748" ht="15.75" customHeight="1" s="262">
      <c r="A748" s="1" t="n"/>
      <c r="B748" s="14" t="n"/>
      <c r="C748" s="6" t="n"/>
      <c r="D748" s="74" t="n"/>
      <c r="E748" s="6" t="n"/>
      <c r="F748" s="74" t="n"/>
      <c r="G748" s="6" t="n"/>
      <c r="H748" s="6" t="n"/>
      <c r="I748" s="6" t="n"/>
      <c r="J748" s="6" t="n"/>
      <c r="K748" s="6" t="n"/>
      <c r="L748" s="74" t="n"/>
      <c r="M748" s="6" t="n"/>
      <c r="N748" s="6" t="n"/>
      <c r="O748" s="6" t="n"/>
      <c r="P748" s="75" t="n"/>
    </row>
    <row r="749" ht="15.75" customHeight="1" s="262">
      <c r="A749" s="1" t="n"/>
      <c r="B749" s="14" t="n"/>
      <c r="C749" s="6" t="n"/>
      <c r="D749" s="74" t="n"/>
      <c r="E749" s="6" t="n"/>
      <c r="F749" s="74" t="n"/>
      <c r="G749" s="6" t="n"/>
      <c r="H749" s="6" t="n"/>
      <c r="I749" s="6" t="n"/>
      <c r="J749" s="6" t="n"/>
      <c r="K749" s="6" t="n"/>
      <c r="L749" s="74" t="n"/>
      <c r="M749" s="6" t="n"/>
      <c r="N749" s="6" t="n"/>
      <c r="O749" s="6" t="n"/>
      <c r="P749" s="75" t="n"/>
    </row>
    <row r="750" ht="15.75" customHeight="1" s="262">
      <c r="A750" s="1" t="n"/>
      <c r="B750" s="14" t="n"/>
      <c r="C750" s="6" t="n"/>
      <c r="D750" s="74" t="n"/>
      <c r="E750" s="6" t="n"/>
      <c r="F750" s="74" t="n"/>
      <c r="G750" s="6" t="n"/>
      <c r="H750" s="6" t="n"/>
      <c r="I750" s="6" t="n"/>
      <c r="J750" s="6" t="n"/>
      <c r="K750" s="6" t="n"/>
      <c r="L750" s="74" t="n"/>
      <c r="M750" s="6" t="n"/>
      <c r="N750" s="6" t="n"/>
      <c r="O750" s="6" t="n"/>
      <c r="P750" s="75" t="n"/>
    </row>
    <row r="751" ht="15.75" customHeight="1" s="262">
      <c r="A751" s="1" t="n"/>
      <c r="B751" s="14" t="n"/>
      <c r="C751" s="6" t="n"/>
      <c r="D751" s="74" t="n"/>
      <c r="E751" s="6" t="n"/>
      <c r="F751" s="74" t="n"/>
      <c r="G751" s="6" t="n"/>
      <c r="H751" s="6" t="n"/>
      <c r="I751" s="6" t="n"/>
      <c r="J751" s="6" t="n"/>
      <c r="K751" s="6" t="n"/>
      <c r="L751" s="74" t="n"/>
      <c r="M751" s="6" t="n"/>
      <c r="N751" s="6" t="n"/>
      <c r="O751" s="6" t="n"/>
      <c r="P751" s="75" t="n"/>
    </row>
    <row r="752" ht="15.75" customHeight="1" s="262">
      <c r="A752" s="1" t="n"/>
      <c r="B752" s="14" t="n"/>
      <c r="C752" s="6" t="n"/>
      <c r="D752" s="74" t="n"/>
      <c r="E752" s="6" t="n"/>
      <c r="F752" s="74" t="n"/>
      <c r="G752" s="6" t="n"/>
      <c r="H752" s="6" t="n"/>
      <c r="I752" s="6" t="n"/>
      <c r="J752" s="6" t="n"/>
      <c r="K752" s="6" t="n"/>
      <c r="L752" s="74" t="n"/>
      <c r="M752" s="6" t="n"/>
      <c r="N752" s="6" t="n"/>
      <c r="O752" s="6" t="n"/>
      <c r="P752" s="75" t="n"/>
    </row>
    <row r="753" ht="15.75" customHeight="1" s="262">
      <c r="A753" s="1" t="n"/>
      <c r="B753" s="14" t="n"/>
      <c r="C753" s="6" t="n"/>
      <c r="D753" s="74" t="n"/>
      <c r="E753" s="6" t="n"/>
      <c r="F753" s="74" t="n"/>
      <c r="G753" s="6" t="n"/>
      <c r="H753" s="6" t="n"/>
      <c r="I753" s="6" t="n"/>
      <c r="J753" s="6" t="n"/>
      <c r="K753" s="6" t="n"/>
      <c r="L753" s="74" t="n"/>
      <c r="M753" s="6" t="n"/>
      <c r="N753" s="6" t="n"/>
      <c r="O753" s="6" t="n"/>
      <c r="P753" s="75" t="n"/>
    </row>
    <row r="754" ht="15.75" customHeight="1" s="262">
      <c r="A754" s="1" t="n"/>
      <c r="B754" s="14" t="n"/>
      <c r="C754" s="6" t="n"/>
      <c r="D754" s="74" t="n"/>
      <c r="E754" s="6" t="n"/>
      <c r="F754" s="74" t="n"/>
      <c r="G754" s="6" t="n"/>
      <c r="H754" s="6" t="n"/>
      <c r="I754" s="6" t="n"/>
      <c r="J754" s="6" t="n"/>
      <c r="K754" s="6" t="n"/>
      <c r="L754" s="74" t="n"/>
      <c r="M754" s="6" t="n"/>
      <c r="N754" s="6" t="n"/>
      <c r="O754" s="6" t="n"/>
      <c r="P754" s="75" t="n"/>
    </row>
    <row r="755" ht="15.75" customHeight="1" s="262">
      <c r="A755" s="1" t="n"/>
      <c r="B755" s="14" t="n"/>
      <c r="C755" s="6" t="n"/>
      <c r="D755" s="74" t="n"/>
      <c r="E755" s="6" t="n"/>
      <c r="F755" s="74" t="n"/>
      <c r="G755" s="6" t="n"/>
      <c r="H755" s="6" t="n"/>
      <c r="I755" s="6" t="n"/>
      <c r="J755" s="6" t="n"/>
      <c r="K755" s="6" t="n"/>
      <c r="L755" s="74" t="n"/>
      <c r="M755" s="6" t="n"/>
      <c r="N755" s="6" t="n"/>
      <c r="O755" s="6" t="n"/>
      <c r="P755" s="75" t="n"/>
    </row>
    <row r="756" ht="15.75" customHeight="1" s="262">
      <c r="A756" s="1" t="n"/>
      <c r="B756" s="14" t="n"/>
      <c r="C756" s="6" t="n"/>
      <c r="D756" s="74" t="n"/>
      <c r="E756" s="6" t="n"/>
      <c r="F756" s="74" t="n"/>
      <c r="G756" s="6" t="n"/>
      <c r="H756" s="6" t="n"/>
      <c r="I756" s="6" t="n"/>
      <c r="J756" s="6" t="n"/>
      <c r="K756" s="6" t="n"/>
      <c r="L756" s="74" t="n"/>
      <c r="M756" s="6" t="n"/>
      <c r="N756" s="6" t="n"/>
      <c r="O756" s="6" t="n"/>
      <c r="P756" s="75" t="n"/>
    </row>
    <row r="757" ht="15.75" customHeight="1" s="262">
      <c r="A757" s="1" t="n"/>
      <c r="B757" s="14" t="n"/>
      <c r="C757" s="6" t="n"/>
      <c r="D757" s="74" t="n"/>
      <c r="E757" s="6" t="n"/>
      <c r="F757" s="74" t="n"/>
      <c r="G757" s="6" t="n"/>
      <c r="H757" s="6" t="n"/>
      <c r="I757" s="6" t="n"/>
      <c r="J757" s="6" t="n"/>
      <c r="K757" s="6" t="n"/>
      <c r="L757" s="74" t="n"/>
      <c r="M757" s="6" t="n"/>
      <c r="N757" s="6" t="n"/>
      <c r="O757" s="6" t="n"/>
      <c r="P757" s="75" t="n"/>
    </row>
    <row r="758" ht="15.75" customHeight="1" s="262">
      <c r="A758" s="1" t="n"/>
      <c r="B758" s="14" t="n"/>
      <c r="C758" s="6" t="n"/>
      <c r="D758" s="74" t="n"/>
      <c r="E758" s="6" t="n"/>
      <c r="F758" s="74" t="n"/>
      <c r="G758" s="6" t="n"/>
      <c r="H758" s="6" t="n"/>
      <c r="I758" s="6" t="n"/>
      <c r="J758" s="6" t="n"/>
      <c r="K758" s="6" t="n"/>
      <c r="L758" s="74" t="n"/>
      <c r="M758" s="6" t="n"/>
      <c r="N758" s="6" t="n"/>
      <c r="O758" s="6" t="n"/>
      <c r="P758" s="75" t="n"/>
    </row>
    <row r="759" ht="15.75" customHeight="1" s="262">
      <c r="A759" s="1" t="n"/>
      <c r="B759" s="14" t="n"/>
      <c r="C759" s="6" t="n"/>
      <c r="D759" s="74" t="n"/>
      <c r="E759" s="6" t="n"/>
      <c r="F759" s="74" t="n"/>
      <c r="G759" s="6" t="n"/>
      <c r="H759" s="6" t="n"/>
      <c r="I759" s="6" t="n"/>
      <c r="J759" s="6" t="n"/>
      <c r="K759" s="6" t="n"/>
      <c r="L759" s="74" t="n"/>
      <c r="M759" s="6" t="n"/>
      <c r="N759" s="6" t="n"/>
      <c r="O759" s="6" t="n"/>
      <c r="P759" s="75" t="n"/>
    </row>
    <row r="760" ht="15.75" customHeight="1" s="262">
      <c r="A760" s="1" t="n"/>
      <c r="B760" s="14" t="n"/>
      <c r="C760" s="6" t="n"/>
      <c r="D760" s="74" t="n"/>
      <c r="E760" s="6" t="n"/>
      <c r="F760" s="74" t="n"/>
      <c r="G760" s="6" t="n"/>
      <c r="H760" s="6" t="n"/>
      <c r="I760" s="6" t="n"/>
      <c r="J760" s="6" t="n"/>
      <c r="K760" s="6" t="n"/>
      <c r="L760" s="74" t="n"/>
      <c r="M760" s="6" t="n"/>
      <c r="N760" s="6" t="n"/>
      <c r="O760" s="6" t="n"/>
      <c r="P760" s="75" t="n"/>
    </row>
    <row r="761" ht="15.75" customHeight="1" s="262">
      <c r="A761" s="1" t="n"/>
      <c r="B761" s="14" t="n"/>
      <c r="C761" s="6" t="n"/>
      <c r="D761" s="74" t="n"/>
      <c r="E761" s="6" t="n"/>
      <c r="F761" s="74" t="n"/>
      <c r="G761" s="6" t="n"/>
      <c r="H761" s="6" t="n"/>
      <c r="I761" s="6" t="n"/>
      <c r="J761" s="6" t="n"/>
      <c r="K761" s="6" t="n"/>
      <c r="L761" s="74" t="n"/>
      <c r="M761" s="6" t="n"/>
      <c r="N761" s="6" t="n"/>
      <c r="O761" s="6" t="n"/>
      <c r="P761" s="75" t="n"/>
    </row>
    <row r="762" ht="15.75" customHeight="1" s="262">
      <c r="A762" s="1" t="n"/>
      <c r="B762" s="14" t="n"/>
      <c r="C762" s="6" t="n"/>
      <c r="D762" s="74" t="n"/>
      <c r="E762" s="6" t="n"/>
      <c r="F762" s="74" t="n"/>
      <c r="G762" s="6" t="n"/>
      <c r="H762" s="6" t="n"/>
      <c r="I762" s="6" t="n"/>
      <c r="J762" s="6" t="n"/>
      <c r="K762" s="6" t="n"/>
      <c r="L762" s="74" t="n"/>
      <c r="M762" s="6" t="n"/>
      <c r="N762" s="6" t="n"/>
      <c r="O762" s="6" t="n"/>
      <c r="P762" s="75" t="n"/>
    </row>
    <row r="763" ht="15.75" customHeight="1" s="262">
      <c r="A763" s="1" t="n"/>
      <c r="B763" s="14" t="n"/>
      <c r="C763" s="6" t="n"/>
      <c r="D763" s="74" t="n"/>
      <c r="E763" s="6" t="n"/>
      <c r="F763" s="74" t="n"/>
      <c r="G763" s="6" t="n"/>
      <c r="H763" s="6" t="n"/>
      <c r="I763" s="6" t="n"/>
      <c r="J763" s="6" t="n"/>
      <c r="K763" s="6" t="n"/>
      <c r="L763" s="74" t="n"/>
      <c r="M763" s="6" t="n"/>
      <c r="N763" s="6" t="n"/>
      <c r="O763" s="6" t="n"/>
      <c r="P763" s="75" t="n"/>
    </row>
    <row r="764" ht="15.75" customHeight="1" s="262">
      <c r="A764" s="1" t="n"/>
      <c r="B764" s="14" t="n"/>
      <c r="C764" s="6" t="n"/>
      <c r="D764" s="74" t="n"/>
      <c r="E764" s="6" t="n"/>
      <c r="F764" s="74" t="n"/>
      <c r="G764" s="6" t="n"/>
      <c r="H764" s="6" t="n"/>
      <c r="I764" s="6" t="n"/>
      <c r="J764" s="6" t="n"/>
      <c r="K764" s="6" t="n"/>
      <c r="L764" s="74" t="n"/>
      <c r="M764" s="6" t="n"/>
      <c r="N764" s="6" t="n"/>
      <c r="O764" s="6" t="n"/>
      <c r="P764" s="75" t="n"/>
    </row>
    <row r="765" ht="15.75" customHeight="1" s="262">
      <c r="A765" s="1" t="n"/>
      <c r="B765" s="14" t="n"/>
      <c r="C765" s="6" t="n"/>
      <c r="D765" s="74" t="n"/>
      <c r="E765" s="6" t="n"/>
      <c r="F765" s="74" t="n"/>
      <c r="G765" s="6" t="n"/>
      <c r="H765" s="6" t="n"/>
      <c r="I765" s="6" t="n"/>
      <c r="J765" s="6" t="n"/>
      <c r="K765" s="6" t="n"/>
      <c r="L765" s="74" t="n"/>
      <c r="M765" s="6" t="n"/>
      <c r="N765" s="6" t="n"/>
      <c r="O765" s="6" t="n"/>
      <c r="P765" s="75" t="n"/>
    </row>
    <row r="766" ht="15.75" customHeight="1" s="262">
      <c r="A766" s="1" t="n"/>
      <c r="B766" s="14" t="n"/>
      <c r="C766" s="6" t="n"/>
      <c r="D766" s="74" t="n"/>
      <c r="E766" s="6" t="n"/>
      <c r="F766" s="74" t="n"/>
      <c r="G766" s="6" t="n"/>
      <c r="H766" s="6" t="n"/>
      <c r="I766" s="6" t="n"/>
      <c r="J766" s="6" t="n"/>
      <c r="K766" s="6" t="n"/>
      <c r="L766" s="74" t="n"/>
      <c r="M766" s="6" t="n"/>
      <c r="N766" s="6" t="n"/>
      <c r="O766" s="6" t="n"/>
      <c r="P766" s="75" t="n"/>
    </row>
    <row r="767" ht="15.75" customHeight="1" s="262">
      <c r="A767" s="1" t="n"/>
      <c r="B767" s="14" t="n"/>
      <c r="C767" s="6" t="n"/>
      <c r="D767" s="74" t="n"/>
      <c r="E767" s="6" t="n"/>
      <c r="F767" s="74" t="n"/>
      <c r="G767" s="6" t="n"/>
      <c r="H767" s="6" t="n"/>
      <c r="I767" s="6" t="n"/>
      <c r="J767" s="6" t="n"/>
      <c r="K767" s="6" t="n"/>
      <c r="L767" s="74" t="n"/>
      <c r="M767" s="6" t="n"/>
      <c r="N767" s="6" t="n"/>
      <c r="O767" s="6" t="n"/>
      <c r="P767" s="75" t="n"/>
    </row>
    <row r="768" ht="15.75" customHeight="1" s="262">
      <c r="A768" s="1" t="n"/>
      <c r="B768" s="14" t="n"/>
      <c r="C768" s="6" t="n"/>
      <c r="D768" s="74" t="n"/>
      <c r="E768" s="6" t="n"/>
      <c r="F768" s="74" t="n"/>
      <c r="G768" s="6" t="n"/>
      <c r="H768" s="6" t="n"/>
      <c r="I768" s="6" t="n"/>
      <c r="J768" s="6" t="n"/>
      <c r="K768" s="6" t="n"/>
      <c r="L768" s="74" t="n"/>
      <c r="M768" s="6" t="n"/>
      <c r="N768" s="6" t="n"/>
      <c r="O768" s="6" t="n"/>
      <c r="P768" s="75" t="n"/>
    </row>
    <row r="769" ht="15.75" customHeight="1" s="262">
      <c r="A769" s="1" t="n"/>
      <c r="B769" s="14" t="n"/>
      <c r="C769" s="6" t="n"/>
      <c r="D769" s="74" t="n"/>
      <c r="E769" s="6" t="n"/>
      <c r="F769" s="74" t="n"/>
      <c r="G769" s="6" t="n"/>
      <c r="H769" s="6" t="n"/>
      <c r="I769" s="6" t="n"/>
      <c r="J769" s="6" t="n"/>
      <c r="K769" s="6" t="n"/>
      <c r="L769" s="74" t="n"/>
      <c r="M769" s="6" t="n"/>
      <c r="N769" s="6" t="n"/>
      <c r="O769" s="6" t="n"/>
      <c r="P769" s="75" t="n"/>
    </row>
    <row r="770" ht="15.75" customHeight="1" s="262">
      <c r="A770" s="1" t="n"/>
      <c r="B770" s="14" t="n"/>
      <c r="C770" s="6" t="n"/>
      <c r="D770" s="74" t="n"/>
      <c r="E770" s="6" t="n"/>
      <c r="F770" s="74" t="n"/>
      <c r="G770" s="6" t="n"/>
      <c r="H770" s="6" t="n"/>
      <c r="I770" s="6" t="n"/>
      <c r="J770" s="6" t="n"/>
      <c r="K770" s="6" t="n"/>
      <c r="L770" s="74" t="n"/>
      <c r="M770" s="6" t="n"/>
      <c r="N770" s="6" t="n"/>
      <c r="O770" s="6" t="n"/>
      <c r="P770" s="75" t="n"/>
    </row>
    <row r="771" ht="15.75" customHeight="1" s="262">
      <c r="A771" s="1" t="n"/>
      <c r="B771" s="14" t="n"/>
      <c r="C771" s="6" t="n"/>
      <c r="D771" s="74" t="n"/>
      <c r="E771" s="6" t="n"/>
      <c r="F771" s="74" t="n"/>
      <c r="G771" s="6" t="n"/>
      <c r="H771" s="6" t="n"/>
      <c r="I771" s="6" t="n"/>
      <c r="J771" s="6" t="n"/>
      <c r="K771" s="6" t="n"/>
      <c r="L771" s="74" t="n"/>
      <c r="M771" s="6" t="n"/>
      <c r="N771" s="6" t="n"/>
      <c r="O771" s="6" t="n"/>
      <c r="P771" s="75" t="n"/>
    </row>
    <row r="772" ht="15.75" customHeight="1" s="262">
      <c r="A772" s="1" t="n"/>
      <c r="B772" s="14" t="n"/>
      <c r="C772" s="6" t="n"/>
      <c r="D772" s="74" t="n"/>
      <c r="E772" s="6" t="n"/>
      <c r="F772" s="74" t="n"/>
      <c r="G772" s="6" t="n"/>
      <c r="H772" s="6" t="n"/>
      <c r="I772" s="6" t="n"/>
      <c r="J772" s="6" t="n"/>
      <c r="K772" s="6" t="n"/>
      <c r="L772" s="74" t="n"/>
      <c r="M772" s="6" t="n"/>
      <c r="N772" s="6" t="n"/>
      <c r="O772" s="6" t="n"/>
      <c r="P772" s="75" t="n"/>
    </row>
    <row r="773" ht="15.75" customHeight="1" s="262">
      <c r="A773" s="1" t="n"/>
      <c r="B773" s="14" t="n"/>
      <c r="C773" s="6" t="n"/>
      <c r="D773" s="74" t="n"/>
      <c r="E773" s="6" t="n"/>
      <c r="F773" s="74" t="n"/>
      <c r="G773" s="6" t="n"/>
      <c r="H773" s="6" t="n"/>
      <c r="I773" s="6" t="n"/>
      <c r="J773" s="6" t="n"/>
      <c r="K773" s="6" t="n"/>
      <c r="L773" s="74" t="n"/>
      <c r="M773" s="6" t="n"/>
      <c r="N773" s="6" t="n"/>
      <c r="O773" s="6" t="n"/>
      <c r="P773" s="75" t="n"/>
    </row>
    <row r="774" ht="15.75" customHeight="1" s="262">
      <c r="A774" s="1" t="n"/>
      <c r="B774" s="14" t="n"/>
      <c r="C774" s="6" t="n"/>
      <c r="D774" s="74" t="n"/>
      <c r="E774" s="6" t="n"/>
      <c r="F774" s="74" t="n"/>
      <c r="G774" s="6" t="n"/>
      <c r="H774" s="6" t="n"/>
      <c r="I774" s="6" t="n"/>
      <c r="J774" s="6" t="n"/>
      <c r="K774" s="6" t="n"/>
      <c r="L774" s="74" t="n"/>
      <c r="M774" s="6" t="n"/>
      <c r="N774" s="6" t="n"/>
      <c r="O774" s="6" t="n"/>
      <c r="P774" s="75" t="n"/>
    </row>
    <row r="775" ht="15.75" customHeight="1" s="262">
      <c r="A775" s="1" t="n"/>
      <c r="B775" s="14" t="n"/>
      <c r="C775" s="6" t="n"/>
      <c r="D775" s="74" t="n"/>
      <c r="E775" s="6" t="n"/>
      <c r="F775" s="74" t="n"/>
      <c r="G775" s="6" t="n"/>
      <c r="H775" s="6" t="n"/>
      <c r="I775" s="6" t="n"/>
      <c r="J775" s="6" t="n"/>
      <c r="K775" s="6" t="n"/>
      <c r="L775" s="74" t="n"/>
      <c r="M775" s="6" t="n"/>
      <c r="N775" s="6" t="n"/>
      <c r="O775" s="6" t="n"/>
      <c r="P775" s="75" t="n"/>
    </row>
    <row r="776" ht="15.75" customHeight="1" s="262">
      <c r="A776" s="1" t="n"/>
      <c r="B776" s="14" t="n"/>
      <c r="C776" s="6" t="n"/>
      <c r="D776" s="74" t="n"/>
      <c r="E776" s="6" t="n"/>
      <c r="F776" s="74" t="n"/>
      <c r="G776" s="6" t="n"/>
      <c r="H776" s="6" t="n"/>
      <c r="I776" s="6" t="n"/>
      <c r="J776" s="6" t="n"/>
      <c r="K776" s="6" t="n"/>
      <c r="L776" s="74" t="n"/>
      <c r="M776" s="6" t="n"/>
      <c r="N776" s="6" t="n"/>
      <c r="O776" s="6" t="n"/>
      <c r="P776" s="75" t="n"/>
    </row>
    <row r="777" ht="15.75" customHeight="1" s="262">
      <c r="A777" s="1" t="n"/>
      <c r="B777" s="14" t="n"/>
      <c r="C777" s="6" t="n"/>
      <c r="D777" s="74" t="n"/>
      <c r="E777" s="6" t="n"/>
      <c r="F777" s="74" t="n"/>
      <c r="G777" s="6" t="n"/>
      <c r="H777" s="6" t="n"/>
      <c r="I777" s="6" t="n"/>
      <c r="J777" s="6" t="n"/>
      <c r="K777" s="6" t="n"/>
      <c r="L777" s="74" t="n"/>
      <c r="M777" s="6" t="n"/>
      <c r="N777" s="6" t="n"/>
      <c r="O777" s="6" t="n"/>
      <c r="P777" s="75" t="n"/>
    </row>
    <row r="778" ht="15.75" customHeight="1" s="262">
      <c r="A778" s="1" t="n"/>
      <c r="B778" s="14" t="n"/>
      <c r="C778" s="6" t="n"/>
      <c r="D778" s="74" t="n"/>
      <c r="E778" s="6" t="n"/>
      <c r="F778" s="74" t="n"/>
      <c r="G778" s="6" t="n"/>
      <c r="H778" s="6" t="n"/>
      <c r="I778" s="6" t="n"/>
      <c r="J778" s="6" t="n"/>
      <c r="K778" s="6" t="n"/>
      <c r="L778" s="74" t="n"/>
      <c r="M778" s="6" t="n"/>
      <c r="N778" s="6" t="n"/>
      <c r="O778" s="6" t="n"/>
      <c r="P778" s="75" t="n"/>
    </row>
    <row r="779" ht="15.75" customHeight="1" s="262">
      <c r="A779" s="1" t="n"/>
      <c r="B779" s="14" t="n"/>
      <c r="C779" s="6" t="n"/>
      <c r="D779" s="74" t="n"/>
      <c r="E779" s="6" t="n"/>
      <c r="F779" s="74" t="n"/>
      <c r="G779" s="6" t="n"/>
      <c r="H779" s="6" t="n"/>
      <c r="I779" s="6" t="n"/>
      <c r="J779" s="6" t="n"/>
      <c r="K779" s="6" t="n"/>
      <c r="L779" s="74" t="n"/>
      <c r="M779" s="6" t="n"/>
      <c r="N779" s="6" t="n"/>
      <c r="O779" s="6" t="n"/>
      <c r="P779" s="75" t="n"/>
    </row>
    <row r="780" ht="15.75" customHeight="1" s="262">
      <c r="A780" s="1" t="n"/>
      <c r="B780" s="14" t="n"/>
      <c r="C780" s="6" t="n"/>
      <c r="D780" s="74" t="n"/>
      <c r="E780" s="6" t="n"/>
      <c r="F780" s="74" t="n"/>
      <c r="G780" s="6" t="n"/>
      <c r="H780" s="6" t="n"/>
      <c r="I780" s="6" t="n"/>
      <c r="J780" s="6" t="n"/>
      <c r="K780" s="6" t="n"/>
      <c r="L780" s="74" t="n"/>
      <c r="M780" s="6" t="n"/>
      <c r="N780" s="6" t="n"/>
      <c r="O780" s="6" t="n"/>
      <c r="P780" s="75" t="n"/>
    </row>
    <row r="781" ht="15.75" customHeight="1" s="262">
      <c r="A781" s="1" t="n"/>
      <c r="B781" s="14" t="n"/>
      <c r="C781" s="6" t="n"/>
      <c r="D781" s="74" t="n"/>
      <c r="E781" s="6" t="n"/>
      <c r="F781" s="74" t="n"/>
      <c r="G781" s="6" t="n"/>
      <c r="H781" s="6" t="n"/>
      <c r="I781" s="6" t="n"/>
      <c r="J781" s="6" t="n"/>
      <c r="K781" s="6" t="n"/>
      <c r="L781" s="74" t="n"/>
      <c r="M781" s="6" t="n"/>
      <c r="N781" s="6" t="n"/>
      <c r="O781" s="6" t="n"/>
      <c r="P781" s="75" t="n"/>
    </row>
    <row r="782" ht="15.75" customHeight="1" s="262">
      <c r="A782" s="1" t="n"/>
      <c r="B782" s="14" t="n"/>
      <c r="C782" s="6" t="n"/>
      <c r="D782" s="74" t="n"/>
      <c r="E782" s="6" t="n"/>
      <c r="F782" s="74" t="n"/>
      <c r="G782" s="6" t="n"/>
      <c r="H782" s="6" t="n"/>
      <c r="I782" s="6" t="n"/>
      <c r="J782" s="6" t="n"/>
      <c r="K782" s="6" t="n"/>
      <c r="L782" s="74" t="n"/>
      <c r="M782" s="6" t="n"/>
      <c r="N782" s="6" t="n"/>
      <c r="O782" s="6" t="n"/>
      <c r="P782" s="75" t="n"/>
    </row>
    <row r="783" ht="15.75" customHeight="1" s="262">
      <c r="A783" s="1" t="n"/>
      <c r="B783" s="14" t="n"/>
      <c r="C783" s="6" t="n"/>
      <c r="D783" s="74" t="n"/>
      <c r="E783" s="6" t="n"/>
      <c r="F783" s="74" t="n"/>
      <c r="G783" s="6" t="n"/>
      <c r="H783" s="6" t="n"/>
      <c r="I783" s="6" t="n"/>
      <c r="J783" s="6" t="n"/>
      <c r="K783" s="6" t="n"/>
      <c r="L783" s="74" t="n"/>
      <c r="M783" s="6" t="n"/>
      <c r="N783" s="6" t="n"/>
      <c r="O783" s="6" t="n"/>
      <c r="P783" s="75" t="n"/>
    </row>
    <row r="784" ht="15.75" customHeight="1" s="262">
      <c r="A784" s="1" t="n"/>
      <c r="B784" s="14" t="n"/>
      <c r="C784" s="6" t="n"/>
      <c r="D784" s="74" t="n"/>
      <c r="E784" s="6" t="n"/>
      <c r="F784" s="74" t="n"/>
      <c r="G784" s="6" t="n"/>
      <c r="H784" s="6" t="n"/>
      <c r="I784" s="6" t="n"/>
      <c r="J784" s="6" t="n"/>
      <c r="K784" s="6" t="n"/>
      <c r="L784" s="74" t="n"/>
      <c r="M784" s="6" t="n"/>
      <c r="N784" s="6" t="n"/>
      <c r="O784" s="6" t="n"/>
      <c r="P784" s="75" t="n"/>
    </row>
    <row r="785" ht="15.75" customHeight="1" s="262">
      <c r="A785" s="1" t="n"/>
      <c r="B785" s="14" t="n"/>
      <c r="C785" s="6" t="n"/>
      <c r="D785" s="74" t="n"/>
      <c r="E785" s="6" t="n"/>
      <c r="F785" s="74" t="n"/>
      <c r="G785" s="6" t="n"/>
      <c r="H785" s="6" t="n"/>
      <c r="I785" s="6" t="n"/>
      <c r="J785" s="6" t="n"/>
      <c r="K785" s="6" t="n"/>
      <c r="L785" s="74" t="n"/>
      <c r="M785" s="6" t="n"/>
      <c r="N785" s="6" t="n"/>
      <c r="O785" s="6" t="n"/>
      <c r="P785" s="75" t="n"/>
    </row>
    <row r="786" ht="15.75" customHeight="1" s="262">
      <c r="A786" s="1" t="n"/>
      <c r="B786" s="14" t="n"/>
      <c r="C786" s="6" t="n"/>
      <c r="D786" s="74" t="n"/>
      <c r="E786" s="6" t="n"/>
      <c r="F786" s="74" t="n"/>
      <c r="G786" s="6" t="n"/>
      <c r="H786" s="6" t="n"/>
      <c r="I786" s="6" t="n"/>
      <c r="J786" s="6" t="n"/>
      <c r="K786" s="6" t="n"/>
      <c r="L786" s="74" t="n"/>
      <c r="M786" s="6" t="n"/>
      <c r="N786" s="6" t="n"/>
      <c r="O786" s="6" t="n"/>
      <c r="P786" s="75" t="n"/>
    </row>
    <row r="787" ht="15.75" customHeight="1" s="262">
      <c r="A787" s="1" t="n"/>
      <c r="B787" s="14" t="n"/>
      <c r="C787" s="6" t="n"/>
      <c r="D787" s="74" t="n"/>
      <c r="E787" s="6" t="n"/>
      <c r="F787" s="74" t="n"/>
      <c r="G787" s="6" t="n"/>
      <c r="H787" s="6" t="n"/>
      <c r="I787" s="6" t="n"/>
      <c r="J787" s="6" t="n"/>
      <c r="K787" s="6" t="n"/>
      <c r="L787" s="74" t="n"/>
      <c r="M787" s="6" t="n"/>
      <c r="N787" s="6" t="n"/>
      <c r="O787" s="6" t="n"/>
      <c r="P787" s="75" t="n"/>
    </row>
    <row r="788" ht="15.75" customHeight="1" s="262">
      <c r="A788" s="1" t="n"/>
      <c r="B788" s="14" t="n"/>
      <c r="C788" s="6" t="n"/>
      <c r="D788" s="74" t="n"/>
      <c r="E788" s="6" t="n"/>
      <c r="F788" s="74" t="n"/>
      <c r="G788" s="6" t="n"/>
      <c r="H788" s="6" t="n"/>
      <c r="I788" s="6" t="n"/>
      <c r="J788" s="6" t="n"/>
      <c r="K788" s="6" t="n"/>
      <c r="L788" s="74" t="n"/>
      <c r="M788" s="6" t="n"/>
      <c r="N788" s="6" t="n"/>
      <c r="O788" s="6" t="n"/>
      <c r="P788" s="75" t="n"/>
    </row>
    <row r="789" ht="15.75" customHeight="1" s="262">
      <c r="A789" s="1" t="n"/>
      <c r="B789" s="14" t="n"/>
      <c r="C789" s="6" t="n"/>
      <c r="D789" s="74" t="n"/>
      <c r="E789" s="6" t="n"/>
      <c r="F789" s="74" t="n"/>
      <c r="G789" s="6" t="n"/>
      <c r="H789" s="6" t="n"/>
      <c r="I789" s="6" t="n"/>
      <c r="J789" s="6" t="n"/>
      <c r="K789" s="6" t="n"/>
      <c r="L789" s="74" t="n"/>
      <c r="M789" s="6" t="n"/>
      <c r="N789" s="6" t="n"/>
      <c r="O789" s="6" t="n"/>
      <c r="P789" s="75" t="n"/>
    </row>
    <row r="790" ht="15.75" customHeight="1" s="262">
      <c r="A790" s="1" t="n"/>
      <c r="B790" s="14" t="n"/>
      <c r="C790" s="6" t="n"/>
      <c r="D790" s="74" t="n"/>
      <c r="E790" s="6" t="n"/>
      <c r="F790" s="74" t="n"/>
      <c r="G790" s="6" t="n"/>
      <c r="H790" s="6" t="n"/>
      <c r="I790" s="6" t="n"/>
      <c r="J790" s="6" t="n"/>
      <c r="K790" s="6" t="n"/>
      <c r="L790" s="74" t="n"/>
      <c r="M790" s="6" t="n"/>
      <c r="N790" s="6" t="n"/>
      <c r="O790" s="6" t="n"/>
      <c r="P790" s="75" t="n"/>
    </row>
    <row r="791" ht="15.75" customHeight="1" s="262">
      <c r="A791" s="1" t="n"/>
      <c r="B791" s="14" t="n"/>
      <c r="C791" s="6" t="n"/>
      <c r="D791" s="74" t="n"/>
      <c r="E791" s="6" t="n"/>
      <c r="F791" s="74" t="n"/>
      <c r="G791" s="6" t="n"/>
      <c r="H791" s="6" t="n"/>
      <c r="I791" s="6" t="n"/>
      <c r="J791" s="6" t="n"/>
      <c r="K791" s="6" t="n"/>
      <c r="L791" s="74" t="n"/>
      <c r="M791" s="6" t="n"/>
      <c r="N791" s="6" t="n"/>
      <c r="O791" s="6" t="n"/>
      <c r="P791" s="75" t="n"/>
    </row>
    <row r="792" ht="15.75" customHeight="1" s="262">
      <c r="A792" s="1" t="n"/>
      <c r="B792" s="14" t="n"/>
      <c r="C792" s="6" t="n"/>
      <c r="D792" s="74" t="n"/>
      <c r="E792" s="6" t="n"/>
      <c r="F792" s="74" t="n"/>
      <c r="G792" s="6" t="n"/>
      <c r="H792" s="6" t="n"/>
      <c r="I792" s="6" t="n"/>
      <c r="J792" s="6" t="n"/>
      <c r="K792" s="6" t="n"/>
      <c r="L792" s="74" t="n"/>
      <c r="M792" s="6" t="n"/>
      <c r="N792" s="6" t="n"/>
      <c r="O792" s="6" t="n"/>
      <c r="P792" s="75" t="n"/>
    </row>
    <row r="793" ht="15.75" customHeight="1" s="262">
      <c r="A793" s="1" t="n"/>
      <c r="B793" s="14" t="n"/>
      <c r="C793" s="6" t="n"/>
      <c r="D793" s="74" t="n"/>
      <c r="E793" s="6" t="n"/>
      <c r="F793" s="74" t="n"/>
      <c r="G793" s="6" t="n"/>
      <c r="H793" s="6" t="n"/>
      <c r="I793" s="6" t="n"/>
      <c r="J793" s="6" t="n"/>
      <c r="K793" s="6" t="n"/>
      <c r="L793" s="74" t="n"/>
      <c r="M793" s="6" t="n"/>
      <c r="N793" s="6" t="n"/>
      <c r="O793" s="6" t="n"/>
      <c r="P793" s="75" t="n"/>
    </row>
    <row r="794" ht="15.75" customHeight="1" s="262">
      <c r="A794" s="1" t="n"/>
      <c r="B794" s="14" t="n"/>
      <c r="C794" s="6" t="n"/>
      <c r="D794" s="74" t="n"/>
      <c r="E794" s="6" t="n"/>
      <c r="F794" s="74" t="n"/>
      <c r="G794" s="6" t="n"/>
      <c r="H794" s="6" t="n"/>
      <c r="I794" s="6" t="n"/>
      <c r="J794" s="6" t="n"/>
      <c r="K794" s="6" t="n"/>
      <c r="L794" s="74" t="n"/>
      <c r="M794" s="6" t="n"/>
      <c r="N794" s="6" t="n"/>
      <c r="O794" s="6" t="n"/>
      <c r="P794" s="75" t="n"/>
    </row>
    <row r="795" ht="15.75" customHeight="1" s="262">
      <c r="A795" s="1" t="n"/>
      <c r="B795" s="14" t="n"/>
      <c r="C795" s="6" t="n"/>
      <c r="D795" s="74" t="n"/>
      <c r="E795" s="6" t="n"/>
      <c r="F795" s="74" t="n"/>
      <c r="G795" s="6" t="n"/>
      <c r="H795" s="6" t="n"/>
      <c r="I795" s="6" t="n"/>
      <c r="J795" s="6" t="n"/>
      <c r="K795" s="6" t="n"/>
      <c r="L795" s="74" t="n"/>
      <c r="M795" s="6" t="n"/>
      <c r="N795" s="6" t="n"/>
      <c r="O795" s="6" t="n"/>
      <c r="P795" s="75" t="n"/>
    </row>
    <row r="796" ht="15.75" customHeight="1" s="262">
      <c r="A796" s="1" t="n"/>
      <c r="B796" s="14" t="n"/>
      <c r="C796" s="6" t="n"/>
      <c r="D796" s="74" t="n"/>
      <c r="E796" s="6" t="n"/>
      <c r="F796" s="74" t="n"/>
      <c r="G796" s="6" t="n"/>
      <c r="H796" s="6" t="n"/>
      <c r="I796" s="6" t="n"/>
      <c r="J796" s="6" t="n"/>
      <c r="K796" s="6" t="n"/>
      <c r="L796" s="74" t="n"/>
      <c r="M796" s="6" t="n"/>
      <c r="N796" s="6" t="n"/>
      <c r="O796" s="6" t="n"/>
      <c r="P796" s="75" t="n"/>
    </row>
    <row r="797" ht="15.75" customHeight="1" s="262">
      <c r="A797" s="1" t="n"/>
      <c r="B797" s="14" t="n"/>
      <c r="C797" s="6" t="n"/>
      <c r="D797" s="74" t="n"/>
      <c r="E797" s="6" t="n"/>
      <c r="F797" s="74" t="n"/>
      <c r="G797" s="6" t="n"/>
      <c r="H797" s="6" t="n"/>
      <c r="I797" s="6" t="n"/>
      <c r="J797" s="6" t="n"/>
      <c r="K797" s="6" t="n"/>
      <c r="L797" s="74" t="n"/>
      <c r="M797" s="6" t="n"/>
      <c r="N797" s="6" t="n"/>
      <c r="O797" s="6" t="n"/>
      <c r="P797" s="75" t="n"/>
    </row>
    <row r="798" ht="15.75" customHeight="1" s="262">
      <c r="A798" s="1" t="n"/>
      <c r="B798" s="14" t="n"/>
      <c r="C798" s="6" t="n"/>
      <c r="D798" s="74" t="n"/>
      <c r="E798" s="6" t="n"/>
      <c r="F798" s="74" t="n"/>
      <c r="G798" s="6" t="n"/>
      <c r="H798" s="6" t="n"/>
      <c r="I798" s="6" t="n"/>
      <c r="J798" s="6" t="n"/>
      <c r="K798" s="6" t="n"/>
      <c r="L798" s="74" t="n"/>
      <c r="M798" s="6" t="n"/>
      <c r="N798" s="6" t="n"/>
      <c r="O798" s="6" t="n"/>
      <c r="P798" s="75" t="n"/>
    </row>
    <row r="799" ht="15.75" customHeight="1" s="262">
      <c r="A799" s="1" t="n"/>
      <c r="B799" s="14" t="n"/>
      <c r="C799" s="6" t="n"/>
      <c r="D799" s="74" t="n"/>
      <c r="E799" s="6" t="n"/>
      <c r="F799" s="74" t="n"/>
      <c r="G799" s="6" t="n"/>
      <c r="H799" s="6" t="n"/>
      <c r="I799" s="6" t="n"/>
      <c r="J799" s="6" t="n"/>
      <c r="K799" s="6" t="n"/>
      <c r="L799" s="74" t="n"/>
      <c r="M799" s="6" t="n"/>
      <c r="N799" s="6" t="n"/>
      <c r="O799" s="6" t="n"/>
      <c r="P799" s="75" t="n"/>
    </row>
    <row r="800" ht="15.75" customHeight="1" s="262">
      <c r="A800" s="1" t="n"/>
      <c r="B800" s="14" t="n"/>
      <c r="C800" s="6" t="n"/>
      <c r="D800" s="74" t="n"/>
      <c r="E800" s="6" t="n"/>
      <c r="F800" s="74" t="n"/>
      <c r="G800" s="6" t="n"/>
      <c r="H800" s="6" t="n"/>
      <c r="I800" s="6" t="n"/>
      <c r="J800" s="6" t="n"/>
      <c r="K800" s="6" t="n"/>
      <c r="L800" s="74" t="n"/>
      <c r="M800" s="6" t="n"/>
      <c r="N800" s="6" t="n"/>
      <c r="O800" s="6" t="n"/>
      <c r="P800" s="75" t="n"/>
    </row>
    <row r="801" ht="15.75" customHeight="1" s="262">
      <c r="A801" s="1" t="n"/>
      <c r="B801" s="14" t="n"/>
      <c r="C801" s="6" t="n"/>
      <c r="D801" s="74" t="n"/>
      <c r="E801" s="6" t="n"/>
      <c r="F801" s="74" t="n"/>
      <c r="G801" s="6" t="n"/>
      <c r="H801" s="6" t="n"/>
      <c r="I801" s="6" t="n"/>
      <c r="J801" s="6" t="n"/>
      <c r="K801" s="6" t="n"/>
      <c r="L801" s="74" t="n"/>
      <c r="M801" s="6" t="n"/>
      <c r="N801" s="6" t="n"/>
      <c r="O801" s="6" t="n"/>
      <c r="P801" s="75" t="n"/>
    </row>
    <row r="802" ht="15.75" customHeight="1" s="262">
      <c r="A802" s="1" t="n"/>
      <c r="B802" s="14" t="n"/>
      <c r="C802" s="6" t="n"/>
      <c r="D802" s="74" t="n"/>
      <c r="E802" s="6" t="n"/>
      <c r="F802" s="74" t="n"/>
      <c r="G802" s="6" t="n"/>
      <c r="H802" s="6" t="n"/>
      <c r="I802" s="6" t="n"/>
      <c r="J802" s="6" t="n"/>
      <c r="K802" s="6" t="n"/>
      <c r="L802" s="74" t="n"/>
      <c r="M802" s="6" t="n"/>
      <c r="N802" s="6" t="n"/>
      <c r="O802" s="6" t="n"/>
      <c r="P802" s="75" t="n"/>
    </row>
    <row r="803" ht="15.75" customHeight="1" s="262">
      <c r="A803" s="1" t="n"/>
      <c r="B803" s="14" t="n"/>
      <c r="C803" s="6" t="n"/>
      <c r="D803" s="74" t="n"/>
      <c r="E803" s="6" t="n"/>
      <c r="F803" s="74" t="n"/>
      <c r="G803" s="6" t="n"/>
      <c r="H803" s="6" t="n"/>
      <c r="I803" s="6" t="n"/>
      <c r="J803" s="6" t="n"/>
      <c r="K803" s="6" t="n"/>
      <c r="L803" s="74" t="n"/>
      <c r="M803" s="6" t="n"/>
      <c r="N803" s="6" t="n"/>
      <c r="O803" s="6" t="n"/>
      <c r="P803" s="75" t="n"/>
    </row>
    <row r="804" ht="15.75" customHeight="1" s="262">
      <c r="A804" s="1" t="n"/>
      <c r="B804" s="14" t="n"/>
      <c r="C804" s="6" t="n"/>
      <c r="D804" s="74" t="n"/>
      <c r="E804" s="6" t="n"/>
      <c r="F804" s="74" t="n"/>
      <c r="G804" s="6" t="n"/>
      <c r="H804" s="6" t="n"/>
      <c r="I804" s="6" t="n"/>
      <c r="J804" s="6" t="n"/>
      <c r="K804" s="6" t="n"/>
      <c r="L804" s="74" t="n"/>
      <c r="M804" s="6" t="n"/>
      <c r="N804" s="6" t="n"/>
      <c r="O804" s="6" t="n"/>
      <c r="P804" s="75" t="n"/>
    </row>
    <row r="805" ht="15.75" customHeight="1" s="262">
      <c r="A805" s="1" t="n"/>
      <c r="B805" s="14" t="n"/>
      <c r="C805" s="6" t="n"/>
      <c r="D805" s="74" t="n"/>
      <c r="E805" s="6" t="n"/>
      <c r="F805" s="74" t="n"/>
      <c r="G805" s="6" t="n"/>
      <c r="H805" s="6" t="n"/>
      <c r="I805" s="6" t="n"/>
      <c r="J805" s="6" t="n"/>
      <c r="K805" s="6" t="n"/>
      <c r="L805" s="74" t="n"/>
      <c r="M805" s="6" t="n"/>
      <c r="N805" s="6" t="n"/>
      <c r="O805" s="6" t="n"/>
      <c r="P805" s="75" t="n"/>
    </row>
    <row r="806" ht="15.75" customHeight="1" s="262">
      <c r="A806" s="1" t="n"/>
      <c r="B806" s="14" t="n"/>
      <c r="C806" s="6" t="n"/>
      <c r="D806" s="74" t="n"/>
      <c r="E806" s="6" t="n"/>
      <c r="F806" s="74" t="n"/>
      <c r="G806" s="6" t="n"/>
      <c r="H806" s="6" t="n"/>
      <c r="I806" s="6" t="n"/>
      <c r="J806" s="6" t="n"/>
      <c r="K806" s="6" t="n"/>
      <c r="L806" s="74" t="n"/>
      <c r="M806" s="6" t="n"/>
      <c r="N806" s="6" t="n"/>
      <c r="O806" s="6" t="n"/>
      <c r="P806" s="75" t="n"/>
    </row>
    <row r="807" ht="15.75" customHeight="1" s="262">
      <c r="A807" s="1" t="n"/>
      <c r="B807" s="14" t="n"/>
      <c r="C807" s="6" t="n"/>
      <c r="D807" s="74" t="n"/>
      <c r="E807" s="6" t="n"/>
      <c r="F807" s="74" t="n"/>
      <c r="G807" s="6" t="n"/>
      <c r="H807" s="6" t="n"/>
      <c r="I807" s="6" t="n"/>
      <c r="J807" s="6" t="n"/>
      <c r="K807" s="6" t="n"/>
      <c r="L807" s="74" t="n"/>
      <c r="M807" s="6" t="n"/>
      <c r="N807" s="6" t="n"/>
      <c r="O807" s="6" t="n"/>
      <c r="P807" s="75" t="n"/>
    </row>
    <row r="808" ht="15.75" customHeight="1" s="262">
      <c r="A808" s="1" t="n"/>
      <c r="B808" s="14" t="n"/>
      <c r="C808" s="6" t="n"/>
      <c r="D808" s="74" t="n"/>
      <c r="E808" s="6" t="n"/>
      <c r="F808" s="74" t="n"/>
      <c r="G808" s="6" t="n"/>
      <c r="H808" s="6" t="n"/>
      <c r="I808" s="6" t="n"/>
      <c r="J808" s="6" t="n"/>
      <c r="K808" s="6" t="n"/>
      <c r="L808" s="74" t="n"/>
      <c r="M808" s="6" t="n"/>
      <c r="N808" s="6" t="n"/>
      <c r="O808" s="6" t="n"/>
      <c r="P808" s="75" t="n"/>
    </row>
    <row r="809" ht="15.75" customHeight="1" s="262">
      <c r="A809" s="1" t="n"/>
      <c r="B809" s="14" t="n"/>
      <c r="C809" s="6" t="n"/>
      <c r="D809" s="74" t="n"/>
      <c r="E809" s="6" t="n"/>
      <c r="F809" s="74" t="n"/>
      <c r="G809" s="6" t="n"/>
      <c r="H809" s="6" t="n"/>
      <c r="I809" s="6" t="n"/>
      <c r="J809" s="6" t="n"/>
      <c r="K809" s="6" t="n"/>
      <c r="L809" s="74" t="n"/>
      <c r="M809" s="6" t="n"/>
      <c r="N809" s="6" t="n"/>
      <c r="O809" s="6" t="n"/>
      <c r="P809" s="75" t="n"/>
    </row>
    <row r="810" ht="15.75" customHeight="1" s="262">
      <c r="A810" s="1" t="n"/>
      <c r="B810" s="14" t="n"/>
      <c r="C810" s="6" t="n"/>
      <c r="D810" s="74" t="n"/>
      <c r="E810" s="6" t="n"/>
      <c r="F810" s="74" t="n"/>
      <c r="G810" s="6" t="n"/>
      <c r="H810" s="6" t="n"/>
      <c r="I810" s="6" t="n"/>
      <c r="J810" s="6" t="n"/>
      <c r="K810" s="6" t="n"/>
      <c r="L810" s="74" t="n"/>
      <c r="M810" s="6" t="n"/>
      <c r="N810" s="6" t="n"/>
      <c r="O810" s="6" t="n"/>
      <c r="P810" s="75" t="n"/>
    </row>
    <row r="811" ht="15.75" customHeight="1" s="262">
      <c r="A811" s="1" t="n"/>
      <c r="B811" s="14" t="n"/>
      <c r="C811" s="6" t="n"/>
      <c r="D811" s="74" t="n"/>
      <c r="E811" s="6" t="n"/>
      <c r="F811" s="74" t="n"/>
      <c r="G811" s="6" t="n"/>
      <c r="H811" s="6" t="n"/>
      <c r="I811" s="6" t="n"/>
      <c r="J811" s="6" t="n"/>
      <c r="K811" s="6" t="n"/>
      <c r="L811" s="74" t="n"/>
      <c r="M811" s="6" t="n"/>
      <c r="N811" s="6" t="n"/>
      <c r="O811" s="6" t="n"/>
      <c r="P811" s="75" t="n"/>
    </row>
    <row r="812" ht="15.75" customHeight="1" s="262">
      <c r="A812" s="1" t="n"/>
      <c r="B812" s="14" t="n"/>
      <c r="C812" s="6" t="n"/>
      <c r="D812" s="74" t="n"/>
      <c r="E812" s="6" t="n"/>
      <c r="F812" s="74" t="n"/>
      <c r="G812" s="6" t="n"/>
      <c r="H812" s="6" t="n"/>
      <c r="I812" s="6" t="n"/>
      <c r="J812" s="6" t="n"/>
      <c r="K812" s="6" t="n"/>
      <c r="L812" s="74" t="n"/>
      <c r="M812" s="6" t="n"/>
      <c r="N812" s="6" t="n"/>
      <c r="O812" s="6" t="n"/>
      <c r="P812" s="75" t="n"/>
    </row>
    <row r="813" ht="15.75" customHeight="1" s="262">
      <c r="A813" s="1" t="n"/>
      <c r="B813" s="14" t="n"/>
      <c r="C813" s="6" t="n"/>
      <c r="D813" s="74" t="n"/>
      <c r="E813" s="6" t="n"/>
      <c r="F813" s="74" t="n"/>
      <c r="G813" s="6" t="n"/>
      <c r="H813" s="6" t="n"/>
      <c r="I813" s="6" t="n"/>
      <c r="J813" s="6" t="n"/>
      <c r="K813" s="6" t="n"/>
      <c r="L813" s="74" t="n"/>
      <c r="M813" s="6" t="n"/>
      <c r="N813" s="6" t="n"/>
      <c r="O813" s="6" t="n"/>
      <c r="P813" s="75" t="n"/>
    </row>
    <row r="814" ht="15.75" customHeight="1" s="262">
      <c r="A814" s="1" t="n"/>
      <c r="B814" s="14" t="n"/>
      <c r="C814" s="6" t="n"/>
      <c r="D814" s="74" t="n"/>
      <c r="E814" s="6" t="n"/>
      <c r="F814" s="74" t="n"/>
      <c r="G814" s="6" t="n"/>
      <c r="H814" s="6" t="n"/>
      <c r="I814" s="6" t="n"/>
      <c r="J814" s="6" t="n"/>
      <c r="K814" s="6" t="n"/>
      <c r="L814" s="74" t="n"/>
      <c r="M814" s="6" t="n"/>
      <c r="N814" s="6" t="n"/>
      <c r="O814" s="6" t="n"/>
      <c r="P814" s="75" t="n"/>
    </row>
    <row r="815" ht="15.75" customHeight="1" s="262">
      <c r="A815" s="1" t="n"/>
      <c r="B815" s="14" t="n"/>
      <c r="C815" s="6" t="n"/>
      <c r="D815" s="74" t="n"/>
      <c r="E815" s="6" t="n"/>
      <c r="F815" s="74" t="n"/>
      <c r="G815" s="6" t="n"/>
      <c r="H815" s="6" t="n"/>
      <c r="I815" s="6" t="n"/>
      <c r="J815" s="6" t="n"/>
      <c r="K815" s="6" t="n"/>
      <c r="L815" s="74" t="n"/>
      <c r="M815" s="6" t="n"/>
      <c r="N815" s="6" t="n"/>
      <c r="O815" s="6" t="n"/>
      <c r="P815" s="75" t="n"/>
    </row>
    <row r="816" ht="15.75" customHeight="1" s="262">
      <c r="A816" s="1" t="n"/>
      <c r="B816" s="14" t="n"/>
      <c r="C816" s="6" t="n"/>
      <c r="D816" s="74" t="n"/>
      <c r="E816" s="6" t="n"/>
      <c r="F816" s="74" t="n"/>
      <c r="G816" s="6" t="n"/>
      <c r="H816" s="6" t="n"/>
      <c r="I816" s="6" t="n"/>
      <c r="J816" s="6" t="n"/>
      <c r="K816" s="6" t="n"/>
      <c r="L816" s="74" t="n"/>
      <c r="M816" s="6" t="n"/>
      <c r="N816" s="6" t="n"/>
      <c r="O816" s="6" t="n"/>
      <c r="P816" s="75" t="n"/>
    </row>
    <row r="817" ht="15.75" customHeight="1" s="262">
      <c r="A817" s="1" t="n"/>
      <c r="B817" s="14" t="n"/>
      <c r="C817" s="6" t="n"/>
      <c r="D817" s="74" t="n"/>
      <c r="E817" s="6" t="n"/>
      <c r="F817" s="74" t="n"/>
      <c r="G817" s="6" t="n"/>
      <c r="H817" s="6" t="n"/>
      <c r="I817" s="6" t="n"/>
      <c r="J817" s="6" t="n"/>
      <c r="K817" s="6" t="n"/>
      <c r="L817" s="74" t="n"/>
      <c r="M817" s="6" t="n"/>
      <c r="N817" s="6" t="n"/>
      <c r="O817" s="6" t="n"/>
      <c r="P817" s="75" t="n"/>
    </row>
    <row r="818" ht="15.75" customHeight="1" s="262">
      <c r="A818" s="1" t="n"/>
      <c r="B818" s="14" t="n"/>
      <c r="C818" s="6" t="n"/>
      <c r="D818" s="74" t="n"/>
      <c r="E818" s="6" t="n"/>
      <c r="F818" s="74" t="n"/>
      <c r="G818" s="6" t="n"/>
      <c r="H818" s="6" t="n"/>
      <c r="I818" s="6" t="n"/>
      <c r="J818" s="6" t="n"/>
      <c r="K818" s="6" t="n"/>
      <c r="L818" s="74" t="n"/>
      <c r="M818" s="6" t="n"/>
      <c r="N818" s="6" t="n"/>
      <c r="O818" s="6" t="n"/>
      <c r="P818" s="75" t="n"/>
    </row>
    <row r="819" ht="15.75" customHeight="1" s="262">
      <c r="A819" s="1" t="n"/>
      <c r="B819" s="14" t="n"/>
      <c r="C819" s="6" t="n"/>
      <c r="D819" s="74" t="n"/>
      <c r="E819" s="6" t="n"/>
      <c r="F819" s="74" t="n"/>
      <c r="G819" s="6" t="n"/>
      <c r="H819" s="6" t="n"/>
      <c r="I819" s="6" t="n"/>
      <c r="J819" s="6" t="n"/>
      <c r="K819" s="6" t="n"/>
      <c r="L819" s="74" t="n"/>
      <c r="M819" s="6" t="n"/>
      <c r="N819" s="6" t="n"/>
      <c r="O819" s="6" t="n"/>
      <c r="P819" s="75" t="n"/>
    </row>
    <row r="820" ht="15.75" customHeight="1" s="262">
      <c r="A820" s="1" t="n"/>
      <c r="B820" s="14" t="n"/>
      <c r="C820" s="6" t="n"/>
      <c r="D820" s="74" t="n"/>
      <c r="E820" s="6" t="n"/>
      <c r="F820" s="74" t="n"/>
      <c r="G820" s="6" t="n"/>
      <c r="H820" s="6" t="n"/>
      <c r="I820" s="6" t="n"/>
      <c r="J820" s="6" t="n"/>
      <c r="K820" s="6" t="n"/>
      <c r="L820" s="74" t="n"/>
      <c r="M820" s="6" t="n"/>
      <c r="N820" s="6" t="n"/>
      <c r="O820" s="6" t="n"/>
      <c r="P820" s="75" t="n"/>
    </row>
    <row r="821" ht="15.75" customHeight="1" s="262">
      <c r="A821" s="1" t="n"/>
      <c r="B821" s="14" t="n"/>
      <c r="C821" s="6" t="n"/>
      <c r="D821" s="74" t="n"/>
      <c r="E821" s="6" t="n"/>
      <c r="F821" s="74" t="n"/>
      <c r="G821" s="6" t="n"/>
      <c r="H821" s="6" t="n"/>
      <c r="I821" s="6" t="n"/>
      <c r="J821" s="6" t="n"/>
      <c r="K821" s="6" t="n"/>
      <c r="L821" s="74" t="n"/>
      <c r="M821" s="6" t="n"/>
      <c r="N821" s="6" t="n"/>
      <c r="O821" s="6" t="n"/>
      <c r="P821" s="75" t="n"/>
    </row>
    <row r="822" ht="15.75" customHeight="1" s="262">
      <c r="A822" s="1" t="n"/>
      <c r="B822" s="14" t="n"/>
      <c r="C822" s="6" t="n"/>
      <c r="D822" s="74" t="n"/>
      <c r="E822" s="6" t="n"/>
      <c r="F822" s="74" t="n"/>
      <c r="G822" s="6" t="n"/>
      <c r="H822" s="6" t="n"/>
      <c r="I822" s="6" t="n"/>
      <c r="J822" s="6" t="n"/>
      <c r="K822" s="6" t="n"/>
      <c r="L822" s="74" t="n"/>
      <c r="M822" s="6" t="n"/>
      <c r="N822" s="6" t="n"/>
      <c r="O822" s="6" t="n"/>
      <c r="P822" s="75" t="n"/>
    </row>
    <row r="823" ht="15.75" customHeight="1" s="262">
      <c r="A823" s="1" t="n"/>
      <c r="B823" s="14" t="n"/>
      <c r="C823" s="6" t="n"/>
      <c r="D823" s="74" t="n"/>
      <c r="E823" s="6" t="n"/>
      <c r="F823" s="74" t="n"/>
      <c r="G823" s="6" t="n"/>
      <c r="H823" s="6" t="n"/>
      <c r="I823" s="6" t="n"/>
      <c r="J823" s="6" t="n"/>
      <c r="K823" s="6" t="n"/>
      <c r="L823" s="74" t="n"/>
      <c r="M823" s="6" t="n"/>
      <c r="N823" s="6" t="n"/>
      <c r="O823" s="6" t="n"/>
      <c r="P823" s="75" t="n"/>
    </row>
    <row r="824" ht="15.75" customHeight="1" s="262">
      <c r="A824" s="1" t="n"/>
      <c r="B824" s="14" t="n"/>
      <c r="C824" s="6" t="n"/>
      <c r="D824" s="74" t="n"/>
      <c r="E824" s="6" t="n"/>
      <c r="F824" s="74" t="n"/>
      <c r="G824" s="6" t="n"/>
      <c r="H824" s="6" t="n"/>
      <c r="I824" s="6" t="n"/>
      <c r="J824" s="6" t="n"/>
      <c r="K824" s="6" t="n"/>
      <c r="L824" s="74" t="n"/>
      <c r="M824" s="6" t="n"/>
      <c r="N824" s="6" t="n"/>
      <c r="O824" s="6" t="n"/>
      <c r="P824" s="75" t="n"/>
    </row>
    <row r="825" ht="15.75" customHeight="1" s="262">
      <c r="A825" s="1" t="n"/>
      <c r="B825" s="14" t="n"/>
      <c r="C825" s="6" t="n"/>
      <c r="D825" s="74" t="n"/>
      <c r="E825" s="6" t="n"/>
      <c r="F825" s="74" t="n"/>
      <c r="G825" s="6" t="n"/>
      <c r="H825" s="6" t="n"/>
      <c r="I825" s="6" t="n"/>
      <c r="J825" s="6" t="n"/>
      <c r="K825" s="6" t="n"/>
      <c r="L825" s="74" t="n"/>
      <c r="M825" s="6" t="n"/>
      <c r="N825" s="6" t="n"/>
      <c r="O825" s="6" t="n"/>
      <c r="P825" s="75" t="n"/>
    </row>
    <row r="826" ht="15.75" customHeight="1" s="262">
      <c r="A826" s="1" t="n"/>
      <c r="B826" s="14" t="n"/>
      <c r="C826" s="6" t="n"/>
      <c r="D826" s="74" t="n"/>
      <c r="E826" s="6" t="n"/>
      <c r="F826" s="74" t="n"/>
      <c r="G826" s="6" t="n"/>
      <c r="H826" s="6" t="n"/>
      <c r="I826" s="6" t="n"/>
      <c r="J826" s="6" t="n"/>
      <c r="K826" s="6" t="n"/>
      <c r="L826" s="74" t="n"/>
      <c r="M826" s="6" t="n"/>
      <c r="N826" s="6" t="n"/>
      <c r="O826" s="6" t="n"/>
      <c r="P826" s="75" t="n"/>
    </row>
    <row r="827" ht="15.75" customHeight="1" s="262">
      <c r="A827" s="1" t="n"/>
      <c r="B827" s="14" t="n"/>
      <c r="C827" s="6" t="n"/>
      <c r="D827" s="74" t="n"/>
      <c r="E827" s="6" t="n"/>
      <c r="F827" s="74" t="n"/>
      <c r="G827" s="6" t="n"/>
      <c r="H827" s="6" t="n"/>
      <c r="I827" s="6" t="n"/>
      <c r="J827" s="6" t="n"/>
      <c r="K827" s="6" t="n"/>
      <c r="L827" s="74" t="n"/>
      <c r="M827" s="6" t="n"/>
      <c r="N827" s="6" t="n"/>
      <c r="O827" s="6" t="n"/>
      <c r="P827" s="75" t="n"/>
    </row>
    <row r="828" ht="15.75" customHeight="1" s="262">
      <c r="A828" s="1" t="n"/>
      <c r="B828" s="14" t="n"/>
      <c r="C828" s="6" t="n"/>
      <c r="D828" s="74" t="n"/>
      <c r="E828" s="6" t="n"/>
      <c r="F828" s="74" t="n"/>
      <c r="G828" s="6" t="n"/>
      <c r="H828" s="6" t="n"/>
      <c r="I828" s="6" t="n"/>
      <c r="J828" s="6" t="n"/>
      <c r="K828" s="6" t="n"/>
      <c r="L828" s="74" t="n"/>
      <c r="M828" s="6" t="n"/>
      <c r="N828" s="6" t="n"/>
      <c r="O828" s="6" t="n"/>
      <c r="P828" s="75" t="n"/>
    </row>
    <row r="829" ht="15.75" customHeight="1" s="262">
      <c r="A829" s="1" t="n"/>
      <c r="B829" s="14" t="n"/>
      <c r="C829" s="6" t="n"/>
      <c r="D829" s="74" t="n"/>
      <c r="E829" s="6" t="n"/>
      <c r="F829" s="74" t="n"/>
      <c r="G829" s="6" t="n"/>
      <c r="H829" s="6" t="n"/>
      <c r="I829" s="6" t="n"/>
      <c r="J829" s="6" t="n"/>
      <c r="K829" s="6" t="n"/>
      <c r="L829" s="74" t="n"/>
      <c r="M829" s="6" t="n"/>
      <c r="N829" s="6" t="n"/>
      <c r="O829" s="6" t="n"/>
      <c r="P829" s="75" t="n"/>
    </row>
    <row r="830" ht="15.75" customHeight="1" s="262">
      <c r="A830" s="1" t="n"/>
      <c r="B830" s="14" t="n"/>
      <c r="C830" s="6" t="n"/>
      <c r="D830" s="74" t="n"/>
      <c r="E830" s="6" t="n"/>
      <c r="F830" s="74" t="n"/>
      <c r="G830" s="6" t="n"/>
      <c r="H830" s="6" t="n"/>
      <c r="I830" s="6" t="n"/>
      <c r="J830" s="6" t="n"/>
      <c r="K830" s="6" t="n"/>
      <c r="L830" s="74" t="n"/>
      <c r="M830" s="6" t="n"/>
      <c r="N830" s="6" t="n"/>
      <c r="O830" s="6" t="n"/>
      <c r="P830" s="75" t="n"/>
    </row>
    <row r="831" ht="15.75" customHeight="1" s="262">
      <c r="A831" s="1" t="n"/>
      <c r="B831" s="14" t="n"/>
      <c r="C831" s="6" t="n"/>
      <c r="D831" s="74" t="n"/>
      <c r="E831" s="6" t="n"/>
      <c r="F831" s="74" t="n"/>
      <c r="G831" s="6" t="n"/>
      <c r="H831" s="6" t="n"/>
      <c r="I831" s="6" t="n"/>
      <c r="J831" s="6" t="n"/>
      <c r="K831" s="6" t="n"/>
      <c r="L831" s="74" t="n"/>
      <c r="M831" s="6" t="n"/>
      <c r="N831" s="6" t="n"/>
      <c r="O831" s="6" t="n"/>
      <c r="P831" s="75" t="n"/>
    </row>
    <row r="832" ht="15.75" customHeight="1" s="262">
      <c r="A832" s="1" t="n"/>
      <c r="B832" s="14" t="n"/>
      <c r="C832" s="6" t="n"/>
      <c r="D832" s="74" t="n"/>
      <c r="E832" s="6" t="n"/>
      <c r="F832" s="74" t="n"/>
      <c r="G832" s="6" t="n"/>
      <c r="H832" s="6" t="n"/>
      <c r="I832" s="6" t="n"/>
      <c r="J832" s="6" t="n"/>
      <c r="K832" s="6" t="n"/>
      <c r="L832" s="74" t="n"/>
      <c r="M832" s="6" t="n"/>
      <c r="N832" s="6" t="n"/>
      <c r="O832" s="6" t="n"/>
      <c r="P832" s="75" t="n"/>
    </row>
    <row r="833" ht="15.75" customHeight="1" s="262">
      <c r="A833" s="1" t="n"/>
      <c r="B833" s="14" t="n"/>
      <c r="C833" s="6" t="n"/>
      <c r="D833" s="74" t="n"/>
      <c r="E833" s="6" t="n"/>
      <c r="F833" s="74" t="n"/>
      <c r="G833" s="6" t="n"/>
      <c r="H833" s="6" t="n"/>
      <c r="I833" s="6" t="n"/>
      <c r="J833" s="6" t="n"/>
      <c r="K833" s="6" t="n"/>
      <c r="L833" s="74" t="n"/>
      <c r="M833" s="6" t="n"/>
      <c r="N833" s="6" t="n"/>
      <c r="O833" s="6" t="n"/>
      <c r="P833" s="75" t="n"/>
    </row>
    <row r="834" ht="15.75" customHeight="1" s="262">
      <c r="A834" s="1" t="n"/>
      <c r="B834" s="14" t="n"/>
      <c r="C834" s="6" t="n"/>
      <c r="D834" s="74" t="n"/>
      <c r="E834" s="6" t="n"/>
      <c r="F834" s="74" t="n"/>
      <c r="G834" s="6" t="n"/>
      <c r="H834" s="6" t="n"/>
      <c r="I834" s="6" t="n"/>
      <c r="J834" s="6" t="n"/>
      <c r="K834" s="6" t="n"/>
      <c r="L834" s="74" t="n"/>
      <c r="M834" s="6" t="n"/>
      <c r="N834" s="6" t="n"/>
      <c r="O834" s="6" t="n"/>
      <c r="P834" s="75" t="n"/>
    </row>
    <row r="835" ht="15.75" customHeight="1" s="262">
      <c r="A835" s="1" t="n"/>
      <c r="B835" s="14" t="n"/>
      <c r="C835" s="6" t="n"/>
      <c r="D835" s="74" t="n"/>
      <c r="E835" s="6" t="n"/>
      <c r="F835" s="74" t="n"/>
      <c r="G835" s="6" t="n"/>
      <c r="H835" s="6" t="n"/>
      <c r="I835" s="6" t="n"/>
      <c r="J835" s="6" t="n"/>
      <c r="K835" s="6" t="n"/>
      <c r="L835" s="74" t="n"/>
      <c r="M835" s="6" t="n"/>
      <c r="N835" s="6" t="n"/>
      <c r="O835" s="6" t="n"/>
      <c r="P835" s="75" t="n"/>
    </row>
    <row r="836" ht="15.75" customHeight="1" s="262">
      <c r="A836" s="1" t="n"/>
      <c r="B836" s="14" t="n"/>
      <c r="C836" s="6" t="n"/>
      <c r="D836" s="74" t="n"/>
      <c r="E836" s="6" t="n"/>
      <c r="F836" s="74" t="n"/>
      <c r="G836" s="6" t="n"/>
      <c r="H836" s="6" t="n"/>
      <c r="I836" s="6" t="n"/>
      <c r="J836" s="6" t="n"/>
      <c r="K836" s="6" t="n"/>
      <c r="L836" s="74" t="n"/>
      <c r="M836" s="6" t="n"/>
      <c r="N836" s="6" t="n"/>
      <c r="O836" s="6" t="n"/>
      <c r="P836" s="75" t="n"/>
    </row>
    <row r="837" ht="15.75" customHeight="1" s="262">
      <c r="A837" s="1" t="n"/>
      <c r="B837" s="14" t="n"/>
      <c r="C837" s="6" t="n"/>
      <c r="D837" s="74" t="n"/>
      <c r="E837" s="6" t="n"/>
      <c r="F837" s="74" t="n"/>
      <c r="G837" s="6" t="n"/>
      <c r="H837" s="6" t="n"/>
      <c r="I837" s="6" t="n"/>
      <c r="J837" s="6" t="n"/>
      <c r="K837" s="6" t="n"/>
      <c r="L837" s="74" t="n"/>
      <c r="M837" s="6" t="n"/>
      <c r="N837" s="6" t="n"/>
      <c r="O837" s="6" t="n"/>
      <c r="P837" s="75" t="n"/>
    </row>
    <row r="838" ht="15.75" customHeight="1" s="262">
      <c r="A838" s="1" t="n"/>
      <c r="B838" s="14" t="n"/>
      <c r="C838" s="6" t="n"/>
      <c r="D838" s="74" t="n"/>
      <c r="E838" s="6" t="n"/>
      <c r="F838" s="74" t="n"/>
      <c r="G838" s="6" t="n"/>
      <c r="H838" s="6" t="n"/>
      <c r="I838" s="6" t="n"/>
      <c r="J838" s="6" t="n"/>
      <c r="K838" s="6" t="n"/>
      <c r="L838" s="74" t="n"/>
      <c r="M838" s="6" t="n"/>
      <c r="N838" s="6" t="n"/>
      <c r="O838" s="6" t="n"/>
      <c r="P838" s="75" t="n"/>
    </row>
    <row r="839" ht="15.75" customHeight="1" s="262">
      <c r="A839" s="1" t="n"/>
      <c r="B839" s="14" t="n"/>
      <c r="C839" s="6" t="n"/>
      <c r="D839" s="74" t="n"/>
      <c r="E839" s="6" t="n"/>
      <c r="F839" s="74" t="n"/>
      <c r="G839" s="6" t="n"/>
      <c r="H839" s="6" t="n"/>
      <c r="I839" s="6" t="n"/>
      <c r="J839" s="6" t="n"/>
      <c r="K839" s="6" t="n"/>
      <c r="L839" s="74" t="n"/>
      <c r="M839" s="6" t="n"/>
      <c r="N839" s="6" t="n"/>
      <c r="O839" s="6" t="n"/>
      <c r="P839" s="75" t="n"/>
    </row>
    <row r="840" ht="15.75" customHeight="1" s="262">
      <c r="A840" s="1" t="n"/>
      <c r="B840" s="14" t="n"/>
      <c r="C840" s="6" t="n"/>
      <c r="D840" s="74" t="n"/>
      <c r="E840" s="6" t="n"/>
      <c r="F840" s="74" t="n"/>
      <c r="G840" s="6" t="n"/>
      <c r="H840" s="6" t="n"/>
      <c r="I840" s="6" t="n"/>
      <c r="J840" s="6" t="n"/>
      <c r="K840" s="6" t="n"/>
      <c r="L840" s="74" t="n"/>
      <c r="M840" s="6" t="n"/>
      <c r="N840" s="6" t="n"/>
      <c r="O840" s="6" t="n"/>
      <c r="P840" s="75" t="n"/>
    </row>
    <row r="841" ht="15.75" customHeight="1" s="262">
      <c r="A841" s="1" t="n"/>
      <c r="B841" s="14" t="n"/>
      <c r="C841" s="6" t="n"/>
      <c r="D841" s="74" t="n"/>
      <c r="E841" s="6" t="n"/>
      <c r="F841" s="74" t="n"/>
      <c r="G841" s="6" t="n"/>
      <c r="H841" s="6" t="n"/>
      <c r="I841" s="6" t="n"/>
      <c r="J841" s="6" t="n"/>
      <c r="K841" s="6" t="n"/>
      <c r="L841" s="74" t="n"/>
      <c r="M841" s="6" t="n"/>
      <c r="N841" s="6" t="n"/>
      <c r="O841" s="6" t="n"/>
      <c r="P841" s="75" t="n"/>
    </row>
    <row r="842" ht="15.75" customHeight="1" s="262">
      <c r="A842" s="1" t="n"/>
      <c r="B842" s="14" t="n"/>
      <c r="C842" s="6" t="n"/>
      <c r="D842" s="74" t="n"/>
      <c r="E842" s="6" t="n"/>
      <c r="F842" s="74" t="n"/>
      <c r="G842" s="6" t="n"/>
      <c r="H842" s="6" t="n"/>
      <c r="I842" s="6" t="n"/>
      <c r="J842" s="6" t="n"/>
      <c r="K842" s="6" t="n"/>
      <c r="L842" s="74" t="n"/>
      <c r="M842" s="6" t="n"/>
      <c r="N842" s="6" t="n"/>
      <c r="O842" s="6" t="n"/>
      <c r="P842" s="75" t="n"/>
    </row>
    <row r="843" ht="15.75" customHeight="1" s="262">
      <c r="A843" s="1" t="n"/>
      <c r="B843" s="14" t="n"/>
      <c r="C843" s="6" t="n"/>
      <c r="D843" s="74" t="n"/>
      <c r="E843" s="6" t="n"/>
      <c r="F843" s="74" t="n"/>
      <c r="G843" s="6" t="n"/>
      <c r="H843" s="6" t="n"/>
      <c r="I843" s="6" t="n"/>
      <c r="J843" s="6" t="n"/>
      <c r="K843" s="6" t="n"/>
      <c r="L843" s="74" t="n"/>
      <c r="M843" s="6" t="n"/>
      <c r="N843" s="6" t="n"/>
      <c r="O843" s="6" t="n"/>
      <c r="P843" s="75" t="n"/>
    </row>
    <row r="844" ht="15.75" customHeight="1" s="262">
      <c r="A844" s="1" t="n"/>
      <c r="B844" s="14" t="n"/>
      <c r="C844" s="6" t="n"/>
      <c r="D844" s="74" t="n"/>
      <c r="E844" s="6" t="n"/>
      <c r="F844" s="74" t="n"/>
      <c r="G844" s="6" t="n"/>
      <c r="H844" s="6" t="n"/>
      <c r="I844" s="6" t="n"/>
      <c r="J844" s="6" t="n"/>
      <c r="K844" s="6" t="n"/>
      <c r="L844" s="74" t="n"/>
      <c r="M844" s="6" t="n"/>
      <c r="N844" s="6" t="n"/>
      <c r="O844" s="6" t="n"/>
      <c r="P844" s="75" t="n"/>
    </row>
    <row r="845" ht="15.75" customHeight="1" s="262">
      <c r="A845" s="1" t="n"/>
      <c r="B845" s="14" t="n"/>
      <c r="C845" s="6" t="n"/>
      <c r="D845" s="74" t="n"/>
      <c r="E845" s="6" t="n"/>
      <c r="F845" s="74" t="n"/>
      <c r="G845" s="6" t="n"/>
      <c r="H845" s="6" t="n"/>
      <c r="I845" s="6" t="n"/>
      <c r="J845" s="6" t="n"/>
      <c r="K845" s="6" t="n"/>
      <c r="L845" s="74" t="n"/>
      <c r="M845" s="6" t="n"/>
      <c r="N845" s="6" t="n"/>
      <c r="O845" s="6" t="n"/>
      <c r="P845" s="75" t="n"/>
    </row>
    <row r="846" ht="15.75" customHeight="1" s="262">
      <c r="A846" s="1" t="n"/>
      <c r="B846" s="14" t="n"/>
      <c r="C846" s="6" t="n"/>
      <c r="D846" s="74" t="n"/>
      <c r="E846" s="6" t="n"/>
      <c r="F846" s="74" t="n"/>
      <c r="G846" s="6" t="n"/>
      <c r="H846" s="6" t="n"/>
      <c r="I846" s="6" t="n"/>
      <c r="J846" s="6" t="n"/>
      <c r="K846" s="6" t="n"/>
      <c r="L846" s="74" t="n"/>
      <c r="M846" s="6" t="n"/>
      <c r="N846" s="6" t="n"/>
      <c r="O846" s="6" t="n"/>
      <c r="P846" s="75" t="n"/>
    </row>
    <row r="847" ht="15.75" customHeight="1" s="262">
      <c r="A847" s="1" t="n"/>
      <c r="B847" s="14" t="n"/>
      <c r="C847" s="6" t="n"/>
      <c r="D847" s="74" t="n"/>
      <c r="E847" s="6" t="n"/>
      <c r="F847" s="74" t="n"/>
      <c r="G847" s="6" t="n"/>
      <c r="H847" s="6" t="n"/>
      <c r="I847" s="6" t="n"/>
      <c r="J847" s="6" t="n"/>
      <c r="K847" s="6" t="n"/>
      <c r="L847" s="74" t="n"/>
      <c r="M847" s="6" t="n"/>
      <c r="N847" s="6" t="n"/>
      <c r="O847" s="6" t="n"/>
      <c r="P847" s="75" t="n"/>
    </row>
    <row r="848" ht="15.75" customHeight="1" s="262">
      <c r="A848" s="1" t="n"/>
      <c r="B848" s="14" t="n"/>
      <c r="C848" s="6" t="n"/>
      <c r="D848" s="74" t="n"/>
      <c r="E848" s="6" t="n"/>
      <c r="F848" s="74" t="n"/>
      <c r="G848" s="6" t="n"/>
      <c r="H848" s="6" t="n"/>
      <c r="I848" s="6" t="n"/>
      <c r="J848" s="6" t="n"/>
      <c r="K848" s="6" t="n"/>
      <c r="L848" s="74" t="n"/>
      <c r="M848" s="6" t="n"/>
      <c r="N848" s="6" t="n"/>
      <c r="O848" s="6" t="n"/>
      <c r="P848" s="75" t="n"/>
    </row>
    <row r="849" ht="15.75" customHeight="1" s="262">
      <c r="A849" s="1" t="n"/>
      <c r="B849" s="14" t="n"/>
      <c r="C849" s="6" t="n"/>
      <c r="D849" s="74" t="n"/>
      <c r="E849" s="6" t="n"/>
      <c r="F849" s="74" t="n"/>
      <c r="G849" s="6" t="n"/>
      <c r="H849" s="6" t="n"/>
      <c r="I849" s="6" t="n"/>
      <c r="J849" s="6" t="n"/>
      <c r="K849" s="6" t="n"/>
      <c r="L849" s="74" t="n"/>
      <c r="M849" s="6" t="n"/>
      <c r="N849" s="6" t="n"/>
      <c r="O849" s="6" t="n"/>
      <c r="P849" s="75" t="n"/>
    </row>
    <row r="850" ht="15.75" customHeight="1" s="262">
      <c r="A850" s="1" t="n"/>
      <c r="B850" s="14" t="n"/>
      <c r="C850" s="6" t="n"/>
      <c r="D850" s="74" t="n"/>
      <c r="E850" s="6" t="n"/>
      <c r="F850" s="74" t="n"/>
      <c r="G850" s="6" t="n"/>
      <c r="H850" s="6" t="n"/>
      <c r="I850" s="6" t="n"/>
      <c r="J850" s="6" t="n"/>
      <c r="K850" s="6" t="n"/>
      <c r="L850" s="74" t="n"/>
      <c r="M850" s="6" t="n"/>
      <c r="N850" s="6" t="n"/>
      <c r="O850" s="6" t="n"/>
      <c r="P850" s="75" t="n"/>
    </row>
    <row r="851" ht="15.75" customHeight="1" s="262">
      <c r="A851" s="1" t="n"/>
      <c r="B851" s="14" t="n"/>
      <c r="C851" s="6" t="n"/>
      <c r="D851" s="74" t="n"/>
      <c r="E851" s="6" t="n"/>
      <c r="F851" s="74" t="n"/>
      <c r="G851" s="6" t="n"/>
      <c r="H851" s="6" t="n"/>
      <c r="I851" s="6" t="n"/>
      <c r="J851" s="6" t="n"/>
      <c r="K851" s="6" t="n"/>
      <c r="L851" s="74" t="n"/>
      <c r="M851" s="6" t="n"/>
      <c r="N851" s="6" t="n"/>
      <c r="O851" s="6" t="n"/>
      <c r="P851" s="75" t="n"/>
    </row>
    <row r="852" ht="15.75" customHeight="1" s="262">
      <c r="A852" s="1" t="n"/>
      <c r="B852" s="14" t="n"/>
      <c r="C852" s="6" t="n"/>
      <c r="D852" s="74" t="n"/>
      <c r="E852" s="6" t="n"/>
      <c r="F852" s="74" t="n"/>
      <c r="G852" s="6" t="n"/>
      <c r="H852" s="6" t="n"/>
      <c r="I852" s="6" t="n"/>
      <c r="J852" s="6" t="n"/>
      <c r="K852" s="6" t="n"/>
      <c r="L852" s="74" t="n"/>
      <c r="M852" s="6" t="n"/>
      <c r="N852" s="6" t="n"/>
      <c r="O852" s="6" t="n"/>
      <c r="P852" s="75" t="n"/>
    </row>
    <row r="853" ht="15.75" customHeight="1" s="262">
      <c r="A853" s="1" t="n"/>
      <c r="B853" s="14" t="n"/>
      <c r="C853" s="6" t="n"/>
      <c r="D853" s="74" t="n"/>
      <c r="E853" s="6" t="n"/>
      <c r="F853" s="74" t="n"/>
      <c r="G853" s="6" t="n"/>
      <c r="H853" s="6" t="n"/>
      <c r="I853" s="6" t="n"/>
      <c r="J853" s="6" t="n"/>
      <c r="K853" s="6" t="n"/>
      <c r="L853" s="74" t="n"/>
      <c r="M853" s="6" t="n"/>
      <c r="N853" s="6" t="n"/>
      <c r="O853" s="6" t="n"/>
      <c r="P853" s="75" t="n"/>
    </row>
    <row r="854" ht="15.75" customHeight="1" s="262">
      <c r="A854" s="1" t="n"/>
      <c r="B854" s="14" t="n"/>
      <c r="C854" s="6" t="n"/>
      <c r="D854" s="74" t="n"/>
      <c r="E854" s="6" t="n"/>
      <c r="F854" s="74" t="n"/>
      <c r="G854" s="6" t="n"/>
      <c r="H854" s="6" t="n"/>
      <c r="I854" s="6" t="n"/>
      <c r="J854" s="6" t="n"/>
      <c r="K854" s="6" t="n"/>
      <c r="L854" s="74" t="n"/>
      <c r="M854" s="6" t="n"/>
      <c r="N854" s="6" t="n"/>
      <c r="O854" s="6" t="n"/>
      <c r="P854" s="75" t="n"/>
    </row>
    <row r="855" ht="15.75" customHeight="1" s="262">
      <c r="A855" s="1" t="n"/>
      <c r="B855" s="14" t="n"/>
      <c r="C855" s="6" t="n"/>
      <c r="D855" s="74" t="n"/>
      <c r="E855" s="6" t="n"/>
      <c r="F855" s="74" t="n"/>
      <c r="G855" s="6" t="n"/>
      <c r="H855" s="6" t="n"/>
      <c r="I855" s="6" t="n"/>
      <c r="J855" s="6" t="n"/>
      <c r="K855" s="6" t="n"/>
      <c r="L855" s="74" t="n"/>
      <c r="M855" s="6" t="n"/>
      <c r="N855" s="6" t="n"/>
      <c r="O855" s="6" t="n"/>
      <c r="P855" s="75" t="n"/>
    </row>
    <row r="856" ht="15.75" customHeight="1" s="262">
      <c r="A856" s="1" t="n"/>
      <c r="B856" s="14" t="n"/>
      <c r="C856" s="6" t="n"/>
      <c r="D856" s="74" t="n"/>
      <c r="E856" s="6" t="n"/>
      <c r="F856" s="74" t="n"/>
      <c r="G856" s="6" t="n"/>
      <c r="H856" s="6" t="n"/>
      <c r="I856" s="6" t="n"/>
      <c r="J856" s="6" t="n"/>
      <c r="K856" s="6" t="n"/>
      <c r="L856" s="74" t="n"/>
      <c r="M856" s="6" t="n"/>
      <c r="N856" s="6" t="n"/>
      <c r="O856" s="6" t="n"/>
      <c r="P856" s="75" t="n"/>
    </row>
    <row r="857" ht="15.75" customHeight="1" s="262">
      <c r="A857" s="1" t="n"/>
      <c r="B857" s="14" t="n"/>
      <c r="C857" s="6" t="n"/>
      <c r="D857" s="74" t="n"/>
      <c r="E857" s="6" t="n"/>
      <c r="F857" s="74" t="n"/>
      <c r="G857" s="6" t="n"/>
      <c r="H857" s="6" t="n"/>
      <c r="I857" s="6" t="n"/>
      <c r="J857" s="6" t="n"/>
      <c r="K857" s="6" t="n"/>
      <c r="L857" s="74" t="n"/>
      <c r="M857" s="6" t="n"/>
      <c r="N857" s="6" t="n"/>
      <c r="O857" s="6" t="n"/>
      <c r="P857" s="75" t="n"/>
    </row>
    <row r="858" ht="15.75" customHeight="1" s="262">
      <c r="A858" s="1" t="n"/>
      <c r="B858" s="14" t="n"/>
      <c r="C858" s="6" t="n"/>
      <c r="D858" s="74" t="n"/>
      <c r="E858" s="6" t="n"/>
      <c r="F858" s="74" t="n"/>
      <c r="G858" s="6" t="n"/>
      <c r="H858" s="6" t="n"/>
      <c r="I858" s="6" t="n"/>
      <c r="J858" s="6" t="n"/>
      <c r="K858" s="6" t="n"/>
      <c r="L858" s="74" t="n"/>
      <c r="M858" s="6" t="n"/>
      <c r="N858" s="6" t="n"/>
      <c r="O858" s="6" t="n"/>
      <c r="P858" s="75" t="n"/>
    </row>
    <row r="859" ht="15.75" customHeight="1" s="262">
      <c r="A859" s="1" t="n"/>
      <c r="B859" s="14" t="n"/>
      <c r="C859" s="6" t="n"/>
      <c r="D859" s="74" t="n"/>
      <c r="E859" s="6" t="n"/>
      <c r="F859" s="74" t="n"/>
      <c r="G859" s="6" t="n"/>
      <c r="H859" s="6" t="n"/>
      <c r="I859" s="6" t="n"/>
      <c r="J859" s="6" t="n"/>
      <c r="K859" s="6" t="n"/>
      <c r="L859" s="74" t="n"/>
      <c r="M859" s="6" t="n"/>
      <c r="N859" s="6" t="n"/>
      <c r="O859" s="6" t="n"/>
      <c r="P859" s="75" t="n"/>
    </row>
    <row r="860" ht="15.75" customHeight="1" s="262">
      <c r="A860" s="1" t="n"/>
      <c r="B860" s="14" t="n"/>
      <c r="C860" s="6" t="n"/>
      <c r="D860" s="74" t="n"/>
      <c r="E860" s="6" t="n"/>
      <c r="F860" s="74" t="n"/>
      <c r="G860" s="6" t="n"/>
      <c r="H860" s="6" t="n"/>
      <c r="I860" s="6" t="n"/>
      <c r="J860" s="6" t="n"/>
      <c r="K860" s="6" t="n"/>
      <c r="L860" s="74" t="n"/>
      <c r="M860" s="6" t="n"/>
      <c r="N860" s="6" t="n"/>
      <c r="O860" s="6" t="n"/>
      <c r="P860" s="75" t="n"/>
    </row>
    <row r="861" ht="15.75" customHeight="1" s="262">
      <c r="A861" s="1" t="n"/>
      <c r="B861" s="14" t="n"/>
      <c r="C861" s="6" t="n"/>
      <c r="D861" s="74" t="n"/>
      <c r="E861" s="6" t="n"/>
      <c r="F861" s="74" t="n"/>
      <c r="G861" s="6" t="n"/>
      <c r="H861" s="6" t="n"/>
      <c r="I861" s="6" t="n"/>
      <c r="J861" s="6" t="n"/>
      <c r="K861" s="6" t="n"/>
      <c r="L861" s="74" t="n"/>
      <c r="M861" s="6" t="n"/>
      <c r="N861" s="6" t="n"/>
      <c r="O861" s="6" t="n"/>
      <c r="P861" s="75" t="n"/>
    </row>
    <row r="862" ht="15.75" customHeight="1" s="262">
      <c r="A862" s="1" t="n"/>
      <c r="B862" s="14" t="n"/>
      <c r="C862" s="6" t="n"/>
      <c r="D862" s="74" t="n"/>
      <c r="E862" s="6" t="n"/>
      <c r="F862" s="74" t="n"/>
      <c r="G862" s="6" t="n"/>
      <c r="H862" s="6" t="n"/>
      <c r="I862" s="6" t="n"/>
      <c r="J862" s="6" t="n"/>
      <c r="K862" s="6" t="n"/>
      <c r="L862" s="74" t="n"/>
      <c r="M862" s="6" t="n"/>
      <c r="N862" s="6" t="n"/>
      <c r="O862" s="6" t="n"/>
      <c r="P862" s="75" t="n"/>
    </row>
    <row r="863" ht="15.75" customHeight="1" s="262">
      <c r="A863" s="1" t="n"/>
      <c r="B863" s="14" t="n"/>
      <c r="C863" s="6" t="n"/>
      <c r="D863" s="74" t="n"/>
      <c r="E863" s="6" t="n"/>
      <c r="F863" s="74" t="n"/>
      <c r="G863" s="6" t="n"/>
      <c r="H863" s="6" t="n"/>
      <c r="I863" s="6" t="n"/>
      <c r="J863" s="6" t="n"/>
      <c r="K863" s="6" t="n"/>
      <c r="L863" s="74" t="n"/>
      <c r="M863" s="6" t="n"/>
      <c r="N863" s="6" t="n"/>
      <c r="O863" s="6" t="n"/>
      <c r="P863" s="75" t="n"/>
    </row>
    <row r="864" ht="15.75" customHeight="1" s="262">
      <c r="A864" s="1" t="n"/>
      <c r="B864" s="14" t="n"/>
      <c r="C864" s="6" t="n"/>
      <c r="D864" s="74" t="n"/>
      <c r="E864" s="6" t="n"/>
      <c r="F864" s="74" t="n"/>
      <c r="G864" s="6" t="n"/>
      <c r="H864" s="6" t="n"/>
      <c r="I864" s="6" t="n"/>
      <c r="J864" s="6" t="n"/>
      <c r="K864" s="6" t="n"/>
      <c r="L864" s="74" t="n"/>
      <c r="M864" s="6" t="n"/>
      <c r="N864" s="6" t="n"/>
      <c r="O864" s="6" t="n"/>
      <c r="P864" s="75" t="n"/>
    </row>
    <row r="865" ht="15.75" customHeight="1" s="262">
      <c r="A865" s="1" t="n"/>
      <c r="B865" s="14" t="n"/>
      <c r="C865" s="6" t="n"/>
      <c r="D865" s="74" t="n"/>
      <c r="E865" s="6" t="n"/>
      <c r="F865" s="74" t="n"/>
      <c r="G865" s="6" t="n"/>
      <c r="H865" s="6" t="n"/>
      <c r="I865" s="6" t="n"/>
      <c r="J865" s="6" t="n"/>
      <c r="K865" s="6" t="n"/>
      <c r="L865" s="74" t="n"/>
      <c r="M865" s="6" t="n"/>
      <c r="N865" s="6" t="n"/>
      <c r="O865" s="6" t="n"/>
      <c r="P865" s="75" t="n"/>
    </row>
    <row r="866" ht="15.75" customHeight="1" s="262">
      <c r="A866" s="1" t="n"/>
      <c r="B866" s="14" t="n"/>
      <c r="C866" s="6" t="n"/>
      <c r="D866" s="74" t="n"/>
      <c r="E866" s="6" t="n"/>
      <c r="F866" s="74" t="n"/>
      <c r="G866" s="6" t="n"/>
      <c r="H866" s="6" t="n"/>
      <c r="I866" s="6" t="n"/>
      <c r="J866" s="6" t="n"/>
      <c r="K866" s="6" t="n"/>
      <c r="L866" s="74" t="n"/>
      <c r="M866" s="6" t="n"/>
      <c r="N866" s="6" t="n"/>
      <c r="O866" s="6" t="n"/>
      <c r="P866" s="75" t="n"/>
    </row>
    <row r="867" ht="15.75" customHeight="1" s="262">
      <c r="A867" s="1" t="n"/>
      <c r="B867" s="14" t="n"/>
      <c r="C867" s="6" t="n"/>
      <c r="D867" s="74" t="n"/>
      <c r="E867" s="6" t="n"/>
      <c r="F867" s="74" t="n"/>
      <c r="G867" s="6" t="n"/>
      <c r="H867" s="6" t="n"/>
      <c r="I867" s="6" t="n"/>
      <c r="J867" s="6" t="n"/>
      <c r="K867" s="6" t="n"/>
      <c r="L867" s="74" t="n"/>
      <c r="M867" s="6" t="n"/>
      <c r="N867" s="6" t="n"/>
      <c r="O867" s="6" t="n"/>
      <c r="P867" s="75" t="n"/>
    </row>
    <row r="868" ht="15.75" customHeight="1" s="262">
      <c r="A868" s="1" t="n"/>
      <c r="B868" s="14" t="n"/>
      <c r="C868" s="6" t="n"/>
      <c r="D868" s="74" t="n"/>
      <c r="E868" s="6" t="n"/>
      <c r="F868" s="74" t="n"/>
      <c r="G868" s="6" t="n"/>
      <c r="H868" s="6" t="n"/>
      <c r="I868" s="6" t="n"/>
      <c r="J868" s="6" t="n"/>
      <c r="K868" s="6" t="n"/>
      <c r="L868" s="74" t="n"/>
      <c r="M868" s="6" t="n"/>
      <c r="N868" s="6" t="n"/>
      <c r="O868" s="6" t="n"/>
      <c r="P868" s="75" t="n"/>
    </row>
    <row r="869" ht="15.75" customHeight="1" s="262">
      <c r="A869" s="1" t="n"/>
      <c r="B869" s="14" t="n"/>
      <c r="C869" s="6" t="n"/>
      <c r="D869" s="74" t="n"/>
      <c r="E869" s="6" t="n"/>
      <c r="F869" s="74" t="n"/>
      <c r="G869" s="6" t="n"/>
      <c r="H869" s="6" t="n"/>
      <c r="I869" s="6" t="n"/>
      <c r="J869" s="6" t="n"/>
      <c r="K869" s="6" t="n"/>
      <c r="L869" s="74" t="n"/>
      <c r="M869" s="6" t="n"/>
      <c r="N869" s="6" t="n"/>
      <c r="O869" s="6" t="n"/>
      <c r="P869" s="75" t="n"/>
    </row>
    <row r="870" ht="15.75" customHeight="1" s="262">
      <c r="A870" s="1" t="n"/>
      <c r="B870" s="14" t="n"/>
      <c r="C870" s="6" t="n"/>
      <c r="D870" s="74" t="n"/>
      <c r="E870" s="6" t="n"/>
      <c r="F870" s="74" t="n"/>
      <c r="G870" s="6" t="n"/>
      <c r="H870" s="6" t="n"/>
      <c r="I870" s="6" t="n"/>
      <c r="J870" s="6" t="n"/>
      <c r="K870" s="6" t="n"/>
      <c r="L870" s="74" t="n"/>
      <c r="M870" s="6" t="n"/>
      <c r="N870" s="6" t="n"/>
      <c r="O870" s="6" t="n"/>
      <c r="P870" s="75" t="n"/>
    </row>
    <row r="871" ht="15.75" customHeight="1" s="262">
      <c r="A871" s="1" t="n"/>
      <c r="B871" s="14" t="n"/>
      <c r="C871" s="6" t="n"/>
      <c r="D871" s="74" t="n"/>
      <c r="E871" s="6" t="n"/>
      <c r="F871" s="74" t="n"/>
      <c r="G871" s="6" t="n"/>
      <c r="H871" s="6" t="n"/>
      <c r="I871" s="6" t="n"/>
      <c r="J871" s="6" t="n"/>
      <c r="K871" s="6" t="n"/>
      <c r="L871" s="74" t="n"/>
      <c r="M871" s="6" t="n"/>
      <c r="N871" s="6" t="n"/>
      <c r="O871" s="6" t="n"/>
      <c r="P871" s="75" t="n"/>
    </row>
    <row r="872" ht="15.75" customHeight="1" s="262">
      <c r="A872" s="1" t="n"/>
      <c r="B872" s="14" t="n"/>
      <c r="C872" s="6" t="n"/>
      <c r="D872" s="74" t="n"/>
      <c r="E872" s="6" t="n"/>
      <c r="F872" s="74" t="n"/>
      <c r="G872" s="6" t="n"/>
      <c r="H872" s="6" t="n"/>
      <c r="I872" s="6" t="n"/>
      <c r="J872" s="6" t="n"/>
      <c r="K872" s="6" t="n"/>
      <c r="L872" s="74" t="n"/>
      <c r="M872" s="6" t="n"/>
      <c r="N872" s="6" t="n"/>
      <c r="O872" s="6" t="n"/>
      <c r="P872" s="75" t="n"/>
    </row>
    <row r="873" ht="15.75" customHeight="1" s="262">
      <c r="A873" s="1" t="n"/>
      <c r="B873" s="14" t="n"/>
      <c r="C873" s="6" t="n"/>
      <c r="D873" s="74" t="n"/>
      <c r="E873" s="6" t="n"/>
      <c r="F873" s="74" t="n"/>
      <c r="G873" s="6" t="n"/>
      <c r="H873" s="6" t="n"/>
      <c r="I873" s="6" t="n"/>
      <c r="J873" s="6" t="n"/>
      <c r="K873" s="6" t="n"/>
      <c r="L873" s="74" t="n"/>
      <c r="M873" s="6" t="n"/>
      <c r="N873" s="6" t="n"/>
      <c r="O873" s="6" t="n"/>
      <c r="P873" s="75" t="n"/>
    </row>
    <row r="874" ht="15.75" customHeight="1" s="262">
      <c r="A874" s="1" t="n"/>
      <c r="B874" s="14" t="n"/>
      <c r="C874" s="6" t="n"/>
      <c r="D874" s="74" t="n"/>
      <c r="E874" s="6" t="n"/>
      <c r="F874" s="74" t="n"/>
      <c r="G874" s="6" t="n"/>
      <c r="H874" s="6" t="n"/>
      <c r="I874" s="6" t="n"/>
      <c r="J874" s="6" t="n"/>
      <c r="K874" s="6" t="n"/>
      <c r="L874" s="74" t="n"/>
      <c r="M874" s="6" t="n"/>
      <c r="N874" s="6" t="n"/>
      <c r="O874" s="6" t="n"/>
      <c r="P874" s="75" t="n"/>
    </row>
    <row r="875" ht="15.75" customHeight="1" s="262">
      <c r="A875" s="1" t="n"/>
      <c r="B875" s="14" t="n"/>
      <c r="C875" s="6" t="n"/>
      <c r="D875" s="74" t="n"/>
      <c r="E875" s="6" t="n"/>
      <c r="F875" s="74" t="n"/>
      <c r="G875" s="6" t="n"/>
      <c r="H875" s="6" t="n"/>
      <c r="I875" s="6" t="n"/>
      <c r="J875" s="6" t="n"/>
      <c r="K875" s="6" t="n"/>
      <c r="L875" s="74" t="n"/>
      <c r="M875" s="6" t="n"/>
      <c r="N875" s="6" t="n"/>
      <c r="O875" s="6" t="n"/>
      <c r="P875" s="75" t="n"/>
    </row>
    <row r="876" ht="15.75" customHeight="1" s="262">
      <c r="A876" s="1" t="n"/>
      <c r="B876" s="14" t="n"/>
      <c r="C876" s="6" t="n"/>
      <c r="D876" s="74" t="n"/>
      <c r="E876" s="6" t="n"/>
      <c r="F876" s="74" t="n"/>
      <c r="G876" s="6" t="n"/>
      <c r="H876" s="6" t="n"/>
      <c r="I876" s="6" t="n"/>
      <c r="J876" s="6" t="n"/>
      <c r="K876" s="6" t="n"/>
      <c r="L876" s="74" t="n"/>
      <c r="M876" s="6" t="n"/>
      <c r="N876" s="6" t="n"/>
      <c r="O876" s="6" t="n"/>
      <c r="P876" s="75" t="n"/>
    </row>
    <row r="877" ht="15.75" customHeight="1" s="262">
      <c r="A877" s="1" t="n"/>
      <c r="B877" s="14" t="n"/>
      <c r="C877" s="6" t="n"/>
      <c r="D877" s="74" t="n"/>
      <c r="E877" s="6" t="n"/>
      <c r="F877" s="74" t="n"/>
      <c r="G877" s="6" t="n"/>
      <c r="H877" s="6" t="n"/>
      <c r="I877" s="6" t="n"/>
      <c r="J877" s="6" t="n"/>
      <c r="K877" s="6" t="n"/>
      <c r="L877" s="74" t="n"/>
      <c r="M877" s="6" t="n"/>
      <c r="N877" s="6" t="n"/>
      <c r="O877" s="6" t="n"/>
      <c r="P877" s="75" t="n"/>
    </row>
    <row r="878" ht="15.75" customHeight="1" s="262">
      <c r="A878" s="1" t="n"/>
      <c r="B878" s="14" t="n"/>
      <c r="C878" s="6" t="n"/>
      <c r="D878" s="74" t="n"/>
      <c r="E878" s="6" t="n"/>
      <c r="F878" s="74" t="n"/>
      <c r="G878" s="6" t="n"/>
      <c r="H878" s="6" t="n"/>
      <c r="I878" s="6" t="n"/>
      <c r="J878" s="6" t="n"/>
      <c r="K878" s="6" t="n"/>
      <c r="L878" s="74" t="n"/>
      <c r="M878" s="6" t="n"/>
      <c r="N878" s="6" t="n"/>
      <c r="O878" s="6" t="n"/>
      <c r="P878" s="75" t="n"/>
    </row>
    <row r="879" ht="15.75" customHeight="1" s="262">
      <c r="A879" s="1" t="n"/>
      <c r="B879" s="14" t="n"/>
      <c r="C879" s="6" t="n"/>
      <c r="D879" s="74" t="n"/>
      <c r="E879" s="6" t="n"/>
      <c r="F879" s="74" t="n"/>
      <c r="G879" s="6" t="n"/>
      <c r="H879" s="6" t="n"/>
      <c r="I879" s="6" t="n"/>
      <c r="J879" s="6" t="n"/>
      <c r="K879" s="6" t="n"/>
      <c r="L879" s="74" t="n"/>
      <c r="M879" s="6" t="n"/>
      <c r="N879" s="6" t="n"/>
      <c r="O879" s="6" t="n"/>
      <c r="P879" s="75" t="n"/>
    </row>
    <row r="880" ht="15.75" customHeight="1" s="262">
      <c r="A880" s="1" t="n"/>
      <c r="B880" s="14" t="n"/>
      <c r="C880" s="6" t="n"/>
      <c r="D880" s="74" t="n"/>
      <c r="E880" s="6" t="n"/>
      <c r="F880" s="74" t="n"/>
      <c r="G880" s="6" t="n"/>
      <c r="H880" s="6" t="n"/>
      <c r="I880" s="6" t="n"/>
      <c r="J880" s="6" t="n"/>
      <c r="K880" s="6" t="n"/>
      <c r="L880" s="74" t="n"/>
      <c r="M880" s="6" t="n"/>
      <c r="N880" s="6" t="n"/>
      <c r="O880" s="6" t="n"/>
      <c r="P880" s="75" t="n"/>
    </row>
    <row r="881" ht="15.75" customHeight="1" s="262">
      <c r="A881" s="1" t="n"/>
      <c r="B881" s="14" t="n"/>
      <c r="C881" s="6" t="n"/>
      <c r="D881" s="74" t="n"/>
      <c r="E881" s="6" t="n"/>
      <c r="F881" s="74" t="n"/>
      <c r="G881" s="6" t="n"/>
      <c r="H881" s="6" t="n"/>
      <c r="I881" s="6" t="n"/>
      <c r="J881" s="6" t="n"/>
      <c r="K881" s="6" t="n"/>
      <c r="L881" s="74" t="n"/>
      <c r="M881" s="6" t="n"/>
      <c r="N881" s="6" t="n"/>
      <c r="O881" s="6" t="n"/>
      <c r="P881" s="75" t="n"/>
    </row>
    <row r="882" ht="15.75" customHeight="1" s="262">
      <c r="A882" s="1" t="n"/>
      <c r="B882" s="14" t="n"/>
      <c r="C882" s="6" t="n"/>
      <c r="D882" s="74" t="n"/>
      <c r="E882" s="6" t="n"/>
      <c r="F882" s="74" t="n"/>
      <c r="G882" s="6" t="n"/>
      <c r="H882" s="6" t="n"/>
      <c r="I882" s="6" t="n"/>
      <c r="J882" s="6" t="n"/>
      <c r="K882" s="6" t="n"/>
      <c r="L882" s="74" t="n"/>
      <c r="M882" s="6" t="n"/>
      <c r="N882" s="6" t="n"/>
      <c r="O882" s="6" t="n"/>
      <c r="P882" s="75" t="n"/>
    </row>
    <row r="883" ht="15.75" customHeight="1" s="262">
      <c r="A883" s="1" t="n"/>
      <c r="B883" s="14" t="n"/>
      <c r="C883" s="6" t="n"/>
      <c r="D883" s="74" t="n"/>
      <c r="E883" s="6" t="n"/>
      <c r="F883" s="74" t="n"/>
      <c r="G883" s="6" t="n"/>
      <c r="H883" s="6" t="n"/>
      <c r="I883" s="6" t="n"/>
      <c r="J883" s="6" t="n"/>
      <c r="K883" s="6" t="n"/>
      <c r="L883" s="74" t="n"/>
      <c r="M883" s="6" t="n"/>
      <c r="N883" s="6" t="n"/>
      <c r="O883" s="6" t="n"/>
      <c r="P883" s="75" t="n"/>
    </row>
    <row r="884" ht="15.75" customHeight="1" s="262">
      <c r="A884" s="1" t="n"/>
      <c r="B884" s="14" t="n"/>
      <c r="C884" s="6" t="n"/>
      <c r="D884" s="74" t="n"/>
      <c r="E884" s="6" t="n"/>
      <c r="F884" s="74" t="n"/>
      <c r="G884" s="6" t="n"/>
      <c r="H884" s="6" t="n"/>
      <c r="I884" s="6" t="n"/>
      <c r="J884" s="6" t="n"/>
      <c r="K884" s="6" t="n"/>
      <c r="L884" s="74" t="n"/>
      <c r="M884" s="6" t="n"/>
      <c r="N884" s="6" t="n"/>
      <c r="O884" s="6" t="n"/>
      <c r="P884" s="75" t="n"/>
    </row>
    <row r="885" ht="15.75" customHeight="1" s="262">
      <c r="A885" s="1" t="n"/>
      <c r="B885" s="14" t="n"/>
      <c r="C885" s="6" t="n"/>
      <c r="D885" s="74" t="n"/>
      <c r="E885" s="6" t="n"/>
      <c r="F885" s="74" t="n"/>
      <c r="G885" s="6" t="n"/>
      <c r="H885" s="6" t="n"/>
      <c r="I885" s="6" t="n"/>
      <c r="J885" s="6" t="n"/>
      <c r="K885" s="6" t="n"/>
      <c r="L885" s="74" t="n"/>
      <c r="M885" s="6" t="n"/>
      <c r="N885" s="6" t="n"/>
      <c r="O885" s="6" t="n"/>
      <c r="P885" s="75" t="n"/>
    </row>
    <row r="886" ht="15.75" customHeight="1" s="262">
      <c r="A886" s="1" t="n"/>
      <c r="B886" s="14" t="n"/>
      <c r="C886" s="6" t="n"/>
      <c r="D886" s="74" t="n"/>
      <c r="E886" s="6" t="n"/>
      <c r="F886" s="74" t="n"/>
      <c r="G886" s="6" t="n"/>
      <c r="H886" s="6" t="n"/>
      <c r="I886" s="6" t="n"/>
      <c r="J886" s="6" t="n"/>
      <c r="K886" s="6" t="n"/>
      <c r="L886" s="74" t="n"/>
      <c r="M886" s="6" t="n"/>
      <c r="N886" s="6" t="n"/>
      <c r="O886" s="6" t="n"/>
      <c r="P886" s="75" t="n"/>
    </row>
    <row r="887" ht="15.75" customHeight="1" s="262">
      <c r="A887" s="1" t="n"/>
      <c r="B887" s="14" t="n"/>
      <c r="C887" s="6" t="n"/>
      <c r="D887" s="74" t="n"/>
      <c r="E887" s="6" t="n"/>
      <c r="F887" s="74" t="n"/>
      <c r="G887" s="6" t="n"/>
      <c r="H887" s="6" t="n"/>
      <c r="I887" s="6" t="n"/>
      <c r="J887" s="6" t="n"/>
      <c r="K887" s="6" t="n"/>
      <c r="L887" s="74" t="n"/>
      <c r="M887" s="6" t="n"/>
      <c r="N887" s="6" t="n"/>
      <c r="O887" s="6" t="n"/>
      <c r="P887" s="75" t="n"/>
    </row>
    <row r="888" ht="15.75" customHeight="1" s="262">
      <c r="A888" s="1" t="n"/>
      <c r="B888" s="14" t="n"/>
      <c r="C888" s="6" t="n"/>
      <c r="D888" s="74" t="n"/>
      <c r="E888" s="6" t="n"/>
      <c r="F888" s="74" t="n"/>
      <c r="G888" s="6" t="n"/>
      <c r="H888" s="6" t="n"/>
      <c r="I888" s="6" t="n"/>
      <c r="J888" s="6" t="n"/>
      <c r="K888" s="6" t="n"/>
      <c r="L888" s="74" t="n"/>
      <c r="M888" s="6" t="n"/>
      <c r="N888" s="6" t="n"/>
      <c r="O888" s="6" t="n"/>
      <c r="P888" s="75" t="n"/>
    </row>
    <row r="889" ht="15.75" customHeight="1" s="262">
      <c r="A889" s="1" t="n"/>
      <c r="B889" s="14" t="n"/>
      <c r="C889" s="6" t="n"/>
      <c r="D889" s="74" t="n"/>
      <c r="E889" s="6" t="n"/>
      <c r="F889" s="74" t="n"/>
      <c r="G889" s="6" t="n"/>
      <c r="H889" s="6" t="n"/>
      <c r="I889" s="6" t="n"/>
      <c r="J889" s="6" t="n"/>
      <c r="K889" s="6" t="n"/>
      <c r="L889" s="74" t="n"/>
      <c r="M889" s="6" t="n"/>
      <c r="N889" s="6" t="n"/>
      <c r="O889" s="6" t="n"/>
      <c r="P889" s="75" t="n"/>
    </row>
    <row r="890" ht="15.75" customHeight="1" s="262">
      <c r="A890" s="1" t="n"/>
      <c r="B890" s="14" t="n"/>
      <c r="C890" s="6" t="n"/>
      <c r="D890" s="74" t="n"/>
      <c r="E890" s="6" t="n"/>
      <c r="F890" s="74" t="n"/>
      <c r="G890" s="6" t="n"/>
      <c r="H890" s="6" t="n"/>
      <c r="I890" s="6" t="n"/>
      <c r="J890" s="6" t="n"/>
      <c r="K890" s="6" t="n"/>
      <c r="L890" s="74" t="n"/>
      <c r="M890" s="6" t="n"/>
      <c r="N890" s="6" t="n"/>
      <c r="O890" s="6" t="n"/>
      <c r="P890" s="75" t="n"/>
    </row>
    <row r="891" ht="15.75" customHeight="1" s="262">
      <c r="A891" s="1" t="n"/>
      <c r="B891" s="14" t="n"/>
      <c r="C891" s="6" t="n"/>
      <c r="D891" s="74" t="n"/>
      <c r="E891" s="6" t="n"/>
      <c r="F891" s="74" t="n"/>
      <c r="G891" s="6" t="n"/>
      <c r="H891" s="6" t="n"/>
      <c r="I891" s="6" t="n"/>
      <c r="J891" s="6" t="n"/>
      <c r="K891" s="6" t="n"/>
      <c r="L891" s="74" t="n"/>
      <c r="M891" s="6" t="n"/>
      <c r="N891" s="6" t="n"/>
      <c r="O891" s="6" t="n"/>
      <c r="P891" s="75" t="n"/>
    </row>
    <row r="892" ht="15.75" customHeight="1" s="262">
      <c r="A892" s="1" t="n"/>
      <c r="B892" s="14" t="n"/>
      <c r="C892" s="6" t="n"/>
      <c r="D892" s="74" t="n"/>
      <c r="E892" s="6" t="n"/>
      <c r="F892" s="74" t="n"/>
      <c r="G892" s="6" t="n"/>
      <c r="H892" s="6" t="n"/>
      <c r="I892" s="6" t="n"/>
      <c r="J892" s="6" t="n"/>
      <c r="K892" s="6" t="n"/>
      <c r="L892" s="74" t="n"/>
      <c r="M892" s="6" t="n"/>
      <c r="N892" s="6" t="n"/>
      <c r="O892" s="6" t="n"/>
      <c r="P892" s="75" t="n"/>
    </row>
    <row r="893" ht="15.75" customHeight="1" s="262">
      <c r="A893" s="1" t="n"/>
      <c r="B893" s="14" t="n"/>
      <c r="C893" s="6" t="n"/>
      <c r="D893" s="74" t="n"/>
      <c r="E893" s="6" t="n"/>
      <c r="F893" s="74" t="n"/>
      <c r="G893" s="6" t="n"/>
      <c r="H893" s="6" t="n"/>
      <c r="I893" s="6" t="n"/>
      <c r="J893" s="6" t="n"/>
      <c r="K893" s="6" t="n"/>
      <c r="L893" s="74" t="n"/>
      <c r="M893" s="6" t="n"/>
      <c r="N893" s="6" t="n"/>
      <c r="O893" s="6" t="n"/>
      <c r="P893" s="75" t="n"/>
    </row>
    <row r="894" ht="15.75" customHeight="1" s="262">
      <c r="A894" s="1" t="n"/>
      <c r="B894" s="14" t="n"/>
      <c r="C894" s="6" t="n"/>
      <c r="D894" s="74" t="n"/>
      <c r="E894" s="6" t="n"/>
      <c r="F894" s="74" t="n"/>
      <c r="G894" s="6" t="n"/>
      <c r="H894" s="6" t="n"/>
      <c r="I894" s="6" t="n"/>
      <c r="J894" s="6" t="n"/>
      <c r="K894" s="6" t="n"/>
      <c r="L894" s="74" t="n"/>
      <c r="M894" s="6" t="n"/>
      <c r="N894" s="6" t="n"/>
      <c r="O894" s="6" t="n"/>
      <c r="P894" s="75" t="n"/>
    </row>
    <row r="895" ht="15.75" customHeight="1" s="262">
      <c r="A895" s="1" t="n"/>
      <c r="B895" s="14" t="n"/>
      <c r="C895" s="6" t="n"/>
      <c r="D895" s="74" t="n"/>
      <c r="E895" s="6" t="n"/>
      <c r="F895" s="74" t="n"/>
      <c r="G895" s="6" t="n"/>
      <c r="H895" s="6" t="n"/>
      <c r="I895" s="6" t="n"/>
      <c r="J895" s="6" t="n"/>
      <c r="K895" s="6" t="n"/>
      <c r="L895" s="74" t="n"/>
      <c r="M895" s="6" t="n"/>
      <c r="N895" s="6" t="n"/>
      <c r="O895" s="6" t="n"/>
      <c r="P895" s="75" t="n"/>
    </row>
    <row r="896" ht="15.75" customHeight="1" s="262">
      <c r="A896" s="1" t="n"/>
      <c r="B896" s="14" t="n"/>
      <c r="C896" s="6" t="n"/>
      <c r="D896" s="74" t="n"/>
      <c r="E896" s="6" t="n"/>
      <c r="F896" s="74" t="n"/>
      <c r="G896" s="6" t="n"/>
      <c r="H896" s="6" t="n"/>
      <c r="I896" s="6" t="n"/>
      <c r="J896" s="6" t="n"/>
      <c r="K896" s="6" t="n"/>
      <c r="L896" s="74" t="n"/>
      <c r="M896" s="6" t="n"/>
      <c r="N896" s="6" t="n"/>
      <c r="O896" s="6" t="n"/>
      <c r="P896" s="75" t="n"/>
    </row>
    <row r="897" ht="15.75" customHeight="1" s="262">
      <c r="A897" s="1" t="n"/>
      <c r="B897" s="14" t="n"/>
      <c r="C897" s="6" t="n"/>
      <c r="D897" s="74" t="n"/>
      <c r="E897" s="6" t="n"/>
      <c r="F897" s="74" t="n"/>
      <c r="G897" s="6" t="n"/>
      <c r="H897" s="6" t="n"/>
      <c r="I897" s="6" t="n"/>
      <c r="J897" s="6" t="n"/>
      <c r="K897" s="6" t="n"/>
      <c r="L897" s="74" t="n"/>
      <c r="M897" s="6" t="n"/>
      <c r="N897" s="6" t="n"/>
      <c r="O897" s="6" t="n"/>
      <c r="P897" s="75" t="n"/>
    </row>
    <row r="898" ht="15.75" customHeight="1" s="262">
      <c r="A898" s="1" t="n"/>
      <c r="B898" s="14" t="n"/>
      <c r="C898" s="6" t="n"/>
      <c r="D898" s="74" t="n"/>
      <c r="E898" s="6" t="n"/>
      <c r="F898" s="74" t="n"/>
      <c r="G898" s="6" t="n"/>
      <c r="H898" s="6" t="n"/>
      <c r="I898" s="6" t="n"/>
      <c r="J898" s="6" t="n"/>
      <c r="K898" s="6" t="n"/>
      <c r="L898" s="74" t="n"/>
      <c r="M898" s="6" t="n"/>
      <c r="N898" s="6" t="n"/>
      <c r="O898" s="6" t="n"/>
      <c r="P898" s="75" t="n"/>
    </row>
    <row r="899" ht="15.75" customHeight="1" s="262">
      <c r="A899" s="1" t="n"/>
      <c r="B899" s="14" t="n"/>
      <c r="C899" s="6" t="n"/>
      <c r="D899" s="74" t="n"/>
      <c r="E899" s="6" t="n"/>
      <c r="F899" s="74" t="n"/>
      <c r="G899" s="6" t="n"/>
      <c r="H899" s="6" t="n"/>
      <c r="I899" s="6" t="n"/>
      <c r="J899" s="6" t="n"/>
      <c r="K899" s="6" t="n"/>
      <c r="L899" s="74" t="n"/>
      <c r="M899" s="6" t="n"/>
      <c r="N899" s="6" t="n"/>
      <c r="O899" s="6" t="n"/>
      <c r="P899" s="75" t="n"/>
    </row>
    <row r="900" ht="15.75" customHeight="1" s="262">
      <c r="A900" s="1" t="n"/>
      <c r="B900" s="14" t="n"/>
      <c r="C900" s="6" t="n"/>
      <c r="D900" s="74" t="n"/>
      <c r="E900" s="6" t="n"/>
      <c r="F900" s="74" t="n"/>
      <c r="G900" s="6" t="n"/>
      <c r="H900" s="6" t="n"/>
      <c r="I900" s="6" t="n"/>
      <c r="J900" s="6" t="n"/>
      <c r="K900" s="6" t="n"/>
      <c r="L900" s="74" t="n"/>
      <c r="M900" s="6" t="n"/>
      <c r="N900" s="6" t="n"/>
      <c r="O900" s="6" t="n"/>
      <c r="P900" s="75" t="n"/>
    </row>
    <row r="901" ht="15.75" customHeight="1" s="262">
      <c r="A901" s="1" t="n"/>
      <c r="B901" s="14" t="n"/>
      <c r="C901" s="6" t="n"/>
      <c r="D901" s="74" t="n"/>
      <c r="E901" s="6" t="n"/>
      <c r="F901" s="74" t="n"/>
      <c r="G901" s="6" t="n"/>
      <c r="H901" s="6" t="n"/>
      <c r="I901" s="6" t="n"/>
      <c r="J901" s="6" t="n"/>
      <c r="K901" s="6" t="n"/>
      <c r="L901" s="74" t="n"/>
      <c r="M901" s="6" t="n"/>
      <c r="N901" s="6" t="n"/>
      <c r="O901" s="6" t="n"/>
      <c r="P901" s="75" t="n"/>
    </row>
    <row r="902" ht="15.75" customHeight="1" s="262">
      <c r="A902" s="1" t="n"/>
      <c r="B902" s="14" t="n"/>
      <c r="C902" s="6" t="n"/>
      <c r="D902" s="74" t="n"/>
      <c r="E902" s="6" t="n"/>
      <c r="F902" s="74" t="n"/>
      <c r="G902" s="6" t="n"/>
      <c r="H902" s="6" t="n"/>
      <c r="I902" s="6" t="n"/>
      <c r="J902" s="6" t="n"/>
      <c r="K902" s="6" t="n"/>
      <c r="L902" s="74" t="n"/>
      <c r="M902" s="6" t="n"/>
      <c r="N902" s="6" t="n"/>
      <c r="O902" s="6" t="n"/>
      <c r="P902" s="75" t="n"/>
    </row>
    <row r="903" ht="15.75" customHeight="1" s="262">
      <c r="A903" s="1" t="n"/>
      <c r="B903" s="14" t="n"/>
      <c r="C903" s="6" t="n"/>
      <c r="D903" s="74" t="n"/>
      <c r="E903" s="6" t="n"/>
      <c r="F903" s="74" t="n"/>
      <c r="G903" s="6" t="n"/>
      <c r="H903" s="6" t="n"/>
      <c r="I903" s="6" t="n"/>
      <c r="J903" s="6" t="n"/>
      <c r="K903" s="6" t="n"/>
      <c r="L903" s="74" t="n"/>
      <c r="M903" s="6" t="n"/>
      <c r="N903" s="6" t="n"/>
      <c r="O903" s="6" t="n"/>
      <c r="P903" s="75" t="n"/>
    </row>
    <row r="904" ht="15.75" customHeight="1" s="262">
      <c r="A904" s="1" t="n"/>
      <c r="B904" s="14" t="n"/>
      <c r="C904" s="6" t="n"/>
      <c r="D904" s="74" t="n"/>
      <c r="E904" s="6" t="n"/>
      <c r="F904" s="74" t="n"/>
      <c r="G904" s="6" t="n"/>
      <c r="H904" s="6" t="n"/>
      <c r="I904" s="6" t="n"/>
      <c r="J904" s="6" t="n"/>
      <c r="K904" s="6" t="n"/>
      <c r="L904" s="74" t="n"/>
      <c r="M904" s="6" t="n"/>
      <c r="N904" s="6" t="n"/>
      <c r="O904" s="6" t="n"/>
      <c r="P904" s="75" t="n"/>
    </row>
    <row r="905" ht="15.75" customHeight="1" s="262">
      <c r="A905" s="1" t="n"/>
      <c r="B905" s="14" t="n"/>
      <c r="C905" s="6" t="n"/>
      <c r="D905" s="74" t="n"/>
      <c r="E905" s="6" t="n"/>
      <c r="F905" s="74" t="n"/>
      <c r="G905" s="6" t="n"/>
      <c r="H905" s="6" t="n"/>
      <c r="I905" s="6" t="n"/>
      <c r="J905" s="6" t="n"/>
      <c r="K905" s="6" t="n"/>
      <c r="L905" s="74" t="n"/>
      <c r="M905" s="6" t="n"/>
      <c r="N905" s="6" t="n"/>
      <c r="O905" s="6" t="n"/>
      <c r="P905" s="75" t="n"/>
    </row>
    <row r="906" ht="15.75" customHeight="1" s="262">
      <c r="A906" s="1" t="n"/>
      <c r="B906" s="14" t="n"/>
      <c r="C906" s="6" t="n"/>
      <c r="D906" s="74" t="n"/>
      <c r="E906" s="6" t="n"/>
      <c r="F906" s="74" t="n"/>
      <c r="G906" s="6" t="n"/>
      <c r="H906" s="6" t="n"/>
      <c r="I906" s="6" t="n"/>
      <c r="J906" s="6" t="n"/>
      <c r="K906" s="6" t="n"/>
      <c r="L906" s="74" t="n"/>
      <c r="M906" s="6" t="n"/>
      <c r="N906" s="6" t="n"/>
      <c r="O906" s="6" t="n"/>
      <c r="P906" s="75" t="n"/>
    </row>
    <row r="907" ht="15.75" customHeight="1" s="262">
      <c r="A907" s="1" t="n"/>
      <c r="B907" s="14" t="n"/>
      <c r="C907" s="6" t="n"/>
      <c r="D907" s="74" t="n"/>
      <c r="E907" s="6" t="n"/>
      <c r="F907" s="74" t="n"/>
      <c r="G907" s="6" t="n"/>
      <c r="H907" s="6" t="n"/>
      <c r="I907" s="6" t="n"/>
      <c r="J907" s="6" t="n"/>
      <c r="K907" s="6" t="n"/>
      <c r="L907" s="74" t="n"/>
      <c r="M907" s="6" t="n"/>
      <c r="N907" s="6" t="n"/>
      <c r="O907" s="6" t="n"/>
      <c r="P907" s="75" t="n"/>
    </row>
    <row r="908" ht="15.75" customHeight="1" s="262">
      <c r="A908" s="1" t="n"/>
      <c r="B908" s="14" t="n"/>
      <c r="C908" s="6" t="n"/>
      <c r="D908" s="74" t="n"/>
      <c r="E908" s="6" t="n"/>
      <c r="F908" s="74" t="n"/>
      <c r="G908" s="6" t="n"/>
      <c r="H908" s="6" t="n"/>
      <c r="I908" s="6" t="n"/>
      <c r="J908" s="6" t="n"/>
      <c r="K908" s="6" t="n"/>
      <c r="L908" s="74" t="n"/>
      <c r="M908" s="6" t="n"/>
      <c r="N908" s="6" t="n"/>
      <c r="O908" s="6" t="n"/>
      <c r="P908" s="75" t="n"/>
    </row>
    <row r="909" ht="15.75" customHeight="1" s="262">
      <c r="A909" s="1" t="n"/>
      <c r="B909" s="14" t="n"/>
      <c r="C909" s="6" t="n"/>
      <c r="D909" s="74" t="n"/>
      <c r="E909" s="6" t="n"/>
      <c r="F909" s="74" t="n"/>
      <c r="G909" s="6" t="n"/>
      <c r="H909" s="6" t="n"/>
      <c r="I909" s="6" t="n"/>
      <c r="J909" s="6" t="n"/>
      <c r="K909" s="6" t="n"/>
      <c r="L909" s="74" t="n"/>
      <c r="M909" s="6" t="n"/>
      <c r="N909" s="6" t="n"/>
      <c r="O909" s="6" t="n"/>
      <c r="P909" s="75" t="n"/>
    </row>
    <row r="910" ht="15.75" customHeight="1" s="262">
      <c r="A910" s="1" t="n"/>
      <c r="B910" s="14" t="n"/>
      <c r="C910" s="6" t="n"/>
      <c r="D910" s="74" t="n"/>
      <c r="E910" s="6" t="n"/>
      <c r="F910" s="74" t="n"/>
      <c r="G910" s="6" t="n"/>
      <c r="H910" s="6" t="n"/>
      <c r="I910" s="6" t="n"/>
      <c r="J910" s="6" t="n"/>
      <c r="K910" s="6" t="n"/>
      <c r="L910" s="74" t="n"/>
      <c r="M910" s="6" t="n"/>
      <c r="N910" s="6" t="n"/>
      <c r="O910" s="6" t="n"/>
      <c r="P910" s="75" t="n"/>
    </row>
    <row r="911" ht="15.75" customHeight="1" s="262">
      <c r="A911" s="1" t="n"/>
      <c r="B911" s="14" t="n"/>
      <c r="C911" s="6" t="n"/>
      <c r="D911" s="74" t="n"/>
      <c r="E911" s="6" t="n"/>
      <c r="F911" s="74" t="n"/>
      <c r="G911" s="6" t="n"/>
      <c r="H911" s="6" t="n"/>
      <c r="I911" s="6" t="n"/>
      <c r="J911" s="6" t="n"/>
      <c r="K911" s="6" t="n"/>
      <c r="L911" s="74" t="n"/>
      <c r="M911" s="6" t="n"/>
      <c r="N911" s="6" t="n"/>
      <c r="O911" s="6" t="n"/>
      <c r="P911" s="75" t="n"/>
    </row>
    <row r="912" ht="15.75" customHeight="1" s="262">
      <c r="A912" s="1" t="n"/>
      <c r="B912" s="14" t="n"/>
      <c r="C912" s="6" t="n"/>
      <c r="D912" s="74" t="n"/>
      <c r="E912" s="6" t="n"/>
      <c r="F912" s="74" t="n"/>
      <c r="G912" s="6" t="n"/>
      <c r="H912" s="6" t="n"/>
      <c r="I912" s="6" t="n"/>
      <c r="J912" s="6" t="n"/>
      <c r="K912" s="6" t="n"/>
      <c r="L912" s="74" t="n"/>
      <c r="M912" s="6" t="n"/>
      <c r="N912" s="6" t="n"/>
      <c r="O912" s="6" t="n"/>
      <c r="P912" s="75" t="n"/>
    </row>
    <row r="913" ht="15.75" customHeight="1" s="262">
      <c r="A913" s="1" t="n"/>
      <c r="B913" s="14" t="n"/>
      <c r="C913" s="6" t="n"/>
      <c r="D913" s="74" t="n"/>
      <c r="E913" s="6" t="n"/>
      <c r="F913" s="74" t="n"/>
      <c r="G913" s="6" t="n"/>
      <c r="H913" s="6" t="n"/>
      <c r="I913" s="6" t="n"/>
      <c r="J913" s="6" t="n"/>
      <c r="K913" s="6" t="n"/>
      <c r="L913" s="74" t="n"/>
      <c r="M913" s="6" t="n"/>
      <c r="N913" s="6" t="n"/>
      <c r="O913" s="6" t="n"/>
      <c r="P913" s="75" t="n"/>
    </row>
    <row r="914" ht="15.75" customHeight="1" s="262">
      <c r="A914" s="1" t="n"/>
      <c r="B914" s="14" t="n"/>
      <c r="C914" s="6" t="n"/>
      <c r="D914" s="74" t="n"/>
      <c r="E914" s="6" t="n"/>
      <c r="F914" s="74" t="n"/>
      <c r="G914" s="6" t="n"/>
      <c r="H914" s="6" t="n"/>
      <c r="I914" s="6" t="n"/>
      <c r="J914" s="6" t="n"/>
      <c r="K914" s="6" t="n"/>
      <c r="L914" s="74" t="n"/>
      <c r="M914" s="6" t="n"/>
      <c r="N914" s="6" t="n"/>
      <c r="O914" s="6" t="n"/>
      <c r="P914" s="75" t="n"/>
    </row>
    <row r="915" ht="15.75" customHeight="1" s="262">
      <c r="A915" s="1" t="n"/>
      <c r="B915" s="14" t="n"/>
      <c r="C915" s="6" t="n"/>
      <c r="D915" s="74" t="n"/>
      <c r="E915" s="6" t="n"/>
      <c r="F915" s="74" t="n"/>
      <c r="G915" s="6" t="n"/>
      <c r="H915" s="6" t="n"/>
      <c r="I915" s="6" t="n"/>
      <c r="J915" s="6" t="n"/>
      <c r="K915" s="6" t="n"/>
      <c r="L915" s="74" t="n"/>
      <c r="M915" s="6" t="n"/>
      <c r="N915" s="6" t="n"/>
      <c r="O915" s="6" t="n"/>
      <c r="P915" s="75" t="n"/>
    </row>
    <row r="916" ht="15.75" customHeight="1" s="262">
      <c r="A916" s="1" t="n"/>
      <c r="B916" s="14" t="n"/>
      <c r="C916" s="6" t="n"/>
      <c r="D916" s="74" t="n"/>
      <c r="E916" s="6" t="n"/>
      <c r="F916" s="74" t="n"/>
      <c r="G916" s="6" t="n"/>
      <c r="H916" s="6" t="n"/>
      <c r="I916" s="6" t="n"/>
      <c r="J916" s="6" t="n"/>
      <c r="K916" s="6" t="n"/>
      <c r="L916" s="74" t="n"/>
      <c r="M916" s="6" t="n"/>
      <c r="N916" s="6" t="n"/>
      <c r="O916" s="6" t="n"/>
      <c r="P916" s="75" t="n"/>
    </row>
    <row r="917" ht="15.75" customHeight="1" s="262">
      <c r="A917" s="1" t="n"/>
      <c r="B917" s="14" t="n"/>
      <c r="C917" s="6" t="n"/>
      <c r="D917" s="74" t="n"/>
      <c r="E917" s="6" t="n"/>
      <c r="F917" s="74" t="n"/>
      <c r="G917" s="6" t="n"/>
      <c r="H917" s="6" t="n"/>
      <c r="I917" s="6" t="n"/>
      <c r="J917" s="6" t="n"/>
      <c r="K917" s="6" t="n"/>
      <c r="L917" s="74" t="n"/>
      <c r="M917" s="6" t="n"/>
      <c r="N917" s="6" t="n"/>
      <c r="O917" s="6" t="n"/>
      <c r="P917" s="75" t="n"/>
    </row>
    <row r="918" ht="15.75" customHeight="1" s="262">
      <c r="A918" s="1" t="n"/>
      <c r="B918" s="14" t="n"/>
      <c r="C918" s="6" t="n"/>
      <c r="D918" s="74" t="n"/>
      <c r="E918" s="6" t="n"/>
      <c r="F918" s="74" t="n"/>
      <c r="G918" s="6" t="n"/>
      <c r="H918" s="6" t="n"/>
      <c r="I918" s="6" t="n"/>
      <c r="J918" s="6" t="n"/>
      <c r="K918" s="6" t="n"/>
      <c r="L918" s="74" t="n"/>
      <c r="M918" s="6" t="n"/>
      <c r="N918" s="6" t="n"/>
      <c r="O918" s="6" t="n"/>
      <c r="P918" s="75" t="n"/>
    </row>
    <row r="919" ht="15.75" customHeight="1" s="262">
      <c r="A919" s="1" t="n"/>
      <c r="B919" s="14" t="n"/>
      <c r="C919" s="6" t="n"/>
      <c r="D919" s="74" t="n"/>
      <c r="E919" s="6" t="n"/>
      <c r="F919" s="74" t="n"/>
      <c r="G919" s="6" t="n"/>
      <c r="H919" s="6" t="n"/>
      <c r="I919" s="6" t="n"/>
      <c r="J919" s="6" t="n"/>
      <c r="K919" s="6" t="n"/>
      <c r="L919" s="74" t="n"/>
      <c r="M919" s="6" t="n"/>
      <c r="N919" s="6" t="n"/>
      <c r="O919" s="6" t="n"/>
      <c r="P919" s="75" t="n"/>
    </row>
    <row r="920" ht="15.75" customHeight="1" s="262">
      <c r="A920" s="1" t="n"/>
      <c r="B920" s="14" t="n"/>
      <c r="C920" s="6" t="n"/>
      <c r="D920" s="74" t="n"/>
      <c r="E920" s="6" t="n"/>
      <c r="F920" s="74" t="n"/>
      <c r="G920" s="6" t="n"/>
      <c r="H920" s="6" t="n"/>
      <c r="I920" s="6" t="n"/>
      <c r="J920" s="6" t="n"/>
      <c r="K920" s="6" t="n"/>
      <c r="L920" s="74" t="n"/>
      <c r="M920" s="6" t="n"/>
      <c r="N920" s="6" t="n"/>
      <c r="O920" s="6" t="n"/>
      <c r="P920" s="75" t="n"/>
    </row>
    <row r="921" ht="15.75" customHeight="1" s="262">
      <c r="A921" s="1" t="n"/>
      <c r="B921" s="14" t="n"/>
      <c r="C921" s="6" t="n"/>
      <c r="D921" s="74" t="n"/>
      <c r="E921" s="6" t="n"/>
      <c r="F921" s="74" t="n"/>
      <c r="G921" s="6" t="n"/>
      <c r="H921" s="6" t="n"/>
      <c r="I921" s="6" t="n"/>
      <c r="J921" s="6" t="n"/>
      <c r="K921" s="6" t="n"/>
      <c r="L921" s="74" t="n"/>
      <c r="M921" s="6" t="n"/>
      <c r="N921" s="6" t="n"/>
      <c r="O921" s="6" t="n"/>
      <c r="P921" s="75" t="n"/>
    </row>
    <row r="922" ht="15.75" customHeight="1" s="262">
      <c r="A922" s="1" t="n"/>
      <c r="B922" s="14" t="n"/>
      <c r="C922" s="6" t="n"/>
      <c r="D922" s="74" t="n"/>
      <c r="E922" s="6" t="n"/>
      <c r="F922" s="74" t="n"/>
      <c r="G922" s="6" t="n"/>
      <c r="H922" s="6" t="n"/>
      <c r="I922" s="6" t="n"/>
      <c r="J922" s="6" t="n"/>
      <c r="K922" s="6" t="n"/>
      <c r="L922" s="74" t="n"/>
      <c r="M922" s="6" t="n"/>
      <c r="N922" s="6" t="n"/>
      <c r="O922" s="6" t="n"/>
      <c r="P922" s="75" t="n"/>
    </row>
    <row r="923" ht="15.75" customHeight="1" s="262">
      <c r="A923" s="1" t="n"/>
      <c r="B923" s="14" t="n"/>
      <c r="C923" s="6" t="n"/>
      <c r="D923" s="74" t="n"/>
      <c r="E923" s="6" t="n"/>
      <c r="F923" s="74" t="n"/>
      <c r="G923" s="6" t="n"/>
      <c r="H923" s="6" t="n"/>
      <c r="I923" s="6" t="n"/>
      <c r="J923" s="6" t="n"/>
      <c r="K923" s="6" t="n"/>
      <c r="L923" s="74" t="n"/>
      <c r="M923" s="6" t="n"/>
      <c r="N923" s="6" t="n"/>
      <c r="O923" s="6" t="n"/>
      <c r="P923" s="75" t="n"/>
    </row>
    <row r="924" ht="15.75" customHeight="1" s="262">
      <c r="A924" s="1" t="n"/>
      <c r="B924" s="14" t="n"/>
      <c r="C924" s="6" t="n"/>
      <c r="D924" s="74" t="n"/>
      <c r="E924" s="6" t="n"/>
      <c r="F924" s="74" t="n"/>
      <c r="G924" s="6" t="n"/>
      <c r="H924" s="6" t="n"/>
      <c r="I924" s="6" t="n"/>
      <c r="J924" s="6" t="n"/>
      <c r="K924" s="6" t="n"/>
      <c r="L924" s="74" t="n"/>
      <c r="M924" s="6" t="n"/>
      <c r="N924" s="6" t="n"/>
      <c r="O924" s="6" t="n"/>
      <c r="P924" s="75" t="n"/>
    </row>
    <row r="925" ht="15.75" customHeight="1" s="262">
      <c r="A925" s="1" t="n"/>
      <c r="B925" s="14" t="n"/>
      <c r="C925" s="6" t="n"/>
      <c r="D925" s="74" t="n"/>
      <c r="E925" s="6" t="n"/>
      <c r="F925" s="74" t="n"/>
      <c r="G925" s="6" t="n"/>
      <c r="H925" s="6" t="n"/>
      <c r="I925" s="6" t="n"/>
      <c r="J925" s="6" t="n"/>
      <c r="K925" s="6" t="n"/>
      <c r="L925" s="74" t="n"/>
      <c r="M925" s="6" t="n"/>
      <c r="N925" s="6" t="n"/>
      <c r="O925" s="6" t="n"/>
      <c r="P925" s="75" t="n"/>
    </row>
    <row r="926" ht="15.75" customHeight="1" s="262">
      <c r="A926" s="1" t="n"/>
      <c r="B926" s="14" t="n"/>
      <c r="C926" s="6" t="n"/>
      <c r="D926" s="74" t="n"/>
      <c r="E926" s="6" t="n"/>
      <c r="F926" s="74" t="n"/>
      <c r="G926" s="6" t="n"/>
      <c r="H926" s="6" t="n"/>
      <c r="I926" s="6" t="n"/>
      <c r="J926" s="6" t="n"/>
      <c r="K926" s="6" t="n"/>
      <c r="L926" s="74" t="n"/>
      <c r="M926" s="6" t="n"/>
      <c r="N926" s="6" t="n"/>
      <c r="O926" s="6" t="n"/>
      <c r="P926" s="75" t="n"/>
    </row>
    <row r="927" ht="15.75" customHeight="1" s="262">
      <c r="A927" s="1" t="n"/>
      <c r="B927" s="14" t="n"/>
      <c r="C927" s="6" t="n"/>
      <c r="D927" s="74" t="n"/>
      <c r="E927" s="6" t="n"/>
      <c r="F927" s="74" t="n"/>
      <c r="G927" s="6" t="n"/>
      <c r="H927" s="6" t="n"/>
      <c r="I927" s="6" t="n"/>
      <c r="J927" s="6" t="n"/>
      <c r="K927" s="6" t="n"/>
      <c r="L927" s="74" t="n"/>
      <c r="M927" s="6" t="n"/>
      <c r="N927" s="6" t="n"/>
      <c r="O927" s="6" t="n"/>
      <c r="P927" s="75" t="n"/>
    </row>
    <row r="928" ht="15.75" customHeight="1" s="262">
      <c r="A928" s="1" t="n"/>
      <c r="B928" s="14" t="n"/>
      <c r="C928" s="6" t="n"/>
      <c r="D928" s="74" t="n"/>
      <c r="E928" s="6" t="n"/>
      <c r="F928" s="74" t="n"/>
      <c r="G928" s="6" t="n"/>
      <c r="H928" s="6" t="n"/>
      <c r="I928" s="6" t="n"/>
      <c r="J928" s="6" t="n"/>
      <c r="K928" s="6" t="n"/>
      <c r="L928" s="74" t="n"/>
      <c r="M928" s="6" t="n"/>
      <c r="N928" s="6" t="n"/>
      <c r="O928" s="6" t="n"/>
      <c r="P928" s="75" t="n"/>
    </row>
    <row r="929" ht="15.75" customHeight="1" s="262">
      <c r="A929" s="1" t="n"/>
      <c r="B929" s="14" t="n"/>
      <c r="C929" s="6" t="n"/>
      <c r="D929" s="74" t="n"/>
      <c r="E929" s="6" t="n"/>
      <c r="F929" s="74" t="n"/>
      <c r="G929" s="6" t="n"/>
      <c r="H929" s="6" t="n"/>
      <c r="I929" s="6" t="n"/>
      <c r="J929" s="6" t="n"/>
      <c r="K929" s="6" t="n"/>
      <c r="L929" s="74" t="n"/>
      <c r="M929" s="6" t="n"/>
      <c r="N929" s="6" t="n"/>
      <c r="O929" s="6" t="n"/>
      <c r="P929" s="75" t="n"/>
    </row>
    <row r="930" ht="15.75" customHeight="1" s="262">
      <c r="A930" s="1" t="n"/>
      <c r="B930" s="14" t="n"/>
      <c r="C930" s="6" t="n"/>
      <c r="D930" s="74" t="n"/>
      <c r="E930" s="6" t="n"/>
      <c r="F930" s="74" t="n"/>
      <c r="G930" s="6" t="n"/>
      <c r="H930" s="6" t="n"/>
      <c r="I930" s="6" t="n"/>
      <c r="J930" s="6" t="n"/>
      <c r="K930" s="6" t="n"/>
      <c r="L930" s="74" t="n"/>
      <c r="M930" s="6" t="n"/>
      <c r="N930" s="6" t="n"/>
      <c r="O930" s="6" t="n"/>
      <c r="P930" s="75" t="n"/>
    </row>
    <row r="931" ht="15.75" customHeight="1" s="262">
      <c r="A931" s="1" t="n"/>
      <c r="B931" s="14" t="n"/>
      <c r="C931" s="6" t="n"/>
      <c r="D931" s="74" t="n"/>
      <c r="E931" s="6" t="n"/>
      <c r="F931" s="74" t="n"/>
      <c r="G931" s="6" t="n"/>
      <c r="H931" s="6" t="n"/>
      <c r="I931" s="6" t="n"/>
      <c r="J931" s="6" t="n"/>
      <c r="K931" s="6" t="n"/>
      <c r="L931" s="74" t="n"/>
      <c r="M931" s="6" t="n"/>
      <c r="N931" s="6" t="n"/>
      <c r="O931" s="6" t="n"/>
      <c r="P931" s="75" t="n"/>
    </row>
    <row r="932" ht="15.75" customHeight="1" s="262">
      <c r="A932" s="1" t="n"/>
      <c r="B932" s="14" t="n"/>
      <c r="C932" s="6" t="n"/>
      <c r="D932" s="74" t="n"/>
      <c r="E932" s="6" t="n"/>
      <c r="F932" s="74" t="n"/>
      <c r="G932" s="6" t="n"/>
      <c r="H932" s="6" t="n"/>
      <c r="I932" s="6" t="n"/>
      <c r="J932" s="6" t="n"/>
      <c r="K932" s="6" t="n"/>
      <c r="L932" s="74" t="n"/>
      <c r="M932" s="6" t="n"/>
      <c r="N932" s="6" t="n"/>
      <c r="O932" s="6" t="n"/>
      <c r="P932" s="75" t="n"/>
    </row>
    <row r="933" ht="15.75" customHeight="1" s="262">
      <c r="A933" s="1" t="n"/>
      <c r="B933" s="14" t="n"/>
      <c r="C933" s="6" t="n"/>
      <c r="D933" s="74" t="n"/>
      <c r="E933" s="6" t="n"/>
      <c r="F933" s="74" t="n"/>
      <c r="G933" s="6" t="n"/>
      <c r="H933" s="6" t="n"/>
      <c r="I933" s="6" t="n"/>
      <c r="J933" s="6" t="n"/>
      <c r="K933" s="6" t="n"/>
      <c r="L933" s="74" t="n"/>
      <c r="M933" s="6" t="n"/>
      <c r="N933" s="6" t="n"/>
      <c r="O933" s="6" t="n"/>
      <c r="P933" s="75" t="n"/>
    </row>
    <row r="934" ht="15.75" customHeight="1" s="262">
      <c r="A934" s="1" t="n"/>
      <c r="B934" s="14" t="n"/>
      <c r="C934" s="6" t="n"/>
      <c r="D934" s="74" t="n"/>
      <c r="E934" s="6" t="n"/>
      <c r="F934" s="74" t="n"/>
      <c r="G934" s="6" t="n"/>
      <c r="H934" s="6" t="n"/>
      <c r="I934" s="6" t="n"/>
      <c r="J934" s="6" t="n"/>
      <c r="K934" s="6" t="n"/>
      <c r="L934" s="74" t="n"/>
      <c r="M934" s="6" t="n"/>
      <c r="N934" s="6" t="n"/>
      <c r="O934" s="6" t="n"/>
      <c r="P934" s="75" t="n"/>
    </row>
    <row r="935" ht="15.75" customHeight="1" s="262">
      <c r="A935" s="1" t="n"/>
      <c r="B935" s="14" t="n"/>
      <c r="C935" s="6" t="n"/>
      <c r="D935" s="74" t="n"/>
      <c r="E935" s="6" t="n"/>
      <c r="F935" s="74" t="n"/>
      <c r="G935" s="6" t="n"/>
      <c r="H935" s="6" t="n"/>
      <c r="I935" s="6" t="n"/>
      <c r="J935" s="6" t="n"/>
      <c r="K935" s="6" t="n"/>
      <c r="L935" s="74" t="n"/>
      <c r="M935" s="6" t="n"/>
      <c r="N935" s="6" t="n"/>
      <c r="O935" s="6" t="n"/>
      <c r="P935" s="75" t="n"/>
    </row>
    <row r="936" ht="15.75" customHeight="1" s="262">
      <c r="A936" s="1" t="n"/>
      <c r="B936" s="14" t="n"/>
      <c r="C936" s="6" t="n"/>
      <c r="D936" s="74" t="n"/>
      <c r="E936" s="6" t="n"/>
      <c r="F936" s="74" t="n"/>
      <c r="G936" s="6" t="n"/>
      <c r="H936" s="6" t="n"/>
      <c r="I936" s="6" t="n"/>
      <c r="J936" s="6" t="n"/>
      <c r="K936" s="6" t="n"/>
      <c r="L936" s="74" t="n"/>
      <c r="M936" s="6" t="n"/>
      <c r="N936" s="6" t="n"/>
      <c r="O936" s="6" t="n"/>
      <c r="P936" s="75" t="n"/>
    </row>
    <row r="937" ht="15.75" customHeight="1" s="262">
      <c r="A937" s="1" t="n"/>
      <c r="B937" s="14" t="n"/>
      <c r="C937" s="6" t="n"/>
      <c r="D937" s="74" t="n"/>
      <c r="E937" s="6" t="n"/>
      <c r="F937" s="74" t="n"/>
      <c r="G937" s="6" t="n"/>
      <c r="H937" s="6" t="n"/>
      <c r="I937" s="6" t="n"/>
      <c r="J937" s="6" t="n"/>
      <c r="K937" s="6" t="n"/>
      <c r="L937" s="74" t="n"/>
      <c r="M937" s="6" t="n"/>
      <c r="N937" s="6" t="n"/>
      <c r="O937" s="6" t="n"/>
      <c r="P937" s="75" t="n"/>
    </row>
    <row r="938" ht="15.75" customHeight="1" s="262">
      <c r="A938" s="1" t="n"/>
      <c r="B938" s="14" t="n"/>
      <c r="C938" s="6" t="n"/>
      <c r="D938" s="74" t="n"/>
      <c r="E938" s="6" t="n"/>
      <c r="F938" s="74" t="n"/>
      <c r="G938" s="6" t="n"/>
      <c r="H938" s="6" t="n"/>
      <c r="I938" s="6" t="n"/>
      <c r="J938" s="6" t="n"/>
      <c r="K938" s="6" t="n"/>
      <c r="L938" s="74" t="n"/>
      <c r="M938" s="6" t="n"/>
      <c r="N938" s="6" t="n"/>
      <c r="O938" s="6" t="n"/>
      <c r="P938" s="75" t="n"/>
    </row>
    <row r="939" ht="15.75" customHeight="1" s="262">
      <c r="A939" s="1" t="n"/>
      <c r="B939" s="14" t="n"/>
      <c r="C939" s="6" t="n"/>
      <c r="D939" s="74" t="n"/>
      <c r="E939" s="6" t="n"/>
      <c r="F939" s="74" t="n"/>
      <c r="G939" s="6" t="n"/>
      <c r="H939" s="6" t="n"/>
      <c r="I939" s="6" t="n"/>
      <c r="J939" s="6" t="n"/>
      <c r="K939" s="6" t="n"/>
      <c r="L939" s="74" t="n"/>
      <c r="M939" s="6" t="n"/>
      <c r="N939" s="6" t="n"/>
      <c r="O939" s="6" t="n"/>
      <c r="P939" s="75" t="n"/>
    </row>
    <row r="940" ht="15.75" customHeight="1" s="262">
      <c r="A940" s="1" t="n"/>
      <c r="B940" s="14" t="n"/>
      <c r="C940" s="6" t="n"/>
      <c r="D940" s="74" t="n"/>
      <c r="E940" s="6" t="n"/>
      <c r="F940" s="74" t="n"/>
      <c r="G940" s="6" t="n"/>
      <c r="H940" s="6" t="n"/>
      <c r="I940" s="6" t="n"/>
      <c r="J940" s="6" t="n"/>
      <c r="K940" s="6" t="n"/>
      <c r="L940" s="74" t="n"/>
      <c r="M940" s="6" t="n"/>
      <c r="N940" s="6" t="n"/>
      <c r="O940" s="6" t="n"/>
      <c r="P940" s="75" t="n"/>
    </row>
    <row r="941" ht="15.75" customHeight="1" s="262">
      <c r="A941" s="1" t="n"/>
      <c r="B941" s="14" t="n"/>
      <c r="C941" s="6" t="n"/>
      <c r="D941" s="74" t="n"/>
      <c r="E941" s="6" t="n"/>
      <c r="F941" s="74" t="n"/>
      <c r="G941" s="6" t="n"/>
      <c r="H941" s="6" t="n"/>
      <c r="I941" s="6" t="n"/>
      <c r="J941" s="6" t="n"/>
      <c r="K941" s="6" t="n"/>
      <c r="L941" s="74" t="n"/>
      <c r="M941" s="6" t="n"/>
      <c r="N941" s="6" t="n"/>
      <c r="O941" s="6" t="n"/>
      <c r="P941" s="75" t="n"/>
    </row>
    <row r="942" ht="15.75" customHeight="1" s="262">
      <c r="A942" s="1" t="n"/>
      <c r="B942" s="14" t="n"/>
      <c r="C942" s="6" t="n"/>
      <c r="D942" s="74" t="n"/>
      <c r="E942" s="6" t="n"/>
      <c r="F942" s="74" t="n"/>
      <c r="G942" s="6" t="n"/>
      <c r="H942" s="6" t="n"/>
      <c r="I942" s="6" t="n"/>
      <c r="J942" s="6" t="n"/>
      <c r="K942" s="6" t="n"/>
      <c r="L942" s="74" t="n"/>
      <c r="M942" s="6" t="n"/>
      <c r="N942" s="6" t="n"/>
      <c r="O942" s="6" t="n"/>
      <c r="P942" s="75" t="n"/>
    </row>
    <row r="943" ht="15.75" customHeight="1" s="262">
      <c r="A943" s="1" t="n"/>
      <c r="B943" s="14" t="n"/>
      <c r="C943" s="6" t="n"/>
      <c r="D943" s="74" t="n"/>
      <c r="E943" s="6" t="n"/>
      <c r="F943" s="74" t="n"/>
      <c r="G943" s="6" t="n"/>
      <c r="H943" s="6" t="n"/>
      <c r="I943" s="6" t="n"/>
      <c r="J943" s="6" t="n"/>
      <c r="K943" s="6" t="n"/>
      <c r="L943" s="74" t="n"/>
      <c r="M943" s="6" t="n"/>
      <c r="N943" s="6" t="n"/>
      <c r="O943" s="6" t="n"/>
      <c r="P943" s="75" t="n"/>
    </row>
    <row r="944" ht="15.75" customHeight="1" s="262">
      <c r="A944" s="1" t="n"/>
      <c r="B944" s="14" t="n"/>
      <c r="C944" s="6" t="n"/>
      <c r="D944" s="74" t="n"/>
      <c r="E944" s="6" t="n"/>
      <c r="F944" s="74" t="n"/>
      <c r="G944" s="6" t="n"/>
      <c r="H944" s="6" t="n"/>
      <c r="I944" s="6" t="n"/>
      <c r="J944" s="6" t="n"/>
      <c r="K944" s="6" t="n"/>
      <c r="L944" s="74" t="n"/>
      <c r="M944" s="6" t="n"/>
      <c r="N944" s="6" t="n"/>
      <c r="O944" s="6" t="n"/>
      <c r="P944" s="75" t="n"/>
    </row>
    <row r="945" ht="15.75" customHeight="1" s="262">
      <c r="A945" s="1" t="n"/>
      <c r="B945" s="14" t="n"/>
      <c r="C945" s="6" t="n"/>
      <c r="D945" s="74" t="n"/>
      <c r="E945" s="6" t="n"/>
      <c r="F945" s="74" t="n"/>
      <c r="G945" s="6" t="n"/>
      <c r="H945" s="6" t="n"/>
      <c r="I945" s="6" t="n"/>
      <c r="J945" s="6" t="n"/>
      <c r="K945" s="6" t="n"/>
      <c r="L945" s="74" t="n"/>
      <c r="M945" s="6" t="n"/>
      <c r="N945" s="6" t="n"/>
      <c r="O945" s="6" t="n"/>
      <c r="P945" s="75" t="n"/>
    </row>
    <row r="946" ht="15.75" customHeight="1" s="262">
      <c r="A946" s="1" t="n"/>
      <c r="B946" s="14" t="n"/>
      <c r="C946" s="6" t="n"/>
      <c r="D946" s="74" t="n"/>
      <c r="E946" s="6" t="n"/>
      <c r="F946" s="74" t="n"/>
      <c r="G946" s="6" t="n"/>
      <c r="H946" s="6" t="n"/>
      <c r="I946" s="6" t="n"/>
      <c r="J946" s="6" t="n"/>
      <c r="K946" s="6" t="n"/>
      <c r="L946" s="74" t="n"/>
      <c r="M946" s="6" t="n"/>
      <c r="N946" s="6" t="n"/>
      <c r="O946" s="6" t="n"/>
      <c r="P946" s="75" t="n"/>
    </row>
    <row r="947" ht="15.75" customHeight="1" s="262">
      <c r="A947" s="1" t="n"/>
      <c r="B947" s="14" t="n"/>
      <c r="C947" s="6" t="n"/>
      <c r="D947" s="74" t="n"/>
      <c r="E947" s="6" t="n"/>
      <c r="F947" s="74" t="n"/>
      <c r="G947" s="6" t="n"/>
      <c r="H947" s="6" t="n"/>
      <c r="I947" s="6" t="n"/>
      <c r="J947" s="6" t="n"/>
      <c r="K947" s="6" t="n"/>
      <c r="L947" s="74" t="n"/>
      <c r="M947" s="6" t="n"/>
      <c r="N947" s="6" t="n"/>
      <c r="O947" s="6" t="n"/>
      <c r="P947" s="75" t="n"/>
    </row>
    <row r="948" ht="15.75" customHeight="1" s="262">
      <c r="A948" s="1" t="n"/>
      <c r="B948" s="14" t="n"/>
      <c r="C948" s="6" t="n"/>
      <c r="D948" s="74" t="n"/>
      <c r="E948" s="6" t="n"/>
      <c r="F948" s="74" t="n"/>
      <c r="G948" s="6" t="n"/>
      <c r="H948" s="6" t="n"/>
      <c r="I948" s="6" t="n"/>
      <c r="J948" s="6" t="n"/>
      <c r="K948" s="6" t="n"/>
      <c r="L948" s="74" t="n"/>
      <c r="M948" s="6" t="n"/>
      <c r="N948" s="6" t="n"/>
      <c r="O948" s="6" t="n"/>
      <c r="P948" s="75" t="n"/>
    </row>
    <row r="949" ht="15.75" customHeight="1" s="262">
      <c r="A949" s="1" t="n"/>
      <c r="B949" s="14" t="n"/>
      <c r="C949" s="6" t="n"/>
      <c r="D949" s="74" t="n"/>
      <c r="E949" s="6" t="n"/>
      <c r="F949" s="74" t="n"/>
      <c r="G949" s="6" t="n"/>
      <c r="H949" s="6" t="n"/>
      <c r="I949" s="6" t="n"/>
      <c r="J949" s="6" t="n"/>
      <c r="K949" s="6" t="n"/>
      <c r="L949" s="74" t="n"/>
      <c r="M949" s="6" t="n"/>
      <c r="N949" s="6" t="n"/>
      <c r="O949" s="6" t="n"/>
      <c r="P949" s="75" t="n"/>
    </row>
    <row r="950" ht="15.75" customHeight="1" s="262">
      <c r="A950" s="1" t="n"/>
      <c r="B950" s="14" t="n"/>
      <c r="C950" s="6" t="n"/>
      <c r="D950" s="74" t="n"/>
      <c r="E950" s="6" t="n"/>
      <c r="F950" s="74" t="n"/>
      <c r="G950" s="6" t="n"/>
      <c r="H950" s="6" t="n"/>
      <c r="I950" s="6" t="n"/>
      <c r="J950" s="6" t="n"/>
      <c r="K950" s="6" t="n"/>
      <c r="L950" s="74" t="n"/>
      <c r="M950" s="6" t="n"/>
      <c r="N950" s="6" t="n"/>
      <c r="O950" s="6" t="n"/>
      <c r="P950" s="75" t="n"/>
    </row>
    <row r="951" ht="15.75" customHeight="1" s="262">
      <c r="A951" s="1" t="n"/>
      <c r="B951" s="14" t="n"/>
      <c r="C951" s="6" t="n"/>
      <c r="D951" s="74" t="n"/>
      <c r="E951" s="6" t="n"/>
      <c r="F951" s="74" t="n"/>
      <c r="G951" s="6" t="n"/>
      <c r="H951" s="6" t="n"/>
      <c r="I951" s="6" t="n"/>
      <c r="J951" s="6" t="n"/>
      <c r="K951" s="6" t="n"/>
      <c r="L951" s="74" t="n"/>
      <c r="M951" s="6" t="n"/>
      <c r="N951" s="6" t="n"/>
      <c r="O951" s="6" t="n"/>
      <c r="P951" s="75" t="n"/>
    </row>
    <row r="952" ht="15.75" customHeight="1" s="262">
      <c r="A952" s="1" t="n"/>
      <c r="B952" s="14" t="n"/>
      <c r="C952" s="6" t="n"/>
      <c r="D952" s="74" t="n"/>
      <c r="E952" s="6" t="n"/>
      <c r="F952" s="74" t="n"/>
      <c r="G952" s="6" t="n"/>
      <c r="H952" s="6" t="n"/>
      <c r="I952" s="6" t="n"/>
      <c r="J952" s="6" t="n"/>
      <c r="K952" s="6" t="n"/>
      <c r="L952" s="74" t="n"/>
      <c r="M952" s="6" t="n"/>
      <c r="N952" s="6" t="n"/>
      <c r="O952" s="6" t="n"/>
      <c r="P952" s="75" t="n"/>
    </row>
    <row r="953" ht="15.75" customHeight="1" s="262">
      <c r="A953" s="1" t="n"/>
      <c r="B953" s="14" t="n"/>
      <c r="C953" s="6" t="n"/>
      <c r="D953" s="74" t="n"/>
      <c r="E953" s="6" t="n"/>
      <c r="F953" s="74" t="n"/>
      <c r="G953" s="6" t="n"/>
      <c r="H953" s="6" t="n"/>
      <c r="I953" s="6" t="n"/>
      <c r="J953" s="6" t="n"/>
      <c r="K953" s="6" t="n"/>
      <c r="L953" s="74" t="n"/>
      <c r="M953" s="6" t="n"/>
      <c r="N953" s="6" t="n"/>
      <c r="O953" s="6" t="n"/>
      <c r="P953" s="75" t="n"/>
    </row>
    <row r="954" ht="15.75" customHeight="1" s="262">
      <c r="A954" s="1" t="n"/>
      <c r="B954" s="14" t="n"/>
      <c r="C954" s="6" t="n"/>
      <c r="D954" s="74" t="n"/>
      <c r="E954" s="6" t="n"/>
      <c r="F954" s="74" t="n"/>
      <c r="G954" s="6" t="n"/>
      <c r="H954" s="6" t="n"/>
      <c r="I954" s="6" t="n"/>
      <c r="J954" s="6" t="n"/>
      <c r="K954" s="6" t="n"/>
      <c r="L954" s="74" t="n"/>
      <c r="M954" s="6" t="n"/>
      <c r="N954" s="6" t="n"/>
      <c r="O954" s="6" t="n"/>
      <c r="P954" s="75" t="n"/>
    </row>
    <row r="955" ht="15.75" customHeight="1" s="262">
      <c r="A955" s="1" t="n"/>
      <c r="B955" s="14" t="n"/>
      <c r="C955" s="6" t="n"/>
      <c r="D955" s="74" t="n"/>
      <c r="E955" s="6" t="n"/>
      <c r="F955" s="74" t="n"/>
      <c r="G955" s="6" t="n"/>
      <c r="H955" s="6" t="n"/>
      <c r="I955" s="6" t="n"/>
      <c r="J955" s="6" t="n"/>
      <c r="K955" s="6" t="n"/>
      <c r="L955" s="74" t="n"/>
      <c r="M955" s="6" t="n"/>
      <c r="N955" s="6" t="n"/>
      <c r="O955" s="6" t="n"/>
      <c r="P955" s="75" t="n"/>
    </row>
    <row r="956" ht="15.75" customHeight="1" s="262">
      <c r="A956" s="1" t="n"/>
      <c r="B956" s="14" t="n"/>
      <c r="C956" s="6" t="n"/>
      <c r="D956" s="74" t="n"/>
      <c r="E956" s="6" t="n"/>
      <c r="F956" s="74" t="n"/>
      <c r="G956" s="6" t="n"/>
      <c r="H956" s="6" t="n"/>
      <c r="I956" s="6" t="n"/>
      <c r="J956" s="6" t="n"/>
      <c r="K956" s="6" t="n"/>
      <c r="L956" s="74" t="n"/>
      <c r="M956" s="6" t="n"/>
      <c r="N956" s="6" t="n"/>
      <c r="O956" s="6" t="n"/>
      <c r="P956" s="75" t="n"/>
    </row>
    <row r="957" ht="15.75" customHeight="1" s="262">
      <c r="A957" s="1" t="n"/>
      <c r="B957" s="14" t="n"/>
      <c r="C957" s="6" t="n"/>
      <c r="D957" s="74" t="n"/>
      <c r="E957" s="6" t="n"/>
      <c r="F957" s="74" t="n"/>
      <c r="G957" s="6" t="n"/>
      <c r="H957" s="6" t="n"/>
      <c r="I957" s="6" t="n"/>
      <c r="J957" s="6" t="n"/>
      <c r="K957" s="6" t="n"/>
      <c r="L957" s="74" t="n"/>
      <c r="M957" s="6" t="n"/>
      <c r="N957" s="6" t="n"/>
      <c r="O957" s="6" t="n"/>
      <c r="P957" s="75" t="n"/>
    </row>
    <row r="958" ht="15.75" customHeight="1" s="262">
      <c r="A958" s="1" t="n"/>
      <c r="B958" s="14" t="n"/>
      <c r="C958" s="6" t="n"/>
      <c r="D958" s="74" t="n"/>
      <c r="E958" s="6" t="n"/>
      <c r="F958" s="74" t="n"/>
      <c r="G958" s="6" t="n"/>
      <c r="H958" s="6" t="n"/>
      <c r="I958" s="6" t="n"/>
      <c r="J958" s="6" t="n"/>
      <c r="K958" s="6" t="n"/>
      <c r="L958" s="74" t="n"/>
      <c r="M958" s="6" t="n"/>
      <c r="N958" s="6" t="n"/>
      <c r="O958" s="6" t="n"/>
      <c r="P958" s="75" t="n"/>
    </row>
    <row r="959" ht="15.75" customHeight="1" s="262">
      <c r="A959" s="1" t="n"/>
      <c r="B959" s="14" t="n"/>
      <c r="C959" s="6" t="n"/>
      <c r="D959" s="74" t="n"/>
      <c r="E959" s="6" t="n"/>
      <c r="F959" s="74" t="n"/>
      <c r="G959" s="6" t="n"/>
      <c r="H959" s="6" t="n"/>
      <c r="I959" s="6" t="n"/>
      <c r="J959" s="6" t="n"/>
      <c r="K959" s="6" t="n"/>
      <c r="L959" s="74" t="n"/>
      <c r="M959" s="6" t="n"/>
      <c r="N959" s="6" t="n"/>
      <c r="O959" s="6" t="n"/>
      <c r="P959" s="75" t="n"/>
    </row>
    <row r="960" ht="15.75" customHeight="1" s="262">
      <c r="A960" s="1" t="n"/>
      <c r="B960" s="14" t="n"/>
      <c r="C960" s="6" t="n"/>
      <c r="D960" s="74" t="n"/>
      <c r="E960" s="6" t="n"/>
      <c r="F960" s="74" t="n"/>
      <c r="G960" s="6" t="n"/>
      <c r="H960" s="6" t="n"/>
      <c r="I960" s="6" t="n"/>
      <c r="J960" s="6" t="n"/>
      <c r="K960" s="6" t="n"/>
      <c r="L960" s="74" t="n"/>
      <c r="M960" s="6" t="n"/>
      <c r="N960" s="6" t="n"/>
      <c r="O960" s="6" t="n"/>
      <c r="P960" s="75" t="n"/>
    </row>
    <row r="961" ht="15.75" customHeight="1" s="262">
      <c r="A961" s="1" t="n"/>
      <c r="B961" s="14" t="n"/>
      <c r="C961" s="6" t="n"/>
      <c r="D961" s="74" t="n"/>
      <c r="E961" s="6" t="n"/>
      <c r="F961" s="74" t="n"/>
      <c r="G961" s="6" t="n"/>
      <c r="H961" s="6" t="n"/>
      <c r="I961" s="6" t="n"/>
      <c r="J961" s="6" t="n"/>
      <c r="K961" s="6" t="n"/>
      <c r="L961" s="74" t="n"/>
      <c r="M961" s="6" t="n"/>
      <c r="N961" s="6" t="n"/>
      <c r="O961" s="6" t="n"/>
      <c r="P961" s="75" t="n"/>
    </row>
    <row r="962" ht="15.75" customHeight="1" s="262">
      <c r="A962" s="1" t="n"/>
      <c r="B962" s="14" t="n"/>
      <c r="C962" s="6" t="n"/>
      <c r="D962" s="74" t="n"/>
      <c r="E962" s="6" t="n"/>
      <c r="F962" s="74" t="n"/>
      <c r="G962" s="6" t="n"/>
      <c r="H962" s="6" t="n"/>
      <c r="I962" s="6" t="n"/>
      <c r="J962" s="6" t="n"/>
      <c r="K962" s="6" t="n"/>
      <c r="L962" s="74" t="n"/>
      <c r="M962" s="6" t="n"/>
      <c r="N962" s="6" t="n"/>
      <c r="O962" s="6" t="n"/>
      <c r="P962" s="75" t="n"/>
    </row>
    <row r="963" ht="15.75" customHeight="1" s="262">
      <c r="A963" s="1" t="n"/>
      <c r="B963" s="14" t="n"/>
      <c r="C963" s="6" t="n"/>
      <c r="D963" s="74" t="n"/>
      <c r="E963" s="6" t="n"/>
      <c r="F963" s="74" t="n"/>
      <c r="G963" s="6" t="n"/>
      <c r="H963" s="6" t="n"/>
      <c r="I963" s="6" t="n"/>
      <c r="J963" s="6" t="n"/>
      <c r="K963" s="6" t="n"/>
      <c r="L963" s="74" t="n"/>
      <c r="M963" s="6" t="n"/>
      <c r="N963" s="6" t="n"/>
      <c r="O963" s="6" t="n"/>
      <c r="P963" s="75" t="n"/>
    </row>
    <row r="964" ht="15.75" customHeight="1" s="262">
      <c r="A964" s="1" t="n"/>
      <c r="B964" s="14" t="n"/>
      <c r="C964" s="6" t="n"/>
      <c r="D964" s="74" t="n"/>
      <c r="E964" s="6" t="n"/>
      <c r="F964" s="74" t="n"/>
      <c r="G964" s="6" t="n"/>
      <c r="H964" s="6" t="n"/>
      <c r="I964" s="6" t="n"/>
      <c r="J964" s="6" t="n"/>
      <c r="K964" s="6" t="n"/>
      <c r="L964" s="74" t="n"/>
      <c r="M964" s="6" t="n"/>
      <c r="N964" s="6" t="n"/>
      <c r="O964" s="6" t="n"/>
      <c r="P964" s="75" t="n"/>
    </row>
    <row r="965" ht="15.75" customHeight="1" s="262">
      <c r="A965" s="1" t="n"/>
      <c r="B965" s="14" t="n"/>
      <c r="C965" s="6" t="n"/>
      <c r="D965" s="74" t="n"/>
      <c r="E965" s="6" t="n"/>
      <c r="F965" s="74" t="n"/>
      <c r="G965" s="6" t="n"/>
      <c r="H965" s="6" t="n"/>
      <c r="I965" s="6" t="n"/>
      <c r="J965" s="6" t="n"/>
      <c r="K965" s="6" t="n"/>
      <c r="L965" s="74" t="n"/>
      <c r="M965" s="6" t="n"/>
      <c r="N965" s="6" t="n"/>
      <c r="O965" s="6" t="n"/>
      <c r="P965" s="75" t="n"/>
    </row>
    <row r="966" ht="15.75" customHeight="1" s="262">
      <c r="A966" s="1" t="n"/>
      <c r="B966" s="14" t="n"/>
      <c r="C966" s="6" t="n"/>
      <c r="D966" s="74" t="n"/>
      <c r="E966" s="6" t="n"/>
      <c r="F966" s="74" t="n"/>
      <c r="G966" s="6" t="n"/>
      <c r="H966" s="6" t="n"/>
      <c r="I966" s="6" t="n"/>
      <c r="J966" s="6" t="n"/>
      <c r="K966" s="6" t="n"/>
      <c r="L966" s="74" t="n"/>
      <c r="M966" s="6" t="n"/>
      <c r="N966" s="6" t="n"/>
      <c r="O966" s="6" t="n"/>
      <c r="P966" s="75" t="n"/>
    </row>
    <row r="967" ht="15.75" customHeight="1" s="262">
      <c r="A967" s="1" t="n"/>
      <c r="B967" s="14" t="n"/>
      <c r="C967" s="6" t="n"/>
      <c r="D967" s="74" t="n"/>
      <c r="E967" s="6" t="n"/>
      <c r="F967" s="74" t="n"/>
      <c r="G967" s="6" t="n"/>
      <c r="H967" s="6" t="n"/>
      <c r="I967" s="6" t="n"/>
      <c r="J967" s="6" t="n"/>
      <c r="K967" s="6" t="n"/>
      <c r="L967" s="74" t="n"/>
      <c r="M967" s="6" t="n"/>
      <c r="N967" s="6" t="n"/>
      <c r="O967" s="6" t="n"/>
      <c r="P967" s="75" t="n"/>
    </row>
    <row r="968" ht="15.75" customHeight="1" s="262">
      <c r="A968" s="1" t="n"/>
      <c r="B968" s="14" t="n"/>
      <c r="C968" s="6" t="n"/>
      <c r="D968" s="74" t="n"/>
      <c r="E968" s="6" t="n"/>
      <c r="F968" s="74" t="n"/>
      <c r="G968" s="6" t="n"/>
      <c r="H968" s="6" t="n"/>
      <c r="I968" s="6" t="n"/>
      <c r="J968" s="6" t="n"/>
      <c r="K968" s="6" t="n"/>
      <c r="L968" s="74" t="n"/>
      <c r="M968" s="6" t="n"/>
      <c r="N968" s="6" t="n"/>
      <c r="O968" s="6" t="n"/>
      <c r="P968" s="75" t="n"/>
    </row>
    <row r="969" ht="15.75" customHeight="1" s="262">
      <c r="A969" s="1" t="n"/>
      <c r="B969" s="14" t="n"/>
      <c r="C969" s="6" t="n"/>
      <c r="D969" s="74" t="n"/>
      <c r="E969" s="6" t="n"/>
      <c r="F969" s="74" t="n"/>
      <c r="G969" s="6" t="n"/>
      <c r="H969" s="6" t="n"/>
      <c r="I969" s="6" t="n"/>
      <c r="J969" s="6" t="n"/>
      <c r="K969" s="6" t="n"/>
      <c r="L969" s="74" t="n"/>
      <c r="M969" s="6" t="n"/>
      <c r="N969" s="6" t="n"/>
      <c r="O969" s="6" t="n"/>
      <c r="P969" s="75" t="n"/>
    </row>
    <row r="970" ht="15.75" customHeight="1" s="262">
      <c r="A970" s="1" t="n"/>
      <c r="B970" s="14" t="n"/>
      <c r="C970" s="6" t="n"/>
      <c r="D970" s="74" t="n"/>
      <c r="E970" s="6" t="n"/>
      <c r="F970" s="74" t="n"/>
      <c r="G970" s="6" t="n"/>
      <c r="H970" s="6" t="n"/>
      <c r="I970" s="6" t="n"/>
      <c r="J970" s="6" t="n"/>
      <c r="K970" s="6" t="n"/>
      <c r="L970" s="74" t="n"/>
      <c r="M970" s="6" t="n"/>
      <c r="N970" s="6" t="n"/>
      <c r="O970" s="6" t="n"/>
      <c r="P970" s="75" t="n"/>
    </row>
    <row r="971" ht="15.75" customHeight="1" s="262">
      <c r="A971" s="1" t="n"/>
      <c r="B971" s="14" t="n"/>
      <c r="C971" s="6" t="n"/>
      <c r="D971" s="74" t="n"/>
      <c r="E971" s="6" t="n"/>
      <c r="F971" s="74" t="n"/>
      <c r="G971" s="6" t="n"/>
      <c r="H971" s="6" t="n"/>
      <c r="I971" s="6" t="n"/>
      <c r="J971" s="6" t="n"/>
      <c r="K971" s="6" t="n"/>
      <c r="L971" s="74" t="n"/>
      <c r="M971" s="6" t="n"/>
      <c r="N971" s="6" t="n"/>
      <c r="O971" s="6" t="n"/>
      <c r="P971" s="75" t="n"/>
    </row>
    <row r="972" ht="15.75" customHeight="1" s="262">
      <c r="A972" s="1" t="n"/>
      <c r="B972" s="14" t="n"/>
      <c r="C972" s="6" t="n"/>
      <c r="D972" s="74" t="n"/>
      <c r="E972" s="6" t="n"/>
      <c r="F972" s="74" t="n"/>
      <c r="G972" s="6" t="n"/>
      <c r="H972" s="6" t="n"/>
      <c r="I972" s="6" t="n"/>
      <c r="J972" s="6" t="n"/>
      <c r="K972" s="6" t="n"/>
      <c r="L972" s="74" t="n"/>
      <c r="M972" s="6" t="n"/>
      <c r="N972" s="6" t="n"/>
      <c r="O972" s="6" t="n"/>
      <c r="P972" s="75" t="n"/>
    </row>
    <row r="973" ht="15.75" customHeight="1" s="262">
      <c r="A973" s="1" t="n"/>
      <c r="B973" s="14" t="n"/>
      <c r="C973" s="6" t="n"/>
      <c r="D973" s="74" t="n"/>
      <c r="E973" s="6" t="n"/>
      <c r="F973" s="74" t="n"/>
      <c r="G973" s="6" t="n"/>
      <c r="H973" s="6" t="n"/>
      <c r="I973" s="6" t="n"/>
      <c r="J973" s="6" t="n"/>
      <c r="K973" s="6" t="n"/>
      <c r="L973" s="74" t="n"/>
      <c r="M973" s="6" t="n"/>
      <c r="N973" s="6" t="n"/>
      <c r="O973" s="6" t="n"/>
      <c r="P973" s="75" t="n"/>
    </row>
    <row r="974" ht="15.75" customHeight="1" s="262">
      <c r="A974" s="1" t="n"/>
      <c r="B974" s="14" t="n"/>
      <c r="C974" s="6" t="n"/>
      <c r="D974" s="74" t="n"/>
      <c r="E974" s="6" t="n"/>
      <c r="F974" s="74" t="n"/>
      <c r="G974" s="6" t="n"/>
      <c r="H974" s="6" t="n"/>
      <c r="I974" s="6" t="n"/>
      <c r="J974" s="6" t="n"/>
      <c r="K974" s="6" t="n"/>
      <c r="L974" s="74" t="n"/>
      <c r="M974" s="6" t="n"/>
      <c r="N974" s="6" t="n"/>
      <c r="O974" s="6" t="n"/>
      <c r="P974" s="75" t="n"/>
    </row>
    <row r="975" ht="15.75" customHeight="1" s="262">
      <c r="A975" s="1" t="n"/>
      <c r="B975" s="14" t="n"/>
      <c r="C975" s="6" t="n"/>
      <c r="D975" s="74" t="n"/>
      <c r="E975" s="6" t="n"/>
      <c r="F975" s="74" t="n"/>
      <c r="G975" s="6" t="n"/>
      <c r="H975" s="6" t="n"/>
      <c r="I975" s="6" t="n"/>
      <c r="J975" s="6" t="n"/>
      <c r="K975" s="6" t="n"/>
      <c r="L975" s="74" t="n"/>
      <c r="M975" s="6" t="n"/>
      <c r="N975" s="6" t="n"/>
      <c r="O975" s="6" t="n"/>
      <c r="P975" s="75" t="n"/>
    </row>
    <row r="976" ht="15.75" customHeight="1" s="262">
      <c r="A976" s="1" t="n"/>
      <c r="B976" s="14" t="n"/>
      <c r="C976" s="6" t="n"/>
      <c r="D976" s="74" t="n"/>
      <c r="E976" s="6" t="n"/>
      <c r="F976" s="74" t="n"/>
      <c r="G976" s="6" t="n"/>
      <c r="H976" s="6" t="n"/>
      <c r="I976" s="6" t="n"/>
      <c r="J976" s="6" t="n"/>
      <c r="K976" s="6" t="n"/>
      <c r="L976" s="74" t="n"/>
      <c r="M976" s="6" t="n"/>
      <c r="N976" s="6" t="n"/>
      <c r="O976" s="6" t="n"/>
      <c r="P976" s="75" t="n"/>
    </row>
    <row r="977" ht="15.75" customHeight="1" s="262">
      <c r="A977" s="1" t="n"/>
      <c r="B977" s="14" t="n"/>
      <c r="C977" s="6" t="n"/>
      <c r="D977" s="74" t="n"/>
      <c r="E977" s="6" t="n"/>
      <c r="F977" s="74" t="n"/>
      <c r="G977" s="6" t="n"/>
      <c r="H977" s="6" t="n"/>
      <c r="I977" s="6" t="n"/>
      <c r="J977" s="6" t="n"/>
      <c r="K977" s="6" t="n"/>
      <c r="L977" s="74" t="n"/>
      <c r="M977" s="6" t="n"/>
      <c r="N977" s="6" t="n"/>
      <c r="O977" s="6" t="n"/>
      <c r="P977" s="75" t="n"/>
    </row>
    <row r="978" ht="15.75" customHeight="1" s="262">
      <c r="A978" s="1" t="n"/>
      <c r="B978" s="14" t="n"/>
      <c r="C978" s="6" t="n"/>
      <c r="D978" s="74" t="n"/>
      <c r="E978" s="6" t="n"/>
      <c r="F978" s="74" t="n"/>
      <c r="G978" s="6" t="n"/>
      <c r="H978" s="6" t="n"/>
      <c r="I978" s="6" t="n"/>
      <c r="J978" s="6" t="n"/>
      <c r="K978" s="6" t="n"/>
      <c r="L978" s="74" t="n"/>
      <c r="M978" s="6" t="n"/>
      <c r="N978" s="6" t="n"/>
      <c r="O978" s="6" t="n"/>
      <c r="P978" s="75" t="n"/>
    </row>
    <row r="979" ht="15.75" customHeight="1" s="262">
      <c r="A979" s="1" t="n"/>
      <c r="B979" s="14" t="n"/>
      <c r="C979" s="6" t="n"/>
      <c r="D979" s="74" t="n"/>
      <c r="E979" s="6" t="n"/>
      <c r="F979" s="74" t="n"/>
      <c r="G979" s="6" t="n"/>
      <c r="H979" s="6" t="n"/>
      <c r="I979" s="6" t="n"/>
      <c r="J979" s="6" t="n"/>
      <c r="K979" s="6" t="n"/>
      <c r="L979" s="74" t="n"/>
      <c r="M979" s="6" t="n"/>
      <c r="N979" s="6" t="n"/>
      <c r="O979" s="6" t="n"/>
      <c r="P979" s="75" t="n"/>
    </row>
    <row r="980" ht="15.75" customHeight="1" s="262">
      <c r="A980" s="1" t="n"/>
      <c r="B980" s="14" t="n"/>
      <c r="C980" s="6" t="n"/>
      <c r="D980" s="74" t="n"/>
      <c r="E980" s="6" t="n"/>
      <c r="F980" s="74" t="n"/>
      <c r="G980" s="6" t="n"/>
      <c r="H980" s="6" t="n"/>
      <c r="I980" s="6" t="n"/>
      <c r="J980" s="6" t="n"/>
      <c r="K980" s="6" t="n"/>
      <c r="L980" s="74" t="n"/>
      <c r="M980" s="6" t="n"/>
      <c r="N980" s="6" t="n"/>
      <c r="O980" s="6" t="n"/>
      <c r="P980" s="75" t="n"/>
    </row>
    <row r="981" ht="15.75" customHeight="1" s="262">
      <c r="A981" s="1" t="n"/>
      <c r="B981" s="14" t="n"/>
      <c r="C981" s="6" t="n"/>
      <c r="D981" s="74" t="n"/>
      <c r="E981" s="6" t="n"/>
      <c r="F981" s="74" t="n"/>
      <c r="G981" s="6" t="n"/>
      <c r="H981" s="6" t="n"/>
      <c r="I981" s="6" t="n"/>
      <c r="J981" s="6" t="n"/>
      <c r="K981" s="6" t="n"/>
      <c r="L981" s="74" t="n"/>
      <c r="M981" s="6" t="n"/>
      <c r="N981" s="6" t="n"/>
      <c r="O981" s="6" t="n"/>
      <c r="P981" s="75" t="n"/>
    </row>
    <row r="982" ht="15.75" customHeight="1" s="262">
      <c r="A982" s="1" t="n"/>
      <c r="B982" s="14" t="n"/>
      <c r="C982" s="6" t="n"/>
      <c r="D982" s="74" t="n"/>
      <c r="E982" s="6" t="n"/>
      <c r="F982" s="74" t="n"/>
      <c r="G982" s="6" t="n"/>
      <c r="H982" s="6" t="n"/>
      <c r="I982" s="6" t="n"/>
      <c r="J982" s="6" t="n"/>
      <c r="K982" s="6" t="n"/>
      <c r="L982" s="74" t="n"/>
      <c r="M982" s="6" t="n"/>
      <c r="N982" s="6" t="n"/>
      <c r="O982" s="6" t="n"/>
      <c r="P982" s="75" t="n"/>
    </row>
    <row r="983" ht="15.75" customHeight="1" s="262">
      <c r="A983" s="1" t="n"/>
      <c r="B983" s="14" t="n"/>
      <c r="C983" s="6" t="n"/>
      <c r="D983" s="74" t="n"/>
      <c r="E983" s="6" t="n"/>
      <c r="F983" s="74" t="n"/>
      <c r="G983" s="6" t="n"/>
      <c r="H983" s="6" t="n"/>
      <c r="I983" s="6" t="n"/>
      <c r="J983" s="6" t="n"/>
      <c r="K983" s="6" t="n"/>
      <c r="L983" s="74" t="n"/>
      <c r="M983" s="6" t="n"/>
      <c r="N983" s="6" t="n"/>
      <c r="O983" s="6" t="n"/>
      <c r="P983" s="75" t="n"/>
    </row>
    <row r="984" ht="15.75" customHeight="1" s="262">
      <c r="A984" s="1" t="n"/>
      <c r="B984" s="14" t="n"/>
      <c r="C984" s="6" t="n"/>
      <c r="D984" s="74" t="n"/>
      <c r="E984" s="6" t="n"/>
      <c r="F984" s="74" t="n"/>
      <c r="G984" s="6" t="n"/>
      <c r="H984" s="6" t="n"/>
      <c r="I984" s="6" t="n"/>
      <c r="J984" s="6" t="n"/>
      <c r="K984" s="6" t="n"/>
      <c r="L984" s="74" t="n"/>
      <c r="M984" s="6" t="n"/>
      <c r="N984" s="6" t="n"/>
      <c r="O984" s="6" t="n"/>
      <c r="P984" s="75" t="n"/>
    </row>
    <row r="985" ht="15.75" customHeight="1" s="262">
      <c r="A985" s="1" t="n"/>
      <c r="B985" s="14" t="n"/>
      <c r="C985" s="6" t="n"/>
      <c r="D985" s="74" t="n"/>
      <c r="E985" s="6" t="n"/>
      <c r="F985" s="74" t="n"/>
      <c r="G985" s="6" t="n"/>
      <c r="H985" s="6" t="n"/>
      <c r="I985" s="6" t="n"/>
      <c r="J985" s="6" t="n"/>
      <c r="K985" s="6" t="n"/>
      <c r="L985" s="74" t="n"/>
      <c r="M985" s="6" t="n"/>
      <c r="N985" s="6" t="n"/>
      <c r="O985" s="6" t="n"/>
      <c r="P985" s="75" t="n"/>
    </row>
    <row r="986" ht="15.75" customHeight="1" s="262">
      <c r="A986" s="1" t="n"/>
      <c r="B986" s="14" t="n"/>
      <c r="C986" s="6" t="n"/>
      <c r="D986" s="74" t="n"/>
      <c r="E986" s="6" t="n"/>
      <c r="F986" s="74" t="n"/>
      <c r="G986" s="6" t="n"/>
      <c r="H986" s="6" t="n"/>
      <c r="I986" s="6" t="n"/>
      <c r="J986" s="6" t="n"/>
      <c r="K986" s="6" t="n"/>
      <c r="L986" s="74" t="n"/>
      <c r="M986" s="6" t="n"/>
      <c r="N986" s="6" t="n"/>
      <c r="O986" s="6" t="n"/>
      <c r="P986" s="75" t="n"/>
    </row>
    <row r="987" ht="15.75" customHeight="1" s="262">
      <c r="A987" s="1" t="n"/>
      <c r="B987" s="14" t="n"/>
      <c r="C987" s="6" t="n"/>
      <c r="D987" s="74" t="n"/>
      <c r="E987" s="6" t="n"/>
      <c r="F987" s="74" t="n"/>
      <c r="G987" s="6" t="n"/>
      <c r="H987" s="6" t="n"/>
      <c r="I987" s="6" t="n"/>
      <c r="J987" s="6" t="n"/>
      <c r="K987" s="6" t="n"/>
      <c r="L987" s="74" t="n"/>
      <c r="M987" s="6" t="n"/>
      <c r="N987" s="6" t="n"/>
      <c r="O987" s="6" t="n"/>
      <c r="P987" s="75" t="n"/>
    </row>
    <row r="988" ht="15.75" customHeight="1" s="262">
      <c r="A988" s="1" t="n"/>
      <c r="B988" s="14" t="n"/>
      <c r="C988" s="6" t="n"/>
      <c r="D988" s="74" t="n"/>
      <c r="E988" s="6" t="n"/>
      <c r="F988" s="74" t="n"/>
      <c r="G988" s="6" t="n"/>
      <c r="H988" s="6" t="n"/>
      <c r="I988" s="6" t="n"/>
      <c r="J988" s="6" t="n"/>
      <c r="K988" s="6" t="n"/>
      <c r="L988" s="74" t="n"/>
      <c r="M988" s="6" t="n"/>
      <c r="N988" s="6" t="n"/>
      <c r="O988" s="6" t="n"/>
      <c r="P988" s="75" t="n"/>
    </row>
    <row r="989" ht="15.75" customHeight="1" s="262">
      <c r="A989" s="1" t="n"/>
      <c r="B989" s="14" t="n"/>
      <c r="C989" s="6" t="n"/>
      <c r="D989" s="74" t="n"/>
      <c r="E989" s="6" t="n"/>
      <c r="F989" s="74" t="n"/>
      <c r="G989" s="6" t="n"/>
      <c r="H989" s="6" t="n"/>
      <c r="I989" s="6" t="n"/>
      <c r="J989" s="6" t="n"/>
      <c r="K989" s="6" t="n"/>
      <c r="L989" s="74" t="n"/>
      <c r="M989" s="6" t="n"/>
      <c r="N989" s="6" t="n"/>
      <c r="O989" s="6" t="n"/>
      <c r="P989" s="75" t="n"/>
    </row>
    <row r="990" ht="15.75" customHeight="1" s="262">
      <c r="A990" s="1" t="n"/>
      <c r="B990" s="14" t="n"/>
      <c r="C990" s="6" t="n"/>
      <c r="D990" s="74" t="n"/>
      <c r="E990" s="6" t="n"/>
      <c r="F990" s="74" t="n"/>
      <c r="G990" s="6" t="n"/>
      <c r="H990" s="6" t="n"/>
      <c r="I990" s="6" t="n"/>
      <c r="J990" s="6" t="n"/>
      <c r="K990" s="6" t="n"/>
      <c r="L990" s="74" t="n"/>
      <c r="M990" s="6" t="n"/>
      <c r="N990" s="6" t="n"/>
      <c r="O990" s="6" t="n"/>
      <c r="P990" s="75" t="n"/>
    </row>
    <row r="991" ht="15.75" customHeight="1" s="262">
      <c r="A991" s="1" t="n"/>
      <c r="B991" s="14" t="n"/>
      <c r="C991" s="6" t="n"/>
      <c r="D991" s="74" t="n"/>
      <c r="E991" s="6" t="n"/>
      <c r="F991" s="74" t="n"/>
      <c r="G991" s="6" t="n"/>
      <c r="H991" s="6" t="n"/>
      <c r="I991" s="6" t="n"/>
      <c r="J991" s="6" t="n"/>
      <c r="K991" s="6" t="n"/>
      <c r="L991" s="74" t="n"/>
      <c r="M991" s="6" t="n"/>
      <c r="N991" s="6" t="n"/>
      <c r="O991" s="6" t="n"/>
      <c r="P991" s="75" t="n"/>
    </row>
    <row r="992" ht="15.75" customHeight="1" s="262">
      <c r="A992" s="1" t="n"/>
      <c r="B992" s="14" t="n"/>
      <c r="C992" s="6" t="n"/>
      <c r="D992" s="74" t="n"/>
      <c r="E992" s="6" t="n"/>
      <c r="F992" s="74" t="n"/>
      <c r="G992" s="6" t="n"/>
      <c r="H992" s="6" t="n"/>
      <c r="I992" s="6" t="n"/>
      <c r="J992" s="6" t="n"/>
      <c r="K992" s="6" t="n"/>
      <c r="L992" s="74" t="n"/>
      <c r="M992" s="6" t="n"/>
      <c r="N992" s="6" t="n"/>
      <c r="O992" s="6" t="n"/>
      <c r="P992" s="75" t="n"/>
    </row>
    <row r="993" ht="15.75" customHeight="1" s="262">
      <c r="A993" s="1" t="n"/>
      <c r="B993" s="14" t="n"/>
      <c r="C993" s="6" t="n"/>
      <c r="D993" s="74" t="n"/>
      <c r="E993" s="6" t="n"/>
      <c r="F993" s="74" t="n"/>
      <c r="G993" s="6" t="n"/>
      <c r="H993" s="6" t="n"/>
      <c r="I993" s="6" t="n"/>
      <c r="J993" s="6" t="n"/>
      <c r="K993" s="6" t="n"/>
      <c r="L993" s="74" t="n"/>
      <c r="M993" s="6" t="n"/>
      <c r="N993" s="6" t="n"/>
      <c r="O993" s="6" t="n"/>
      <c r="P993" s="75" t="n"/>
    </row>
    <row r="994" ht="15.75" customHeight="1" s="262">
      <c r="A994" s="1" t="n"/>
      <c r="B994" s="14" t="n"/>
      <c r="C994" s="6" t="n"/>
      <c r="D994" s="74" t="n"/>
      <c r="E994" s="6" t="n"/>
      <c r="F994" s="74" t="n"/>
      <c r="G994" s="6" t="n"/>
      <c r="H994" s="6" t="n"/>
      <c r="I994" s="6" t="n"/>
      <c r="J994" s="6" t="n"/>
      <c r="K994" s="6" t="n"/>
      <c r="L994" s="74" t="n"/>
      <c r="M994" s="6" t="n"/>
      <c r="N994" s="6" t="n"/>
      <c r="O994" s="6" t="n"/>
      <c r="P994" s="75" t="n"/>
    </row>
    <row r="995" ht="15.75" customHeight="1" s="262">
      <c r="A995" s="1" t="n"/>
      <c r="B995" s="14" t="n"/>
      <c r="C995" s="6" t="n"/>
      <c r="D995" s="74" t="n"/>
      <c r="E995" s="6" t="n"/>
      <c r="F995" s="74" t="n"/>
      <c r="G995" s="6" t="n"/>
      <c r="H995" s="6" t="n"/>
      <c r="I995" s="6" t="n"/>
      <c r="J995" s="6" t="n"/>
      <c r="K995" s="6" t="n"/>
      <c r="L995" s="74" t="n"/>
      <c r="M995" s="6" t="n"/>
      <c r="N995" s="6" t="n"/>
      <c r="O995" s="6" t="n"/>
      <c r="P995" s="75" t="n"/>
    </row>
    <row r="996" ht="15.75" customHeight="1" s="262">
      <c r="A996" s="1" t="n"/>
      <c r="B996" s="14" t="n"/>
      <c r="C996" s="6" t="n"/>
      <c r="D996" s="74" t="n"/>
      <c r="E996" s="6" t="n"/>
      <c r="F996" s="74" t="n"/>
      <c r="G996" s="6" t="n"/>
      <c r="H996" s="6" t="n"/>
      <c r="I996" s="6" t="n"/>
      <c r="J996" s="6" t="n"/>
      <c r="K996" s="6" t="n"/>
      <c r="L996" s="74" t="n"/>
      <c r="M996" s="6" t="n"/>
      <c r="N996" s="6" t="n"/>
      <c r="O996" s="6" t="n"/>
      <c r="P996" s="75" t="n"/>
    </row>
    <row r="997" ht="15.75" customHeight="1" s="262">
      <c r="A997" s="1" t="n"/>
      <c r="B997" s="14" t="n"/>
      <c r="C997" s="6" t="n"/>
      <c r="D997" s="74" t="n"/>
      <c r="E997" s="6" t="n"/>
      <c r="F997" s="74" t="n"/>
      <c r="G997" s="6" t="n"/>
      <c r="H997" s="6" t="n"/>
      <c r="I997" s="6" t="n"/>
      <c r="J997" s="6" t="n"/>
      <c r="K997" s="6" t="n"/>
      <c r="L997" s="74" t="n"/>
      <c r="M997" s="6" t="n"/>
      <c r="N997" s="6" t="n"/>
      <c r="O997" s="6" t="n"/>
      <c r="P997" s="75" t="n"/>
    </row>
    <row r="998" ht="15.75" customHeight="1" s="262">
      <c r="A998" s="1" t="n"/>
      <c r="B998" s="14" t="n"/>
      <c r="C998" s="6" t="n"/>
      <c r="D998" s="74" t="n"/>
      <c r="E998" s="6" t="n"/>
      <c r="F998" s="74" t="n"/>
      <c r="G998" s="6" t="n"/>
      <c r="H998" s="6" t="n"/>
      <c r="I998" s="6" t="n"/>
      <c r="J998" s="6" t="n"/>
      <c r="K998" s="6" t="n"/>
      <c r="L998" s="74" t="n"/>
      <c r="M998" s="6" t="n"/>
      <c r="N998" s="6" t="n"/>
      <c r="O998" s="6" t="n"/>
      <c r="P998" s="75" t="n"/>
    </row>
    <row r="999" ht="15.75" customHeight="1" s="262">
      <c r="A999" s="1" t="n"/>
      <c r="B999" s="14" t="n"/>
      <c r="C999" s="6" t="n"/>
      <c r="D999" s="74" t="n"/>
      <c r="E999" s="6" t="n"/>
      <c r="F999" s="74" t="n"/>
      <c r="G999" s="6" t="n"/>
      <c r="H999" s="6" t="n"/>
      <c r="I999" s="6" t="n"/>
      <c r="J999" s="6" t="n"/>
      <c r="K999" s="6" t="n"/>
      <c r="L999" s="74" t="n"/>
      <c r="M999" s="6" t="n"/>
      <c r="N999" s="6" t="n"/>
      <c r="O999" s="6" t="n"/>
      <c r="P999" s="75" t="n"/>
    </row>
    <row r="1000" ht="15.75" customHeight="1" s="262">
      <c r="A1000" s="1" t="n"/>
      <c r="B1000" s="14" t="n"/>
      <c r="C1000" s="6" t="n"/>
      <c r="D1000" s="74" t="n"/>
      <c r="E1000" s="6" t="n"/>
      <c r="F1000" s="74" t="n"/>
      <c r="G1000" s="6" t="n"/>
      <c r="H1000" s="6" t="n"/>
      <c r="I1000" s="6" t="n"/>
      <c r="J1000" s="6" t="n"/>
      <c r="K1000" s="6" t="n"/>
      <c r="L1000" s="74" t="n"/>
      <c r="M1000" s="6" t="n"/>
      <c r="N1000" s="6" t="n"/>
      <c r="O1000" s="6" t="n"/>
      <c r="P1000" s="75" t="n"/>
    </row>
    <row r="1001" ht="15.75" customHeight="1" s="262">
      <c r="A1001" s="1" t="n"/>
      <c r="B1001" s="14" t="n"/>
      <c r="C1001" s="6" t="n"/>
      <c r="D1001" s="74" t="n"/>
      <c r="E1001" s="6" t="n"/>
      <c r="F1001" s="74" t="n"/>
      <c r="G1001" s="6" t="n"/>
      <c r="H1001" s="6" t="n"/>
      <c r="I1001" s="6" t="n"/>
      <c r="J1001" s="6" t="n"/>
      <c r="K1001" s="6" t="n"/>
      <c r="L1001" s="74" t="n"/>
      <c r="M1001" s="6" t="n"/>
      <c r="N1001" s="6" t="n"/>
      <c r="O1001" s="6" t="n"/>
      <c r="P1001" s="75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zoomScale="85" zoomScaleNormal="85" zoomScaleSheetLayoutView="85" workbookViewId="0">
      <selection activeCell="K42" sqref="K42"/>
    </sheetView>
  </sheetViews>
  <sheetFormatPr baseColWidth="8" defaultColWidth="20.6640625" defaultRowHeight="15"/>
  <cols>
    <col width="3.109375" customWidth="1" style="186" min="1" max="1"/>
    <col width="20.6640625" customWidth="1" style="186" min="2" max="2"/>
    <col width="15" customWidth="1" style="186" min="3" max="3"/>
    <col width="20.6640625" customWidth="1" style="186" min="4" max="4"/>
    <col width="27.5546875" customWidth="1" style="186" min="5" max="5"/>
    <col width="20.6640625" customWidth="1" style="186" min="6" max="6"/>
    <col width="26.109375" customWidth="1" style="186" min="7" max="7"/>
    <col width="20.6640625" customWidth="1" style="186" min="8" max="8"/>
    <col width="24" customWidth="1" style="186" min="9" max="9"/>
    <col width="20.6640625" customWidth="1" style="186" min="10" max="12"/>
    <col width="20.6640625" customWidth="1" style="186" min="13" max="16384"/>
  </cols>
  <sheetData>
    <row r="1" ht="40.95" customFormat="1" customHeight="1" s="181">
      <c r="B1" s="177" t="inlineStr">
        <is>
          <t>Acompanhamento Vendas</t>
        </is>
      </c>
      <c r="C1" s="178" t="n"/>
      <c r="D1" s="179" t="n"/>
      <c r="E1" s="179" t="n"/>
      <c r="F1" s="179" t="n"/>
      <c r="G1" s="180" t="n"/>
      <c r="V1" s="181" t="n">
        <v>60000</v>
      </c>
    </row>
    <row r="2" ht="3.6" customFormat="1" customHeight="1" s="185">
      <c r="B2" s="182" t="n"/>
      <c r="C2" s="183" t="n"/>
      <c r="D2" s="182" t="n"/>
      <c r="E2" s="182" t="n"/>
      <c r="F2" s="184" t="n"/>
      <c r="G2" s="184" t="n"/>
      <c r="H2" s="184" t="n"/>
      <c r="I2" s="184" t="n"/>
      <c r="J2" s="184" t="n"/>
    </row>
    <row r="3" ht="15.6" customHeight="1" s="262">
      <c r="J3" s="12" t="n">
        <v>45214</v>
      </c>
    </row>
    <row r="4" ht="15.6" customHeight="1" s="262">
      <c r="J4" s="12" t="inlineStr">
        <is>
          <t>09/2023</t>
        </is>
      </c>
    </row>
    <row r="17">
      <c r="C17" s="186" t="n">
        <v>887.1335545200001</v>
      </c>
    </row>
    <row r="21">
      <c r="G21" s="186" t="inlineStr">
        <is>
          <t>Fundo de Obras</t>
        </is>
      </c>
    </row>
    <row r="22">
      <c r="B22" s="181" t="n"/>
      <c r="C22" s="181" t="n"/>
      <c r="D22" s="181" t="n"/>
      <c r="E22" s="312" t="n"/>
      <c r="F22" s="181" t="n"/>
      <c r="G22" s="181" t="n"/>
      <c r="H22" s="181" t="n"/>
      <c r="I22" s="181" t="n"/>
      <c r="J22" s="181" t="n">
        <v>7726997.86</v>
      </c>
      <c r="K22" s="181" t="n"/>
      <c r="L22" s="181" t="n"/>
      <c r="M22" s="181" t="n"/>
      <c r="N22" s="181" t="n"/>
      <c r="O22" s="181" t="n"/>
      <c r="P22" s="181" t="n"/>
      <c r="Q22" s="181" t="n"/>
      <c r="R22" s="181" t="n"/>
      <c r="S22" s="181" t="n"/>
      <c r="T22" s="181" t="n"/>
      <c r="U22" s="181" t="n"/>
      <c r="V22" s="181" t="n"/>
      <c r="W22" s="181" t="n"/>
    </row>
    <row r="23">
      <c r="B23" s="181" t="n"/>
      <c r="C23" s="181" t="n"/>
      <c r="D23" s="181" t="n"/>
      <c r="E23" s="181" t="n"/>
      <c r="F23" s="181" t="n"/>
      <c r="G23" s="181" t="n"/>
      <c r="H23" s="181" t="n"/>
      <c r="I23" s="181" t="n"/>
      <c r="J23" s="181" t="n"/>
      <c r="L23" s="181" t="n"/>
      <c r="M23" s="181" t="n"/>
      <c r="N23" s="181" t="n"/>
      <c r="O23" s="181" t="n"/>
      <c r="P23" s="181" t="n"/>
      <c r="Q23" s="181" t="n"/>
      <c r="R23" s="181" t="n"/>
      <c r="S23" s="181" t="n"/>
      <c r="T23" s="181" t="n"/>
      <c r="U23" s="181" t="n"/>
      <c r="V23" s="181" t="n"/>
      <c r="W23" s="181" t="n"/>
    </row>
    <row r="24" ht="15.75" customHeight="1" s="262" thickBot="1">
      <c r="B24" s="188" t="inlineStr">
        <is>
          <t xml:space="preserve"> Venda de Unidades por mês</t>
        </is>
      </c>
      <c r="C24" s="188" t="n"/>
      <c r="D24" s="188" t="n"/>
      <c r="E24" s="188" t="n"/>
      <c r="F24" s="188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O24" s="181" t="n"/>
      <c r="P24" s="181" t="n"/>
      <c r="Q24" s="181" t="n"/>
      <c r="R24" s="181" t="n"/>
      <c r="S24" s="181" t="n"/>
      <c r="T24" s="181" t="n"/>
      <c r="U24" s="181" t="n"/>
      <c r="V24" s="181" t="n"/>
      <c r="W24" s="181" t="n"/>
    </row>
    <row r="25">
      <c r="B25" s="189" t="n"/>
      <c r="C25" s="189" t="n"/>
      <c r="D25" s="190" t="inlineStr">
        <is>
          <t>Unidas vendidas</t>
        </is>
      </c>
      <c r="E25" s="190" t="inlineStr">
        <is>
          <t>Valor  vendido</t>
        </is>
      </c>
      <c r="F25" s="190" t="inlineStr">
        <is>
          <t>Unidas de distrato</t>
        </is>
      </c>
      <c r="G25" s="190" t="inlineStr">
        <is>
          <t>Valor de distrato</t>
        </is>
      </c>
      <c r="H25" s="190" t="inlineStr">
        <is>
          <t>Estoque</t>
        </is>
      </c>
      <c r="I25" s="190" t="inlineStr">
        <is>
          <t>Valor do estoque</t>
        </is>
      </c>
      <c r="J25" s="181" t="n"/>
      <c r="K25" s="181" t="n"/>
      <c r="L25" s="181" t="n"/>
      <c r="M25" s="181" t="n"/>
      <c r="N25" s="181" t="n"/>
      <c r="O25" s="181" t="n"/>
      <c r="P25" s="181" t="n"/>
      <c r="Q25" s="181" t="n"/>
      <c r="R25" s="181" t="n"/>
      <c r="S25" s="181" t="n"/>
      <c r="T25" s="181" t="n"/>
      <c r="U25" s="181" t="n"/>
      <c r="V25" s="181" t="n"/>
      <c r="W25" s="181" t="n"/>
    </row>
    <row r="26" hidden="1" s="262">
      <c r="B26" s="313" t="n">
        <v>44470</v>
      </c>
      <c r="C26" s="313" t="n"/>
      <c r="D26" s="198" t="n"/>
      <c r="E26" s="199" t="n"/>
      <c r="F26" s="198" t="n"/>
      <c r="G26" s="314" t="n"/>
      <c r="H26" s="201" t="n"/>
      <c r="I26" s="199" t="n"/>
      <c r="J26" s="181" t="n"/>
      <c r="K26" s="181" t="n"/>
      <c r="L26" s="181" t="n"/>
      <c r="M26" s="181" t="n"/>
      <c r="N26" s="181" t="n"/>
      <c r="O26" s="181" t="n"/>
      <c r="P26" s="181" t="n"/>
      <c r="Q26" s="181" t="n"/>
      <c r="R26" s="181" t="n"/>
      <c r="S26" s="181" t="n"/>
      <c r="T26" s="181" t="n"/>
      <c r="U26" s="181" t="n"/>
      <c r="V26" s="181" t="n"/>
      <c r="W26" s="181" t="n"/>
    </row>
    <row r="27" hidden="1" s="262">
      <c r="B27" s="315" t="n">
        <v>44501</v>
      </c>
      <c r="C27" s="315" t="n"/>
      <c r="D27" s="316" t="n"/>
      <c r="E27" s="196" t="n"/>
      <c r="F27" s="192" t="n"/>
      <c r="G27" s="317" t="n"/>
      <c r="H27" s="205" t="n"/>
      <c r="I27" s="196" t="n"/>
      <c r="J27" s="181" t="n"/>
      <c r="K27" s="181" t="n"/>
      <c r="L27" s="181" t="n"/>
      <c r="M27" s="181" t="n"/>
      <c r="N27" s="181" t="n"/>
      <c r="O27" s="181" t="n"/>
      <c r="P27" s="181" t="n"/>
      <c r="Q27" s="181" t="n"/>
      <c r="R27" s="181" t="n"/>
      <c r="S27" s="181" t="n"/>
      <c r="T27" s="181" t="n"/>
      <c r="U27" s="181" t="n"/>
      <c r="V27" s="181" t="n"/>
      <c r="W27" s="181" t="n"/>
    </row>
    <row r="28" hidden="1" s="262">
      <c r="B28" s="313" t="n">
        <v>44531</v>
      </c>
      <c r="C28" s="313" t="n"/>
      <c r="D28" s="198" t="n"/>
      <c r="E28" s="199" t="n"/>
      <c r="F28" s="198" t="n"/>
      <c r="G28" s="314" t="n"/>
      <c r="H28" s="201" t="n"/>
      <c r="I28" s="202" t="n"/>
      <c r="J28" s="181" t="n"/>
      <c r="K28" s="181" t="n"/>
      <c r="L28" s="181" t="n"/>
      <c r="M28" s="181" t="n"/>
      <c r="N28" s="181" t="n"/>
      <c r="O28" s="181" t="n"/>
      <c r="P28" s="181" t="n"/>
      <c r="Q28" s="181" t="n"/>
      <c r="R28" s="181" t="n"/>
      <c r="S28" s="181" t="n"/>
      <c r="T28" s="181" t="n"/>
      <c r="U28" s="181" t="n"/>
      <c r="V28" s="181" t="n"/>
      <c r="W28" s="181" t="n"/>
    </row>
    <row r="29" hidden="1" s="262">
      <c r="B29" s="315" t="n">
        <v>44592</v>
      </c>
      <c r="C29" s="315" t="n"/>
      <c r="D29" s="192" t="n"/>
      <c r="E29" s="193" t="n"/>
      <c r="F29" s="192" t="n"/>
      <c r="G29" s="317" t="n"/>
      <c r="H29" s="195" t="n"/>
      <c r="I29" s="196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</row>
    <row r="30" hidden="1" s="262">
      <c r="B30" s="313" t="n">
        <v>44593</v>
      </c>
      <c r="C30" s="313" t="n"/>
      <c r="D30" s="198" t="n"/>
      <c r="E30" s="199" t="n"/>
      <c r="F30" s="198" t="n"/>
      <c r="G30" s="314" t="n"/>
      <c r="H30" s="201" t="n"/>
      <c r="I30" s="202" t="n"/>
      <c r="J30" s="181" t="n"/>
      <c r="K30" s="181" t="n"/>
      <c r="L30" s="181" t="n"/>
      <c r="M30" s="181" t="n"/>
      <c r="N30" s="181" t="n"/>
      <c r="O30" s="181" t="n"/>
      <c r="P30" s="181" t="n"/>
      <c r="Q30" s="181" t="n"/>
      <c r="R30" s="181" t="n"/>
      <c r="S30" s="181" t="n"/>
      <c r="T30" s="181" t="n"/>
      <c r="U30" s="181" t="n"/>
      <c r="V30" s="181" t="n"/>
      <c r="W30" s="181" t="n"/>
    </row>
    <row r="31" hidden="1" s="262">
      <c r="A31" s="203" t="n"/>
      <c r="B31" s="315" t="n">
        <v>44621</v>
      </c>
      <c r="C31" s="315" t="n"/>
      <c r="D31" s="192" t="n"/>
      <c r="E31" s="193" t="n"/>
      <c r="F31" s="192" t="n"/>
      <c r="G31" s="317" t="n"/>
      <c r="H31" s="195" t="n"/>
      <c r="I31" s="196" t="n"/>
      <c r="J31" s="181" t="n"/>
      <c r="K31" s="181" t="n"/>
      <c r="L31" s="181" t="n"/>
      <c r="M31" s="181" t="n"/>
      <c r="N31" s="181" t="n"/>
      <c r="O31" s="181" t="n"/>
      <c r="P31" s="181" t="n"/>
      <c r="Q31" s="181" t="n"/>
      <c r="R31" s="181" t="n"/>
      <c r="S31" s="181" t="n"/>
      <c r="T31" s="181" t="n"/>
      <c r="U31" s="181" t="n"/>
      <c r="V31" s="181" t="n"/>
      <c r="W31" s="181" t="n"/>
    </row>
    <row r="32" hidden="1" s="262">
      <c r="B32" s="313" t="inlineStr">
        <is>
          <t>abr./22</t>
        </is>
      </c>
      <c r="C32" s="313" t="n"/>
      <c r="D32" s="198" t="n"/>
      <c r="E32" s="199" t="n"/>
      <c r="F32" s="198" t="n"/>
      <c r="G32" s="314" t="n"/>
      <c r="H32" s="201" t="n"/>
      <c r="I32" s="202" t="n"/>
      <c r="J32" s="206" t="n"/>
      <c r="K32" s="181" t="n"/>
      <c r="L32" s="181" t="n"/>
      <c r="M32" s="181" t="n"/>
      <c r="N32" s="181" t="n"/>
      <c r="O32" s="181" t="n"/>
      <c r="P32" s="181" t="n"/>
      <c r="Q32" s="181" t="n"/>
      <c r="R32" s="181" t="n"/>
      <c r="S32" s="181" t="n"/>
      <c r="T32" s="181" t="n"/>
      <c r="U32" s="181" t="n"/>
      <c r="V32" s="181" t="n"/>
      <c r="W32" s="181" t="n"/>
    </row>
    <row r="33" hidden="1" s="262">
      <c r="B33" s="315" t="inlineStr">
        <is>
          <t>mai./22</t>
        </is>
      </c>
      <c r="C33" s="315" t="n"/>
      <c r="D33" s="192" t="n"/>
      <c r="E33" s="193" t="n"/>
      <c r="F33" s="192" t="n"/>
      <c r="G33" s="317" t="n"/>
      <c r="H33" s="195" t="n"/>
      <c r="I33" s="196" t="n"/>
      <c r="J33" s="206" t="n"/>
      <c r="K33" s="181" t="n"/>
      <c r="L33" s="181" t="n"/>
      <c r="M33" s="181" t="n"/>
      <c r="N33" s="181" t="n"/>
      <c r="O33" s="181" t="n"/>
      <c r="P33" s="181" t="n"/>
      <c r="Q33" s="181" t="n"/>
      <c r="R33" s="181" t="n"/>
      <c r="S33" s="181" t="n"/>
      <c r="T33" s="181" t="n"/>
      <c r="U33" s="181" t="n"/>
      <c r="V33" s="181" t="n"/>
      <c r="W33" s="181" t="n"/>
    </row>
    <row r="34" hidden="1" s="262">
      <c r="B34" s="313" t="n">
        <v>44713</v>
      </c>
      <c r="C34" s="313" t="n"/>
      <c r="D34" s="198" t="n"/>
      <c r="E34" s="199" t="n"/>
      <c r="F34" s="198" t="n"/>
      <c r="G34" s="314" t="n"/>
      <c r="H34" s="201" t="n"/>
      <c r="I34" s="202" t="n"/>
      <c r="J34" s="181" t="n"/>
      <c r="K34" s="181" t="n"/>
      <c r="L34" s="181" t="n"/>
      <c r="M34" s="181" t="n"/>
      <c r="N34" s="181" t="n"/>
      <c r="O34" s="181" t="n"/>
      <c r="P34" s="181" t="n"/>
      <c r="Q34" s="181" t="n"/>
      <c r="R34" s="181" t="n"/>
      <c r="S34" s="181" t="n"/>
      <c r="T34" s="181" t="n"/>
      <c r="U34" s="181" t="n"/>
      <c r="V34" s="181" t="n"/>
      <c r="W34" s="181" t="n"/>
    </row>
    <row r="35" hidden="1" s="262">
      <c r="B35" s="315" t="n">
        <v>44743</v>
      </c>
      <c r="C35" s="315" t="n"/>
      <c r="D35" s="192" t="n"/>
      <c r="E35" s="193" t="n"/>
      <c r="F35" s="192" t="n"/>
      <c r="G35" s="317" t="n"/>
      <c r="H35" s="195" t="n"/>
      <c r="I35" s="196" t="n"/>
      <c r="J35" s="181" t="n"/>
      <c r="K35" s="181" t="n"/>
      <c r="L35" s="181" t="n"/>
      <c r="M35" s="181" t="n"/>
      <c r="N35" s="181" t="n"/>
      <c r="O35" s="181" t="n"/>
      <c r="P35" s="181" t="n"/>
      <c r="Q35" s="181" t="n"/>
      <c r="R35" s="181" t="n"/>
      <c r="S35" s="181" t="n"/>
      <c r="T35" s="181" t="n"/>
      <c r="U35" s="181" t="n"/>
      <c r="V35" s="181" t="n"/>
      <c r="W35" s="181" t="n"/>
    </row>
    <row r="36">
      <c r="B36" s="313" t="n">
        <v>44774</v>
      </c>
      <c r="C36" s="313" t="n"/>
      <c r="D36" s="198" t="n">
        <v>4</v>
      </c>
      <c r="E36" s="199" t="n">
        <v>3040148</v>
      </c>
      <c r="F36" s="198" t="n">
        <v>4</v>
      </c>
      <c r="G36" s="314" t="n">
        <v>2837900.08</v>
      </c>
      <c r="H36" s="201" t="n">
        <v>0</v>
      </c>
      <c r="I36" s="202" t="n">
        <v>0</v>
      </c>
      <c r="J36" s="181" t="n"/>
      <c r="K36" s="181" t="n"/>
      <c r="L36" s="181" t="n"/>
      <c r="M36" s="181" t="n"/>
      <c r="N36" s="181" t="n"/>
      <c r="O36" s="181" t="n"/>
      <c r="P36" s="181" t="n"/>
      <c r="Q36" s="181" t="n"/>
      <c r="R36" s="181" t="n"/>
      <c r="S36" s="181" t="n"/>
      <c r="T36" s="181" t="n"/>
      <c r="U36" s="181" t="n"/>
      <c r="V36" s="181" t="n"/>
      <c r="W36" s="181" t="n"/>
    </row>
    <row r="37">
      <c r="B37" s="315" t="n">
        <v>44805</v>
      </c>
      <c r="C37" s="315" t="n"/>
      <c r="D37" s="192" t="n">
        <v>0</v>
      </c>
      <c r="E37" s="193" t="n">
        <v>0</v>
      </c>
      <c r="F37" s="192" t="n">
        <v>0</v>
      </c>
      <c r="G37" s="317" t="n">
        <v>0</v>
      </c>
      <c r="H37" s="195" t="n">
        <v>0</v>
      </c>
      <c r="I37" s="196" t="n">
        <v>0</v>
      </c>
      <c r="J37" s="181" t="n"/>
      <c r="K37" s="181" t="n"/>
      <c r="L37" s="181" t="n"/>
      <c r="M37" s="181" t="n"/>
      <c r="N37" s="181" t="n"/>
      <c r="O37" s="181" t="n"/>
      <c r="P37" s="181" t="n"/>
      <c r="Q37" s="181" t="n"/>
      <c r="R37" s="181" t="n"/>
      <c r="S37" s="181" t="n"/>
      <c r="T37" s="181" t="n"/>
      <c r="U37" s="181" t="n"/>
      <c r="V37" s="181" t="n"/>
      <c r="W37" s="181" t="n"/>
    </row>
    <row r="38">
      <c r="B38" s="313" t="n">
        <v>44835</v>
      </c>
      <c r="C38" s="313" t="n"/>
      <c r="D38" s="198" t="n">
        <v>0</v>
      </c>
      <c r="E38" s="199" t="n">
        <v>0</v>
      </c>
      <c r="F38" s="198" t="n">
        <v>0</v>
      </c>
      <c r="G38" s="314" t="n">
        <v>0</v>
      </c>
      <c r="H38" s="201" t="n">
        <v>0</v>
      </c>
      <c r="I38" s="202" t="n">
        <v>0</v>
      </c>
      <c r="J38" s="181" t="n"/>
      <c r="K38" s="181" t="n"/>
      <c r="L38" s="181" t="n"/>
      <c r="M38" s="181" t="n"/>
      <c r="N38" s="181" t="n"/>
      <c r="O38" s="181" t="n"/>
      <c r="P38" s="181" t="n"/>
      <c r="Q38" s="181" t="n"/>
      <c r="R38" s="181" t="n"/>
      <c r="S38" s="181" t="n"/>
      <c r="T38" s="181" t="n"/>
      <c r="U38" s="181" t="n"/>
      <c r="V38" s="181" t="n"/>
      <c r="W38" s="181" t="n"/>
    </row>
    <row r="39">
      <c r="B39" s="315" t="n">
        <v>44866</v>
      </c>
      <c r="C39" s="315" t="n"/>
      <c r="D39" s="192" t="n">
        <v>0</v>
      </c>
      <c r="E39" s="192" t="n">
        <v>0</v>
      </c>
      <c r="F39" s="192" t="n">
        <v>0</v>
      </c>
      <c r="G39" s="317" t="n">
        <v>0</v>
      </c>
      <c r="H39" s="195" t="n">
        <v>0</v>
      </c>
      <c r="I39" s="196" t="n">
        <v>0</v>
      </c>
      <c r="J39" s="206" t="n"/>
      <c r="K39" s="181" t="n"/>
      <c r="L39" s="181" t="n"/>
      <c r="M39" s="181" t="n"/>
      <c r="N39" s="181" t="n"/>
      <c r="O39" s="181" t="n"/>
      <c r="P39" s="181" t="n"/>
      <c r="Q39" s="181" t="n"/>
      <c r="R39" s="181" t="n"/>
      <c r="S39" s="181" t="n"/>
      <c r="T39" s="181" t="n"/>
      <c r="U39" s="181" t="n"/>
      <c r="V39" s="181" t="n"/>
      <c r="W39" s="181" t="n"/>
    </row>
    <row r="40">
      <c r="B40" s="313" t="n">
        <v>44896</v>
      </c>
      <c r="C40" s="313" t="n"/>
      <c r="D40" s="198" t="n">
        <v>0</v>
      </c>
      <c r="E40" s="199" t="n">
        <v>0</v>
      </c>
      <c r="F40" s="198" t="n">
        <v>1</v>
      </c>
      <c r="G40" s="314" t="n">
        <v>704776.88</v>
      </c>
      <c r="H40" s="201" t="n">
        <v>2</v>
      </c>
      <c r="I40" s="202" t="n">
        <v>1407906.86</v>
      </c>
      <c r="J40" s="181" t="n"/>
      <c r="K40" s="181" t="n"/>
      <c r="L40" s="181" t="n"/>
      <c r="M40" s="181" t="n"/>
      <c r="N40" s="181" t="n"/>
      <c r="O40" s="181" t="n"/>
      <c r="P40" s="181" t="n"/>
      <c r="Q40" s="181" t="n"/>
      <c r="R40" s="181" t="n"/>
      <c r="S40" s="181" t="n"/>
      <c r="T40" s="181" t="n"/>
      <c r="U40" s="181" t="n"/>
      <c r="V40" s="181" t="n"/>
      <c r="W40" s="181" t="n"/>
    </row>
    <row r="41">
      <c r="B41" s="315" t="n">
        <v>44927</v>
      </c>
      <c r="C41" s="315" t="n"/>
      <c r="D41" s="192" t="n">
        <v>0</v>
      </c>
      <c r="E41" s="192" t="n">
        <v>0</v>
      </c>
      <c r="F41" s="192" t="n">
        <v>2</v>
      </c>
      <c r="G41" s="317" t="n">
        <v>1494224</v>
      </c>
      <c r="H41" s="195" t="n">
        <v>4</v>
      </c>
      <c r="I41" s="196" t="n">
        <v>2902130.86</v>
      </c>
      <c r="J41" s="206" t="n"/>
      <c r="K41" s="181" t="n"/>
      <c r="L41" s="181" t="n"/>
      <c r="M41" s="181" t="n"/>
      <c r="N41" s="181" t="n"/>
      <c r="O41" s="181" t="n"/>
      <c r="P41" s="181" t="n"/>
      <c r="Q41" s="181" t="n"/>
      <c r="R41" s="181" t="n"/>
      <c r="S41" s="181" t="n"/>
      <c r="T41" s="181" t="n"/>
      <c r="U41" s="181" t="n"/>
      <c r="V41" s="181" t="n"/>
      <c r="W41" s="181" t="n"/>
    </row>
    <row r="42">
      <c r="B42" s="313" t="n">
        <v>44958</v>
      </c>
      <c r="C42" s="313" t="n"/>
      <c r="D42" s="198" t="n">
        <v>1</v>
      </c>
      <c r="E42" s="199" t="n">
        <v>817682</v>
      </c>
      <c r="F42" s="198" t="n">
        <v>0</v>
      </c>
      <c r="G42" s="314" t="n">
        <v>0</v>
      </c>
      <c r="H42" s="201" t="n">
        <v>3</v>
      </c>
      <c r="I42" s="202" t="n">
        <v>2084448.86</v>
      </c>
      <c r="J42" s="181" t="n"/>
      <c r="K42" s="181" t="n"/>
      <c r="L42" s="181" t="n"/>
      <c r="M42" s="181" t="n"/>
      <c r="N42" s="181" t="n"/>
      <c r="O42" s="181" t="n"/>
      <c r="P42" s="181" t="n"/>
      <c r="Q42" s="181" t="n"/>
      <c r="R42" s="181" t="n"/>
      <c r="S42" s="181" t="n"/>
      <c r="T42" s="181" t="n"/>
      <c r="U42" s="181" t="n"/>
      <c r="V42" s="181" t="n"/>
      <c r="W42" s="181" t="n"/>
    </row>
    <row r="43">
      <c r="B43" s="315" t="n">
        <v>44986</v>
      </c>
      <c r="C43" s="315" t="n"/>
      <c r="D43" s="192" t="n">
        <v>4</v>
      </c>
      <c r="E43" s="192" t="n"/>
      <c r="F43" s="192" t="n">
        <v>0</v>
      </c>
      <c r="G43" s="317" t="n">
        <v>0</v>
      </c>
      <c r="H43" s="195" t="n">
        <v>3</v>
      </c>
      <c r="I43" s="196" t="n">
        <v>0</v>
      </c>
      <c r="J43" s="206" t="n"/>
      <c r="K43" s="181" t="n"/>
      <c r="L43" s="181" t="n"/>
      <c r="M43" s="181" t="n"/>
      <c r="N43" s="181" t="n"/>
      <c r="O43" s="181" t="n"/>
      <c r="P43" s="181" t="n"/>
      <c r="Q43" s="181" t="n"/>
      <c r="R43" s="181" t="n"/>
      <c r="S43" s="181" t="n"/>
      <c r="T43" s="181" t="n"/>
      <c r="U43" s="181" t="n"/>
      <c r="V43" s="181" t="n"/>
      <c r="W43" s="181" t="n"/>
    </row>
    <row r="44">
      <c r="B44" s="313" t="n">
        <v>45017</v>
      </c>
      <c r="C44" s="313" t="n"/>
      <c r="D44" s="198" t="n">
        <v>0</v>
      </c>
      <c r="E44" s="199" t="n">
        <v>0</v>
      </c>
      <c r="F44" s="198" t="n">
        <v>1</v>
      </c>
      <c r="G44" s="314" t="n">
        <v>845858.29</v>
      </c>
      <c r="H44" s="201" t="n">
        <v>4</v>
      </c>
      <c r="I44" s="202" t="n">
        <v>2779265.146666667</v>
      </c>
      <c r="J44" s="181" t="n"/>
      <c r="K44" s="181" t="n"/>
      <c r="L44" s="181" t="n"/>
      <c r="M44" s="181" t="n"/>
      <c r="N44" s="181" t="n"/>
      <c r="O44" s="181" t="n"/>
      <c r="P44" s="181" t="n"/>
      <c r="Q44" s="181" t="n"/>
      <c r="R44" s="181" t="n"/>
      <c r="S44" s="181" t="n"/>
      <c r="T44" s="181" t="n"/>
      <c r="U44" s="181" t="n"/>
      <c r="V44" s="181" t="n"/>
      <c r="W44" s="181" t="n"/>
    </row>
    <row r="45">
      <c r="B45" s="315" t="n">
        <v>45047</v>
      </c>
      <c r="C45" s="315" t="n"/>
      <c r="D45" s="192" t="n">
        <v>1</v>
      </c>
      <c r="E45" s="192" t="n">
        <v>817706</v>
      </c>
      <c r="F45" s="192" t="n">
        <v>2</v>
      </c>
      <c r="G45" s="317" t="n">
        <v>1314460.88</v>
      </c>
      <c r="H45" s="195" t="n">
        <v>5</v>
      </c>
      <c r="I45" s="196" t="n">
        <v>3474081.433333334</v>
      </c>
      <c r="J45" s="206" t="n"/>
      <c r="K45" s="181" t="n"/>
      <c r="L45" s="181" t="n"/>
      <c r="M45" s="181" t="n"/>
      <c r="N45" s="181" t="n"/>
      <c r="O45" s="181" t="n"/>
      <c r="P45" s="181" t="n"/>
      <c r="Q45" s="181" t="n"/>
      <c r="R45" s="181" t="n"/>
      <c r="S45" s="181" t="n"/>
      <c r="T45" s="181" t="n"/>
      <c r="U45" s="181" t="n"/>
      <c r="V45" s="181" t="n"/>
      <c r="W45" s="181" t="n"/>
    </row>
    <row r="46">
      <c r="B46" s="313" t="n">
        <v>45078</v>
      </c>
      <c r="C46" s="313" t="n"/>
      <c r="D46" s="198" t="n">
        <v>1</v>
      </c>
      <c r="E46" s="199" t="n">
        <v>817706</v>
      </c>
      <c r="F46" s="198" t="n">
        <v>1</v>
      </c>
      <c r="G46" s="314" t="n">
        <v>747112</v>
      </c>
      <c r="H46" s="201" t="n">
        <v>5</v>
      </c>
      <c r="I46" s="202" t="n">
        <v>3526377.146666667</v>
      </c>
      <c r="J46" s="181" t="n"/>
      <c r="K46" s="181" t="n"/>
      <c r="L46" s="181" t="n"/>
      <c r="M46" s="181" t="n"/>
      <c r="N46" s="181" t="n"/>
      <c r="O46" s="181" t="n"/>
      <c r="P46" s="181" t="n"/>
      <c r="Q46" s="181" t="n"/>
      <c r="R46" s="181" t="n"/>
      <c r="S46" s="181" t="n"/>
      <c r="T46" s="181" t="n"/>
      <c r="U46" s="181" t="n"/>
      <c r="V46" s="181" t="n"/>
      <c r="W46" s="181" t="n"/>
    </row>
    <row r="47">
      <c r="B47" s="315" t="n">
        <v>45108</v>
      </c>
      <c r="C47" s="315" t="n"/>
      <c r="D47" s="192" t="n">
        <v>1</v>
      </c>
      <c r="E47" s="192" t="n">
        <v>817706</v>
      </c>
      <c r="F47" s="192" t="n">
        <v>0</v>
      </c>
      <c r="G47" s="317" t="n">
        <v>0</v>
      </c>
      <c r="H47" s="195" t="n">
        <v>4</v>
      </c>
      <c r="I47" s="196" t="n">
        <v>2779265.146666667</v>
      </c>
      <c r="J47" s="206" t="n"/>
      <c r="K47" s="181" t="n"/>
      <c r="L47" s="181" t="n"/>
      <c r="M47" s="181" t="n"/>
      <c r="N47" s="181" t="n"/>
      <c r="O47" s="181" t="n"/>
      <c r="P47" s="181" t="n"/>
      <c r="Q47" s="181" t="n"/>
      <c r="R47" s="181" t="n"/>
      <c r="S47" s="181" t="n"/>
      <c r="T47" s="181" t="n"/>
      <c r="U47" s="181" t="n"/>
      <c r="V47" s="181" t="n"/>
      <c r="W47" s="181" t="n"/>
    </row>
    <row r="48" ht="14.4" customHeight="1" s="262">
      <c r="B48" s="313" t="n">
        <v>45139</v>
      </c>
      <c r="C48" s="313" t="n"/>
      <c r="D48" s="198" t="n">
        <v>0</v>
      </c>
      <c r="E48" s="318" t="n">
        <v>0</v>
      </c>
      <c r="F48" s="198" t="n">
        <v>1</v>
      </c>
      <c r="G48" s="314" t="n">
        <v>747112</v>
      </c>
      <c r="H48" s="201" t="n">
        <v>5</v>
      </c>
      <c r="I48" s="202" t="n">
        <v>3526377.146666667</v>
      </c>
      <c r="J48" s="181" t="n"/>
      <c r="K48" s="181" t="n"/>
      <c r="L48" s="181" t="n"/>
      <c r="M48" s="181" t="n"/>
      <c r="N48" s="181" t="n"/>
      <c r="O48" s="181" t="n"/>
      <c r="P48" s="181" t="n"/>
      <c r="Q48" s="181" t="n"/>
      <c r="R48" s="181" t="n"/>
      <c r="S48" s="181" t="n"/>
      <c r="T48" s="181" t="n"/>
      <c r="U48" s="181" t="n"/>
      <c r="V48" s="181" t="n"/>
      <c r="W48" s="181" t="n"/>
    </row>
    <row r="49">
      <c r="B49" s="315" t="n">
        <v>45170</v>
      </c>
      <c r="C49" s="315" t="n"/>
      <c r="D49" s="192" t="n">
        <v>1</v>
      </c>
      <c r="E49" s="317" t="n">
        <v>911706</v>
      </c>
      <c r="F49" s="192" t="n">
        <v>1</v>
      </c>
      <c r="G49" s="317" t="n">
        <v>817682</v>
      </c>
      <c r="H49" s="195" t="n">
        <v>5</v>
      </c>
      <c r="I49" s="196">
        <f>I48+G49-E49</f>
        <v/>
      </c>
      <c r="J49" s="206" t="n"/>
      <c r="K49" s="181" t="n"/>
      <c r="L49" s="181" t="n"/>
      <c r="M49" s="181" t="n"/>
      <c r="N49" s="181" t="n"/>
      <c r="O49" s="181" t="n"/>
      <c r="P49" s="181" t="n"/>
      <c r="Q49" s="181" t="n"/>
      <c r="R49" s="181" t="n"/>
      <c r="S49" s="181" t="n"/>
      <c r="T49" s="181" t="n"/>
      <c r="U49" s="181" t="n"/>
      <c r="V49" s="181" t="n"/>
      <c r="W49" s="181" t="n"/>
    </row>
    <row r="50" hidden="1" s="262">
      <c r="J50" s="181" t="n"/>
      <c r="K50" s="181" t="n"/>
      <c r="L50" s="181" t="n"/>
      <c r="M50" s="181" t="n"/>
      <c r="N50" s="181" t="n"/>
      <c r="O50" s="181" t="n"/>
      <c r="P50" s="181" t="n"/>
      <c r="Q50" s="181" t="n"/>
      <c r="R50" s="181" t="n"/>
      <c r="S50" s="181" t="n"/>
      <c r="T50" s="181" t="n"/>
      <c r="U50" s="181" t="n"/>
      <c r="V50" s="181" t="n"/>
      <c r="W50" s="181" t="n"/>
    </row>
    <row r="51">
      <c r="B51" s="186" t="inlineStr">
        <is>
          <t>Total</t>
        </is>
      </c>
      <c r="C51" s="254" t="n"/>
      <c r="D51" s="255">
        <f>+SUM(D26:D49)</f>
        <v/>
      </c>
      <c r="E51" s="256">
        <f>SUM(E25:E49)</f>
        <v/>
      </c>
      <c r="F51" s="255">
        <f>+SUM(F26:F49)</f>
        <v/>
      </c>
      <c r="G51" s="256">
        <f>SUM(G25:G49)</f>
        <v/>
      </c>
      <c r="H51" s="257">
        <f>H48</f>
        <v/>
      </c>
      <c r="I51" s="256">
        <f>I49</f>
        <v/>
      </c>
      <c r="J51" s="181" t="n"/>
      <c r="K51" s="181" t="n"/>
      <c r="L51" s="181" t="n"/>
      <c r="M51" s="181" t="n"/>
      <c r="N51" s="181" t="n"/>
      <c r="O51" s="181" t="n"/>
      <c r="P51" s="181" t="n"/>
      <c r="Q51" s="181" t="n"/>
      <c r="R51" s="181" t="n"/>
      <c r="S51" s="181" t="n"/>
      <c r="T51" s="181" t="n"/>
      <c r="U51" s="181" t="n"/>
      <c r="V51" s="181" t="n"/>
      <c r="W51" s="181" t="n"/>
    </row>
    <row r="53">
      <c r="I53" s="207" t="n"/>
    </row>
    <row r="54">
      <c r="I54" s="207" t="n"/>
    </row>
    <row r="55">
      <c r="E55" s="207" t="n"/>
    </row>
    <row r="56">
      <c r="E56" s="207" t="n"/>
    </row>
    <row r="57">
      <c r="E57" s="207" t="n"/>
    </row>
    <row r="58">
      <c r="E58" s="207" t="n"/>
    </row>
    <row r="59">
      <c r="E59" s="207" t="n"/>
    </row>
    <row r="60">
      <c r="E60" s="207" t="n"/>
    </row>
    <row r="61">
      <c r="E61" s="207" t="n"/>
    </row>
    <row r="62">
      <c r="E62" s="207" t="n"/>
    </row>
    <row r="63">
      <c r="E63" s="207" t="n"/>
    </row>
    <row r="65">
      <c r="E65" s="207" t="n"/>
    </row>
  </sheetData>
  <pageMargins left="0.511811024" right="0.511811024" top="0.787401575" bottom="0.787401575" header="0.31496062" footer="0.31496062"/>
  <pageSetup orientation="portrait" scale="46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77"/>
  <sheetViews>
    <sheetView topLeftCell="B1" workbookViewId="0">
      <selection activeCell="L3" sqref="L3"/>
    </sheetView>
  </sheetViews>
  <sheetFormatPr baseColWidth="8" defaultRowHeight="14.4"/>
  <cols>
    <col width="11.5546875" customWidth="1" style="262" min="2" max="3"/>
    <col width="16" bestFit="1" customWidth="1" style="262" min="4" max="4"/>
    <col width="14" bestFit="1" customWidth="1" style="262" min="5" max="5"/>
    <col width="13.5546875" bestFit="1" customWidth="1" style="262" min="6" max="6"/>
    <col width="15.6640625" bestFit="1" customWidth="1" style="262" min="7" max="7"/>
    <col width="19" customWidth="1" style="262" min="8" max="8"/>
    <col width="13.88671875" customWidth="1" style="262" min="9" max="9"/>
    <col width="23.6640625" customWidth="1" style="142" min="10" max="10"/>
    <col width="22.6640625" customWidth="1" style="262" min="11" max="11"/>
    <col width="35.6640625" bestFit="1" customWidth="1" style="262" min="12" max="12"/>
  </cols>
  <sheetData>
    <row r="2">
      <c r="B2" s="162" t="inlineStr">
        <is>
          <t>Quadra/Lote</t>
        </is>
      </c>
      <c r="C2" s="162" t="inlineStr">
        <is>
          <t>VP</t>
        </is>
      </c>
      <c r="D2" s="162" t="inlineStr">
        <is>
          <t>Inadimplência</t>
        </is>
      </c>
      <c r="E2" s="162" t="inlineStr">
        <is>
          <t>Saldo Devedor</t>
        </is>
      </c>
      <c r="F2" s="162" t="inlineStr">
        <is>
          <t>Dias em Atraso</t>
        </is>
      </c>
      <c r="G2" s="162" t="inlineStr">
        <is>
          <t>Faixa de Atraso</t>
        </is>
      </c>
      <c r="H2" s="162" t="inlineStr">
        <is>
          <t>Valor de Venda</t>
        </is>
      </c>
      <c r="I2" s="162" t="inlineStr">
        <is>
          <t>LTV</t>
        </is>
      </c>
      <c r="J2" s="259" t="inlineStr">
        <is>
          <t>Vencimento MAX</t>
        </is>
      </c>
      <c r="K2" s="162" t="inlineStr">
        <is>
          <t>Prazo Vencimento MAX</t>
        </is>
      </c>
      <c r="L2" s="162" t="inlineStr">
        <is>
          <t>Classificação Informe Mensal Vencimento</t>
        </is>
      </c>
    </row>
    <row r="3">
      <c r="B3" t="inlineStr">
        <is>
          <t>CASA-31</t>
        </is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19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19">
        <f>_xlfn.XLOOKUP(B3,'Relação de Contratos'!A:A,'Relação de Contratos'!G:G)</f>
        <v/>
      </c>
      <c r="I3" s="164">
        <f>IFERROR(E3/H3,"")</f>
        <v/>
      </c>
      <c r="J3" s="142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inlineStr">
        <is>
          <t>CASA-1</t>
        </is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19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19">
        <f>_xlfn.XLOOKUP(B4,'Relação de Contratos'!A:A,'Relação de Contratos'!G:G)</f>
        <v/>
      </c>
      <c r="I4" s="164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inlineStr">
        <is>
          <t>CASA-41</t>
        </is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19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19">
        <f>_xlfn.XLOOKUP(B5,'Relação de Contratos'!A:A,'Relação de Contratos'!G:G)</f>
        <v/>
      </c>
      <c r="I5" s="164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inlineStr">
        <is>
          <t>CASA-71</t>
        </is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19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19">
        <f>_xlfn.XLOOKUP(B6,'Relação de Contratos'!A:A,'Relação de Contratos'!G:G)</f>
        <v/>
      </c>
      <c r="I6" s="164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inlineStr">
        <is>
          <t>CASA-66</t>
        </is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19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19">
        <f>_xlfn.XLOOKUP(B7,'Relação de Contratos'!A:A,'Relação de Contratos'!G:G)</f>
        <v/>
      </c>
      <c r="I7" s="164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inlineStr">
        <is>
          <t>CASA-63</t>
        </is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19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19">
        <f>_xlfn.XLOOKUP(B8,'Relação de Contratos'!A:A,'Relação de Contratos'!G:G)</f>
        <v/>
      </c>
      <c r="I8" s="164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inlineStr">
        <is>
          <t>CASA-6</t>
        </is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19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19">
        <f>_xlfn.XLOOKUP(B9,'Relação de Contratos'!A:A,'Relação de Contratos'!G:G)</f>
        <v/>
      </c>
      <c r="I9" s="164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inlineStr">
        <is>
          <t>CASA-24</t>
        </is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19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19">
        <f>_xlfn.XLOOKUP(B10,'Relação de Contratos'!A:A,'Relação de Contratos'!G:G)</f>
        <v/>
      </c>
      <c r="I10" s="164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inlineStr">
        <is>
          <t>CASA-46</t>
        </is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19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19">
        <f>_xlfn.XLOOKUP(B11,'Relação de Contratos'!A:A,'Relação de Contratos'!G:G)</f>
        <v/>
      </c>
      <c r="I11" s="164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inlineStr">
        <is>
          <t>CASA-57</t>
        </is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19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19">
        <f>_xlfn.XLOOKUP(B12,'Relação de Contratos'!A:A,'Relação de Contratos'!G:G)</f>
        <v/>
      </c>
      <c r="I12" s="164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inlineStr">
        <is>
          <t>CASA-51</t>
        </is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19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19">
        <f>_xlfn.XLOOKUP(B13,'Relação de Contratos'!A:A,'Relação de Contratos'!G:G)</f>
        <v/>
      </c>
      <c r="I13" s="164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inlineStr">
        <is>
          <t>CASA-80</t>
        </is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19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19">
        <f>_xlfn.XLOOKUP(B14,'Relação de Contratos'!A:A,'Relação de Contratos'!G:G)</f>
        <v/>
      </c>
      <c r="I14" s="164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CASA-50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19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19">
        <f>_xlfn.XLOOKUP(B15,'Relação de Contratos'!A:A,'Relação de Contratos'!G:G)</f>
        <v/>
      </c>
      <c r="I15" s="164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inlineStr">
        <is>
          <t>CASA-38</t>
        </is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19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19">
        <f>_xlfn.XLOOKUP(B16,'Relação de Contratos'!A:A,'Relação de Contratos'!G:G)</f>
        <v/>
      </c>
      <c r="I16" s="164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inlineStr">
        <is>
          <t>CASA-33</t>
        </is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19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19">
        <f>_xlfn.XLOOKUP(B17,'Relação de Contratos'!A:A,'Relação de Contratos'!G:G)</f>
        <v/>
      </c>
      <c r="I17" s="164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inlineStr">
        <is>
          <t>CASA-40</t>
        </is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19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19">
        <f>_xlfn.XLOOKUP(B18,'Relação de Contratos'!A:A,'Relação de Contratos'!G:G)</f>
        <v/>
      </c>
      <c r="I18" s="164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inlineStr">
        <is>
          <t>CASA-16</t>
        </is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19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19">
        <f>_xlfn.XLOOKUP(B19,'Relação de Contratos'!A:A,'Relação de Contratos'!G:G)</f>
        <v/>
      </c>
      <c r="I19" s="164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inlineStr">
        <is>
          <t>CASA-83</t>
        </is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19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19">
        <f>_xlfn.XLOOKUP(B20,'Relação de Contratos'!A:A,'Relação de Contratos'!G:G)</f>
        <v/>
      </c>
      <c r="I20" s="164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inlineStr">
        <is>
          <t>CASA-26</t>
        </is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19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19">
        <f>_xlfn.XLOOKUP(B21,'Relação de Contratos'!A:A,'Relação de Contratos'!G:G)</f>
        <v/>
      </c>
      <c r="I21" s="164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inlineStr">
        <is>
          <t>CASA-27</t>
        </is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19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19">
        <f>_xlfn.XLOOKUP(B22,'Relação de Contratos'!A:A,'Relação de Contratos'!G:G)</f>
        <v/>
      </c>
      <c r="I22" s="164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inlineStr">
        <is>
          <t>CASA-34</t>
        </is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19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19">
        <f>_xlfn.XLOOKUP(B23,'Relação de Contratos'!A:A,'Relação de Contratos'!G:G)</f>
        <v/>
      </c>
      <c r="I23" s="164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CASA-47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19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19">
        <f>_xlfn.XLOOKUP(B24,'Relação de Contratos'!A:A,'Relação de Contratos'!G:G)</f>
        <v/>
      </c>
      <c r="I24" s="164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inlineStr">
        <is>
          <t>CASA-11</t>
        </is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19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19">
        <f>_xlfn.XLOOKUP(B25,'Relação de Contratos'!A:A,'Relação de Contratos'!G:G)</f>
        <v/>
      </c>
      <c r="I25" s="164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inlineStr">
        <is>
          <t>CASA-17</t>
        </is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19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19">
        <f>_xlfn.XLOOKUP(B26,'Relação de Contratos'!A:A,'Relação de Contratos'!G:G)</f>
        <v/>
      </c>
      <c r="I26" s="164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inlineStr">
        <is>
          <t>CASA-7</t>
        </is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 s="319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 s="319">
        <f>_xlfn.XLOOKUP(B27,'Relação de Contratos'!A:A,'Relação de Contratos'!G:G)</f>
        <v/>
      </c>
      <c r="I27" s="164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inlineStr">
        <is>
          <t>CASA-78</t>
        </is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 s="319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 s="319">
        <f>_xlfn.XLOOKUP(B28,'Relação de Contratos'!A:A,'Relação de Contratos'!G:G)</f>
        <v/>
      </c>
      <c r="I28" s="164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inlineStr">
        <is>
          <t>CASA-14</t>
        </is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 s="31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 s="319">
        <f>_xlfn.XLOOKUP(B29,'Relação de Contratos'!A:A,'Relação de Contratos'!G:G)</f>
        <v/>
      </c>
      <c r="I29" s="164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inlineStr">
        <is>
          <t>CASA-18</t>
        </is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 s="319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 s="319">
        <f>_xlfn.XLOOKUP(B30,'Relação de Contratos'!A:A,'Relação de Contratos'!G:G)</f>
        <v/>
      </c>
      <c r="I30" s="164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  <row r="31">
      <c r="B31" t="inlineStr">
        <is>
          <t>CASA-9</t>
        </is>
      </c>
      <c r="C31">
        <f>SUMIFS(Recebíveis!P:P,Recebíveis!A:A,'Base Contratos'!B31,Recebíveis!N:N,"Futuro")</f>
        <v/>
      </c>
      <c r="D31">
        <f>SUMIFS(Recebíveis!L:L,Recebíveis!A:A,'Base Contratos'!B31,Recebíveis!N:N,"Atraso")</f>
        <v/>
      </c>
      <c r="E31" s="319">
        <f>SUMIFS(Recebíveis!P:P,Recebíveis!A:A,'Base Contratos'!B31)</f>
        <v/>
      </c>
      <c r="F31">
        <f>_xlfn.MAXIFS(Recebíveis!Q:Q,Recebíveis!A:A,'Base Contratos'!B31)</f>
        <v/>
      </c>
      <c r="G31">
        <f>IF(F31=0,"Em dia",IF(F31&lt;=15,"Até 15",IF(F31&lt;=30,"Entre 15 e 30",IF(F31&lt;=60,"Entre 30 e 60",IF(F31&lt;=90,"Entre 60 e 90",IF(F31&lt;=120,"Entre 90 e 120",IF(F31&lt;=150,"Entre 120 e 150",IF(F31&lt;=180,"Entre 150 e 180","Superior a 180"))))))))</f>
        <v/>
      </c>
      <c r="H31" s="319">
        <f>_xlfn.XLOOKUP(B31,'Relação de Contratos'!A:A,'Relação de Contratos'!G:G)</f>
        <v/>
      </c>
      <c r="I31" s="164">
        <f>IFERROR(E31/H31,"")</f>
        <v/>
      </c>
      <c r="J31">
        <f>_xlfn.MAXIFS(Recebíveis!G:G,Recebíveis!A:A,'Base Contratos'!B31)</f>
        <v/>
      </c>
      <c r="K31">
        <f>J31-'Relatório Consolidado'!$J$4</f>
        <v/>
      </c>
      <c r="L31">
        <f>IF(K31&lt;=30,INFORME_MENSAL!$A$3,IF(K31&lt;=60,INFORME_MENSAL!$A$4,IF(K31&lt;=90,INFORME_MENSAL!$A$5,IF(K31&lt;=120,INFORME_MENSAL!$A$6,IF(K31&lt;=150,INFORME_MENSAL!$A$7,IF(K31&lt;=180,INFORME_MENSAL!$A$8,IF(K31&lt;=360,INFORME_MENSAL!$A$9,IF(K31&gt;360,INFORME_MENSAL!$A$10))))))))</f>
        <v/>
      </c>
    </row>
    <row r="32">
      <c r="B32" t="inlineStr">
        <is>
          <t>CASA-48</t>
        </is>
      </c>
      <c r="C32">
        <f>SUMIFS(Recebíveis!P:P,Recebíveis!A:A,'Base Contratos'!B32,Recebíveis!N:N,"Futuro")</f>
        <v/>
      </c>
      <c r="D32">
        <f>SUMIFS(Recebíveis!L:L,Recebíveis!A:A,'Base Contratos'!B32,Recebíveis!N:N,"Atraso")</f>
        <v/>
      </c>
      <c r="E32" s="319">
        <f>SUMIFS(Recebíveis!P:P,Recebíveis!A:A,'Base Contratos'!B32)</f>
        <v/>
      </c>
      <c r="F32">
        <f>_xlfn.MAXIFS(Recebíveis!Q:Q,Recebíveis!A:A,'Base Contratos'!B32)</f>
        <v/>
      </c>
      <c r="G32">
        <f>IF(F32=0,"Em dia",IF(F32&lt;=15,"Até 15",IF(F32&lt;=30,"Entre 15 e 30",IF(F32&lt;=60,"Entre 30 e 60",IF(F32&lt;=90,"Entre 60 e 90",IF(F32&lt;=120,"Entre 90 e 120",IF(F32&lt;=150,"Entre 120 e 150",IF(F32&lt;=180,"Entre 150 e 180","Superior a 180"))))))))</f>
        <v/>
      </c>
      <c r="H32" s="319">
        <f>_xlfn.XLOOKUP(B32,'Relação de Contratos'!A:A,'Relação de Contratos'!G:G)</f>
        <v/>
      </c>
      <c r="I32" s="164">
        <f>IFERROR(E32/H32,"")</f>
        <v/>
      </c>
      <c r="J32">
        <f>_xlfn.MAXIFS(Recebíveis!G:G,Recebíveis!A:A,'Base Contratos'!B32)</f>
        <v/>
      </c>
      <c r="K32">
        <f>J32-'Relatório Consolidado'!$J$4</f>
        <v/>
      </c>
      <c r="L32">
        <f>IF(K32&lt;=30,INFORME_MENSAL!$A$3,IF(K32&lt;=60,INFORME_MENSAL!$A$4,IF(K32&lt;=90,INFORME_MENSAL!$A$5,IF(K32&lt;=120,INFORME_MENSAL!$A$6,IF(K32&lt;=150,INFORME_MENSAL!$A$7,IF(K32&lt;=180,INFORME_MENSAL!$A$8,IF(K32&lt;=360,INFORME_MENSAL!$A$9,IF(K32&gt;360,INFORME_MENSAL!$A$10))))))))</f>
        <v/>
      </c>
    </row>
    <row r="33">
      <c r="B33" t="inlineStr">
        <is>
          <t>CASA-42</t>
        </is>
      </c>
      <c r="C33">
        <f>SUMIFS(Recebíveis!P:P,Recebíveis!A:A,'Base Contratos'!B33,Recebíveis!N:N,"Futuro")</f>
        <v/>
      </c>
      <c r="D33">
        <f>SUMIFS(Recebíveis!L:L,Recebíveis!A:A,'Base Contratos'!B33,Recebíveis!N:N,"Atraso")</f>
        <v/>
      </c>
      <c r="E33" s="319">
        <f>SUMIFS(Recebíveis!P:P,Recebíveis!A:A,'Base Contratos'!B33)</f>
        <v/>
      </c>
      <c r="F33">
        <f>_xlfn.MAXIFS(Recebíveis!Q:Q,Recebíveis!A:A,'Base Contratos'!B33)</f>
        <v/>
      </c>
      <c r="G33">
        <f>IF(F33=0,"Em dia",IF(F33&lt;=15,"Até 15",IF(F33&lt;=30,"Entre 15 e 30",IF(F33&lt;=60,"Entre 30 e 60",IF(F33&lt;=90,"Entre 60 e 90",IF(F33&lt;=120,"Entre 90 e 120",IF(F33&lt;=150,"Entre 120 e 150",IF(F33&lt;=180,"Entre 150 e 180","Superior a 180"))))))))</f>
        <v/>
      </c>
      <c r="H33" s="319">
        <f>_xlfn.XLOOKUP(B33,'Relação de Contratos'!A:A,'Relação de Contratos'!G:G)</f>
        <v/>
      </c>
      <c r="I33" s="164">
        <f>IFERROR(E33/H33,"")</f>
        <v/>
      </c>
      <c r="J33">
        <f>_xlfn.MAXIFS(Recebíveis!G:G,Recebíveis!A:A,'Base Contratos'!B33)</f>
        <v/>
      </c>
      <c r="K33">
        <f>J33-'Relatório Consolidado'!$J$4</f>
        <v/>
      </c>
      <c r="L33">
        <f>IF(K33&lt;=30,INFORME_MENSAL!$A$3,IF(K33&lt;=60,INFORME_MENSAL!$A$4,IF(K33&lt;=90,INFORME_MENSAL!$A$5,IF(K33&lt;=120,INFORME_MENSAL!$A$6,IF(K33&lt;=150,INFORME_MENSAL!$A$7,IF(K33&lt;=180,INFORME_MENSAL!$A$8,IF(K33&lt;=360,INFORME_MENSAL!$A$9,IF(K33&gt;360,INFORME_MENSAL!$A$10))))))))</f>
        <v/>
      </c>
    </row>
    <row r="34">
      <c r="B34" t="inlineStr">
        <is>
          <t>CASA-30</t>
        </is>
      </c>
      <c r="C34">
        <f>SUMIFS(Recebíveis!P:P,Recebíveis!A:A,'Base Contratos'!B34,Recebíveis!N:N,"Futuro")</f>
        <v/>
      </c>
      <c r="D34">
        <f>SUMIFS(Recebíveis!L:L,Recebíveis!A:A,'Base Contratos'!B34,Recebíveis!N:N,"Atraso")</f>
        <v/>
      </c>
      <c r="E34" s="319">
        <f>SUMIFS(Recebíveis!P:P,Recebíveis!A:A,'Base Contratos'!B34)</f>
        <v/>
      </c>
      <c r="F34">
        <f>_xlfn.MAXIFS(Recebíveis!Q:Q,Recebíveis!A:A,'Base Contratos'!B34)</f>
        <v/>
      </c>
      <c r="G34">
        <f>IF(F34=0,"Em dia",IF(F34&lt;=15,"Até 15",IF(F34&lt;=30,"Entre 15 e 30",IF(F34&lt;=60,"Entre 30 e 60",IF(F34&lt;=90,"Entre 60 e 90",IF(F34&lt;=120,"Entre 90 e 120",IF(F34&lt;=150,"Entre 120 e 150",IF(F34&lt;=180,"Entre 150 e 180","Superior a 180"))))))))</f>
        <v/>
      </c>
      <c r="H34" s="319">
        <f>_xlfn.XLOOKUP(B34,'Relação de Contratos'!A:A,'Relação de Contratos'!G:G)</f>
        <v/>
      </c>
      <c r="I34" s="164">
        <f>IFERROR(E34/H34,"")</f>
        <v/>
      </c>
      <c r="J34">
        <f>_xlfn.MAXIFS(Recebíveis!G:G,Recebíveis!A:A,'Base Contratos'!B34)</f>
        <v/>
      </c>
      <c r="K34">
        <f>J34-'Relatório Consolidado'!$J$4</f>
        <v/>
      </c>
      <c r="L34">
        <f>IF(K34&lt;=30,INFORME_MENSAL!$A$3,IF(K34&lt;=60,INFORME_MENSAL!$A$4,IF(K34&lt;=90,INFORME_MENSAL!$A$5,IF(K34&lt;=120,INFORME_MENSAL!$A$6,IF(K34&lt;=150,INFORME_MENSAL!$A$7,IF(K34&lt;=180,INFORME_MENSAL!$A$8,IF(K34&lt;=360,INFORME_MENSAL!$A$9,IF(K34&gt;360,INFORME_MENSAL!$A$10))))))))</f>
        <v/>
      </c>
    </row>
    <row r="35">
      <c r="B35" t="inlineStr">
        <is>
          <t>CASA-64</t>
        </is>
      </c>
      <c r="C35">
        <f>SUMIFS(Recebíveis!P:P,Recebíveis!A:A,'Base Contratos'!B35,Recebíveis!N:N,"Futuro")</f>
        <v/>
      </c>
      <c r="D35">
        <f>SUMIFS(Recebíveis!L:L,Recebíveis!A:A,'Base Contratos'!B35,Recebíveis!N:N,"Atraso")</f>
        <v/>
      </c>
      <c r="E35" s="319">
        <f>SUMIFS(Recebíveis!P:P,Recebíveis!A:A,'Base Contratos'!B35)</f>
        <v/>
      </c>
      <c r="F35">
        <f>_xlfn.MAXIFS(Recebíveis!Q:Q,Recebíveis!A:A,'Base Contratos'!B35)</f>
        <v/>
      </c>
      <c r="G35">
        <f>IF(F35=0,"Em dia",IF(F35&lt;=15,"Até 15",IF(F35&lt;=30,"Entre 15 e 30",IF(F35&lt;=60,"Entre 30 e 60",IF(F35&lt;=90,"Entre 60 e 90",IF(F35&lt;=120,"Entre 90 e 120",IF(F35&lt;=150,"Entre 120 e 150",IF(F35&lt;=180,"Entre 150 e 180","Superior a 180"))))))))</f>
        <v/>
      </c>
      <c r="H35" s="319">
        <f>_xlfn.XLOOKUP(B35,'Relação de Contratos'!A:A,'Relação de Contratos'!G:G)</f>
        <v/>
      </c>
      <c r="I35" s="164">
        <f>IFERROR(E35/H35,"")</f>
        <v/>
      </c>
      <c r="J35">
        <f>_xlfn.MAXIFS(Recebíveis!G:G,Recebíveis!A:A,'Base Contratos'!B35)</f>
        <v/>
      </c>
      <c r="K35">
        <f>J35-'Relatório Consolidado'!$J$4</f>
        <v/>
      </c>
      <c r="L35">
        <f>IF(K35&lt;=30,INFORME_MENSAL!$A$3,IF(K35&lt;=60,INFORME_MENSAL!$A$4,IF(K35&lt;=90,INFORME_MENSAL!$A$5,IF(K35&lt;=120,INFORME_MENSAL!$A$6,IF(K35&lt;=150,INFORME_MENSAL!$A$7,IF(K35&lt;=180,INFORME_MENSAL!$A$8,IF(K35&lt;=360,INFORME_MENSAL!$A$9,IF(K35&gt;360,INFORME_MENSAL!$A$10))))))))</f>
        <v/>
      </c>
    </row>
    <row r="36">
      <c r="B36" t="inlineStr">
        <is>
          <t>CASA-10</t>
        </is>
      </c>
      <c r="C36">
        <f>SUMIFS(Recebíveis!P:P,Recebíveis!A:A,'Base Contratos'!B36,Recebíveis!N:N,"Futuro")</f>
        <v/>
      </c>
      <c r="D36">
        <f>SUMIFS(Recebíveis!L:L,Recebíveis!A:A,'Base Contratos'!B36,Recebíveis!N:N,"Atraso")</f>
        <v/>
      </c>
      <c r="E36" s="319">
        <f>SUMIFS(Recebíveis!P:P,Recebíveis!A:A,'Base Contratos'!B36)</f>
        <v/>
      </c>
      <c r="F36">
        <f>_xlfn.MAXIFS(Recebíveis!Q:Q,Recebíveis!A:A,'Base Contratos'!B36)</f>
        <v/>
      </c>
      <c r="G36">
        <f>IF(F36=0,"Em dia",IF(F36&lt;=15,"Até 15",IF(F36&lt;=30,"Entre 15 e 30",IF(F36&lt;=60,"Entre 30 e 60",IF(F36&lt;=90,"Entre 60 e 90",IF(F36&lt;=120,"Entre 90 e 120",IF(F36&lt;=150,"Entre 120 e 150",IF(F36&lt;=180,"Entre 150 e 180","Superior a 180"))))))))</f>
        <v/>
      </c>
      <c r="H36" s="319">
        <f>_xlfn.XLOOKUP(B36,'Relação de Contratos'!A:A,'Relação de Contratos'!G:G)</f>
        <v/>
      </c>
      <c r="I36" s="164">
        <f>IFERROR(E36/H36,"")</f>
        <v/>
      </c>
      <c r="J36">
        <f>_xlfn.MAXIFS(Recebíveis!G:G,Recebíveis!A:A,'Base Contratos'!B36)</f>
        <v/>
      </c>
      <c r="K36">
        <f>J36-'Relatório Consolidado'!$J$4</f>
        <v/>
      </c>
      <c r="L36">
        <f>IF(K36&lt;=30,INFORME_MENSAL!$A$3,IF(K36&lt;=60,INFORME_MENSAL!$A$4,IF(K36&lt;=90,INFORME_MENSAL!$A$5,IF(K36&lt;=120,INFORME_MENSAL!$A$6,IF(K36&lt;=150,INFORME_MENSAL!$A$7,IF(K36&lt;=180,INFORME_MENSAL!$A$8,IF(K36&lt;=360,INFORME_MENSAL!$A$9,IF(K36&gt;360,INFORME_MENSAL!$A$10))))))))</f>
        <v/>
      </c>
    </row>
    <row r="37">
      <c r="B37" t="inlineStr">
        <is>
          <t>CASA-20</t>
        </is>
      </c>
      <c r="C37">
        <f>SUMIFS(Recebíveis!P:P,Recebíveis!A:A,'Base Contratos'!B37,Recebíveis!N:N,"Futuro")</f>
        <v/>
      </c>
      <c r="D37">
        <f>SUMIFS(Recebíveis!L:L,Recebíveis!A:A,'Base Contratos'!B37,Recebíveis!N:N,"Atraso")</f>
        <v/>
      </c>
      <c r="E37" s="319">
        <f>SUMIFS(Recebíveis!P:P,Recebíveis!A:A,'Base Contratos'!B37)</f>
        <v/>
      </c>
      <c r="F37">
        <f>_xlfn.MAXIFS(Recebíveis!Q:Q,Recebíveis!A:A,'Base Contratos'!B37)</f>
        <v/>
      </c>
      <c r="G37">
        <f>IF(F37=0,"Em dia",IF(F37&lt;=15,"Até 15",IF(F37&lt;=30,"Entre 15 e 30",IF(F37&lt;=60,"Entre 30 e 60",IF(F37&lt;=90,"Entre 60 e 90",IF(F37&lt;=120,"Entre 90 e 120",IF(F37&lt;=150,"Entre 120 e 150",IF(F37&lt;=180,"Entre 150 e 180","Superior a 180"))))))))</f>
        <v/>
      </c>
      <c r="H37" s="319">
        <f>_xlfn.XLOOKUP(B37,'Relação de Contratos'!A:A,'Relação de Contratos'!G:G)</f>
        <v/>
      </c>
      <c r="I37" s="164">
        <f>IFERROR(E37/H37,"")</f>
        <v/>
      </c>
      <c r="J37">
        <f>_xlfn.MAXIFS(Recebíveis!G:G,Recebíveis!A:A,'Base Contratos'!B37)</f>
        <v/>
      </c>
      <c r="K37">
        <f>J37-'Relatório Consolidado'!$J$4</f>
        <v/>
      </c>
      <c r="L37">
        <f>IF(K37&lt;=30,INFORME_MENSAL!$A$3,IF(K37&lt;=60,INFORME_MENSAL!$A$4,IF(K37&lt;=90,INFORME_MENSAL!$A$5,IF(K37&lt;=120,INFORME_MENSAL!$A$6,IF(K37&lt;=150,INFORME_MENSAL!$A$7,IF(K37&lt;=180,INFORME_MENSAL!$A$8,IF(K37&lt;=360,INFORME_MENSAL!$A$9,IF(K37&gt;360,INFORME_MENSAL!$A$10))))))))</f>
        <v/>
      </c>
    </row>
    <row r="38">
      <c r="B38" t="inlineStr">
        <is>
          <t>CASA-15</t>
        </is>
      </c>
      <c r="C38">
        <f>SUMIFS(Recebíveis!P:P,Recebíveis!A:A,'Base Contratos'!B38,Recebíveis!N:N,"Futuro")</f>
        <v/>
      </c>
      <c r="D38">
        <f>SUMIFS(Recebíveis!L:L,Recebíveis!A:A,'Base Contratos'!B38,Recebíveis!N:N,"Atraso")</f>
        <v/>
      </c>
      <c r="E38" s="319">
        <f>SUMIFS(Recebíveis!P:P,Recebíveis!A:A,'Base Contratos'!B38)</f>
        <v/>
      </c>
      <c r="F38">
        <f>_xlfn.MAXIFS(Recebíveis!Q:Q,Recebíveis!A:A,'Base Contratos'!B38)</f>
        <v/>
      </c>
      <c r="G38">
        <f>IF(F38=0,"Em dia",IF(F38&lt;=15,"Até 15",IF(F38&lt;=30,"Entre 15 e 30",IF(F38&lt;=60,"Entre 30 e 60",IF(F38&lt;=90,"Entre 60 e 90",IF(F38&lt;=120,"Entre 90 e 120",IF(F38&lt;=150,"Entre 120 e 150",IF(F38&lt;=180,"Entre 150 e 180","Superior a 180"))))))))</f>
        <v/>
      </c>
      <c r="H38" s="319">
        <f>_xlfn.XLOOKUP(B38,'Relação de Contratos'!A:A,'Relação de Contratos'!G:G)</f>
        <v/>
      </c>
      <c r="I38" s="164">
        <f>IFERROR(E38/H38,"")</f>
        <v/>
      </c>
      <c r="J38">
        <f>_xlfn.MAXIFS(Recebíveis!G:G,Recebíveis!A:A,'Base Contratos'!B38)</f>
        <v/>
      </c>
      <c r="K38">
        <f>J38-'Relatório Consolidado'!$J$4</f>
        <v/>
      </c>
      <c r="L38">
        <f>IF(K38&lt;=30,INFORME_MENSAL!$A$3,IF(K38&lt;=60,INFORME_MENSAL!$A$4,IF(K38&lt;=90,INFORME_MENSAL!$A$5,IF(K38&lt;=120,INFORME_MENSAL!$A$6,IF(K38&lt;=150,INFORME_MENSAL!$A$7,IF(K38&lt;=180,INFORME_MENSAL!$A$8,IF(K38&lt;=360,INFORME_MENSAL!$A$9,IF(K38&gt;360,INFORME_MENSAL!$A$10))))))))</f>
        <v/>
      </c>
    </row>
    <row r="39">
      <c r="B39" t="inlineStr">
        <is>
          <t>CASA-68</t>
        </is>
      </c>
      <c r="C39">
        <f>SUMIFS(Recebíveis!P:P,Recebíveis!A:A,'Base Contratos'!B39,Recebíveis!N:N,"Futuro")</f>
        <v/>
      </c>
      <c r="D39">
        <f>SUMIFS(Recebíveis!L:L,Recebíveis!A:A,'Base Contratos'!B39,Recebíveis!N:N,"Atraso")</f>
        <v/>
      </c>
      <c r="E39" s="319">
        <f>SUMIFS(Recebíveis!P:P,Recebíveis!A:A,'Base Contratos'!B39)</f>
        <v/>
      </c>
      <c r="F39">
        <f>_xlfn.MAXIFS(Recebíveis!Q:Q,Recebíveis!A:A,'Base Contratos'!B39)</f>
        <v/>
      </c>
      <c r="G39">
        <f>IF(F39=0,"Em dia",IF(F39&lt;=15,"Até 15",IF(F39&lt;=30,"Entre 15 e 30",IF(F39&lt;=60,"Entre 30 e 60",IF(F39&lt;=90,"Entre 60 e 90",IF(F39&lt;=120,"Entre 90 e 120",IF(F39&lt;=150,"Entre 120 e 150",IF(F39&lt;=180,"Entre 150 e 180","Superior a 180"))))))))</f>
        <v/>
      </c>
      <c r="H39" s="319">
        <f>_xlfn.XLOOKUP(B39,'Relação de Contratos'!A:A,'Relação de Contratos'!G:G)</f>
        <v/>
      </c>
      <c r="I39" s="164">
        <f>IFERROR(E39/H39,"")</f>
        <v/>
      </c>
      <c r="J39">
        <f>_xlfn.MAXIFS(Recebíveis!G:G,Recebíveis!A:A,'Base Contratos'!B39)</f>
        <v/>
      </c>
      <c r="K39">
        <f>J39-'Relatório Consolidado'!$J$4</f>
        <v/>
      </c>
      <c r="L39">
        <f>IF(K39&lt;=30,INFORME_MENSAL!$A$3,IF(K39&lt;=60,INFORME_MENSAL!$A$4,IF(K39&lt;=90,INFORME_MENSAL!$A$5,IF(K39&lt;=120,INFORME_MENSAL!$A$6,IF(K39&lt;=150,INFORME_MENSAL!$A$7,IF(K39&lt;=180,INFORME_MENSAL!$A$8,IF(K39&lt;=360,INFORME_MENSAL!$A$9,IF(K39&gt;360,INFORME_MENSAL!$A$10))))))))</f>
        <v/>
      </c>
    </row>
    <row r="40">
      <c r="B40" t="inlineStr">
        <is>
          <t>CASA-35</t>
        </is>
      </c>
      <c r="C40">
        <f>SUMIFS(Recebíveis!P:P,Recebíveis!A:A,'Base Contratos'!B40,Recebíveis!N:N,"Futuro")</f>
        <v/>
      </c>
      <c r="D40">
        <f>SUMIFS(Recebíveis!L:L,Recebíveis!A:A,'Base Contratos'!B40,Recebíveis!N:N,"Atraso")</f>
        <v/>
      </c>
      <c r="E40" s="319">
        <f>SUMIFS(Recebíveis!P:P,Recebíveis!A:A,'Base Contratos'!B40)</f>
        <v/>
      </c>
      <c r="F40">
        <f>_xlfn.MAXIFS(Recebíveis!Q:Q,Recebíveis!A:A,'Base Contratos'!B40)</f>
        <v/>
      </c>
      <c r="G40">
        <f>IF(F40=0,"Em dia",IF(F40&lt;=15,"Até 15",IF(F40&lt;=30,"Entre 15 e 30",IF(F40&lt;=60,"Entre 30 e 60",IF(F40&lt;=90,"Entre 60 e 90",IF(F40&lt;=120,"Entre 90 e 120",IF(F40&lt;=150,"Entre 120 e 150",IF(F40&lt;=180,"Entre 150 e 180","Superior a 180"))))))))</f>
        <v/>
      </c>
      <c r="H40" s="319">
        <f>_xlfn.XLOOKUP(B40,'Relação de Contratos'!A:A,'Relação de Contratos'!G:G)</f>
        <v/>
      </c>
      <c r="I40" s="164">
        <f>IFERROR(E40/H40,"")</f>
        <v/>
      </c>
      <c r="J40">
        <f>_xlfn.MAXIFS(Recebíveis!G:G,Recebíveis!A:A,'Base Contratos'!B40)</f>
        <v/>
      </c>
      <c r="K40">
        <f>J40-'Relatório Consolidado'!$J$4</f>
        <v/>
      </c>
      <c r="L40">
        <f>IF(K40&lt;=30,INFORME_MENSAL!$A$3,IF(K40&lt;=60,INFORME_MENSAL!$A$4,IF(K40&lt;=90,INFORME_MENSAL!$A$5,IF(K40&lt;=120,INFORME_MENSAL!$A$6,IF(K40&lt;=150,INFORME_MENSAL!$A$7,IF(K40&lt;=180,INFORME_MENSAL!$A$8,IF(K40&lt;=360,INFORME_MENSAL!$A$9,IF(K40&gt;360,INFORME_MENSAL!$A$10))))))))</f>
        <v/>
      </c>
    </row>
    <row r="41">
      <c r="B41" t="inlineStr">
        <is>
          <t>CASA-69</t>
        </is>
      </c>
      <c r="C41">
        <f>SUMIFS(Recebíveis!P:P,Recebíveis!A:A,'Base Contratos'!B41,Recebíveis!N:N,"Futuro")</f>
        <v/>
      </c>
      <c r="D41">
        <f>SUMIFS(Recebíveis!L:L,Recebíveis!A:A,'Base Contratos'!B41,Recebíveis!N:N,"Atraso")</f>
        <v/>
      </c>
      <c r="E41" s="319">
        <f>SUMIFS(Recebíveis!P:P,Recebíveis!A:A,'Base Contratos'!B41)</f>
        <v/>
      </c>
      <c r="F41">
        <f>_xlfn.MAXIFS(Recebíveis!Q:Q,Recebíveis!A:A,'Base Contratos'!B41)</f>
        <v/>
      </c>
      <c r="G41">
        <f>IF(F41=0,"Em dia",IF(F41&lt;=15,"Até 15",IF(F41&lt;=30,"Entre 15 e 30",IF(F41&lt;=60,"Entre 30 e 60",IF(F41&lt;=90,"Entre 60 e 90",IF(F41&lt;=120,"Entre 90 e 120",IF(F41&lt;=150,"Entre 120 e 150",IF(F41&lt;=180,"Entre 150 e 180","Superior a 180"))))))))</f>
        <v/>
      </c>
      <c r="H41" s="319">
        <f>_xlfn.XLOOKUP(B41,'Relação de Contratos'!A:A,'Relação de Contratos'!G:G)</f>
        <v/>
      </c>
      <c r="I41" s="164">
        <f>IFERROR(E41/H41,"")</f>
        <v/>
      </c>
      <c r="J41">
        <f>_xlfn.MAXIFS(Recebíveis!G:G,Recebíveis!A:A,'Base Contratos'!B41)</f>
        <v/>
      </c>
      <c r="K41">
        <f>J41-'Relatório Consolidado'!$J$4</f>
        <v/>
      </c>
      <c r="L41">
        <f>IF(K41&lt;=30,INFORME_MENSAL!$A$3,IF(K41&lt;=60,INFORME_MENSAL!$A$4,IF(K41&lt;=90,INFORME_MENSAL!$A$5,IF(K41&lt;=120,INFORME_MENSAL!$A$6,IF(K41&lt;=150,INFORME_MENSAL!$A$7,IF(K41&lt;=180,INFORME_MENSAL!$A$8,IF(K41&lt;=360,INFORME_MENSAL!$A$9,IF(K41&gt;360,INFORME_MENSAL!$A$10))))))))</f>
        <v/>
      </c>
    </row>
    <row r="42">
      <c r="B42" t="inlineStr">
        <is>
          <t>CASA-65</t>
        </is>
      </c>
      <c r="C42">
        <f>SUMIFS(Recebíveis!P:P,Recebíveis!A:A,'Base Contratos'!B42,Recebíveis!N:N,"Futuro")</f>
        <v/>
      </c>
      <c r="D42">
        <f>SUMIFS(Recebíveis!L:L,Recebíveis!A:A,'Base Contratos'!B42,Recebíveis!N:N,"Atraso")</f>
        <v/>
      </c>
      <c r="E42" s="319">
        <f>SUMIFS(Recebíveis!P:P,Recebíveis!A:A,'Base Contratos'!B42)</f>
        <v/>
      </c>
      <c r="F42">
        <f>_xlfn.MAXIFS(Recebíveis!Q:Q,Recebíveis!A:A,'Base Contratos'!B42)</f>
        <v/>
      </c>
      <c r="G42">
        <f>IF(F42=0,"Em dia",IF(F42&lt;=15,"Até 15",IF(F42&lt;=30,"Entre 15 e 30",IF(F42&lt;=60,"Entre 30 e 60",IF(F42&lt;=90,"Entre 60 e 90",IF(F42&lt;=120,"Entre 90 e 120",IF(F42&lt;=150,"Entre 120 e 150",IF(F42&lt;=180,"Entre 150 e 180","Superior a 180"))))))))</f>
        <v/>
      </c>
      <c r="H42" s="319">
        <f>_xlfn.XLOOKUP(B42,'Relação de Contratos'!A:A,'Relação de Contratos'!G:G)</f>
        <v/>
      </c>
      <c r="I42" s="164">
        <f>IFERROR(E42/H42,"")</f>
        <v/>
      </c>
      <c r="J42">
        <f>_xlfn.MAXIFS(Recebíveis!G:G,Recebíveis!A:A,'Base Contratos'!B42)</f>
        <v/>
      </c>
      <c r="K42">
        <f>J42-'Relatório Consolidado'!$J$4</f>
        <v/>
      </c>
      <c r="L42">
        <f>IF(K42&lt;=30,INFORME_MENSAL!$A$3,IF(K42&lt;=60,INFORME_MENSAL!$A$4,IF(K42&lt;=90,INFORME_MENSAL!$A$5,IF(K42&lt;=120,INFORME_MENSAL!$A$6,IF(K42&lt;=150,INFORME_MENSAL!$A$7,IF(K42&lt;=180,INFORME_MENSAL!$A$8,IF(K42&lt;=360,INFORME_MENSAL!$A$9,IF(K42&gt;360,INFORME_MENSAL!$A$10))))))))</f>
        <v/>
      </c>
    </row>
    <row r="43">
      <c r="B43" t="inlineStr">
        <is>
          <t>CASA-29</t>
        </is>
      </c>
      <c r="C43">
        <f>SUMIFS(Recebíveis!P:P,Recebíveis!A:A,'Base Contratos'!B43,Recebíveis!N:N,"Futuro")</f>
        <v/>
      </c>
      <c r="D43">
        <f>SUMIFS(Recebíveis!L:L,Recebíveis!A:A,'Base Contratos'!B43,Recebíveis!N:N,"Atraso")</f>
        <v/>
      </c>
      <c r="E43" s="319">
        <f>SUMIFS(Recebíveis!P:P,Recebíveis!A:A,'Base Contratos'!B43)</f>
        <v/>
      </c>
      <c r="F43">
        <f>_xlfn.MAXIFS(Recebíveis!Q:Q,Recebíveis!A:A,'Base Contratos'!B43)</f>
        <v/>
      </c>
      <c r="G43">
        <f>IF(F43=0,"Em dia",IF(F43&lt;=15,"Até 15",IF(F43&lt;=30,"Entre 15 e 30",IF(F43&lt;=60,"Entre 30 e 60",IF(F43&lt;=90,"Entre 60 e 90",IF(F43&lt;=120,"Entre 90 e 120",IF(F43&lt;=150,"Entre 120 e 150",IF(F43&lt;=180,"Entre 150 e 180","Superior a 180"))))))))</f>
        <v/>
      </c>
      <c r="H43" s="319">
        <f>_xlfn.XLOOKUP(B43,'Relação de Contratos'!A:A,'Relação de Contratos'!G:G)</f>
        <v/>
      </c>
      <c r="I43" s="164">
        <f>IFERROR(E43/H43,"")</f>
        <v/>
      </c>
      <c r="J43">
        <f>_xlfn.MAXIFS(Recebíveis!G:G,Recebíveis!A:A,'Base Contratos'!B43)</f>
        <v/>
      </c>
      <c r="K43">
        <f>J43-'Relatório Consolidado'!$J$4</f>
        <v/>
      </c>
      <c r="L43">
        <f>IF(K43&lt;=30,INFORME_MENSAL!$A$3,IF(K43&lt;=60,INFORME_MENSAL!$A$4,IF(K43&lt;=90,INFORME_MENSAL!$A$5,IF(K43&lt;=120,INFORME_MENSAL!$A$6,IF(K43&lt;=150,INFORME_MENSAL!$A$7,IF(K43&lt;=180,INFORME_MENSAL!$A$8,IF(K43&lt;=360,INFORME_MENSAL!$A$9,IF(K43&gt;360,INFORME_MENSAL!$A$10))))))))</f>
        <v/>
      </c>
    </row>
    <row r="44">
      <c r="B44" t="inlineStr">
        <is>
          <t>CASA-72</t>
        </is>
      </c>
      <c r="C44">
        <f>SUMIFS(Recebíveis!P:P,Recebíveis!A:A,'Base Contratos'!B44,Recebíveis!N:N,"Futuro")</f>
        <v/>
      </c>
      <c r="D44">
        <f>SUMIFS(Recebíveis!L:L,Recebíveis!A:A,'Base Contratos'!B44,Recebíveis!N:N,"Atraso")</f>
        <v/>
      </c>
      <c r="E44" s="319">
        <f>SUMIFS(Recebíveis!P:P,Recebíveis!A:A,'Base Contratos'!B44)</f>
        <v/>
      </c>
      <c r="F44">
        <f>_xlfn.MAXIFS(Recebíveis!Q:Q,Recebíveis!A:A,'Base Contratos'!B44)</f>
        <v/>
      </c>
      <c r="G44">
        <f>IF(F44=0,"Em dia",IF(F44&lt;=15,"Até 15",IF(F44&lt;=30,"Entre 15 e 30",IF(F44&lt;=60,"Entre 30 e 60",IF(F44&lt;=90,"Entre 60 e 90",IF(F44&lt;=120,"Entre 90 e 120",IF(F44&lt;=150,"Entre 120 e 150",IF(F44&lt;=180,"Entre 150 e 180","Superior a 180"))))))))</f>
        <v/>
      </c>
      <c r="H44" s="319">
        <f>_xlfn.XLOOKUP(B44,'Relação de Contratos'!A:A,'Relação de Contratos'!G:G)</f>
        <v/>
      </c>
      <c r="I44" s="164">
        <f>IFERROR(E44/H44,"")</f>
        <v/>
      </c>
      <c r="J44">
        <f>_xlfn.MAXIFS(Recebíveis!G:G,Recebíveis!A:A,'Base Contratos'!B44)</f>
        <v/>
      </c>
      <c r="K44">
        <f>J44-'Relatório Consolidado'!$J$4</f>
        <v/>
      </c>
      <c r="L44">
        <f>IF(K44&lt;=30,INFORME_MENSAL!$A$3,IF(K44&lt;=60,INFORME_MENSAL!$A$4,IF(K44&lt;=90,INFORME_MENSAL!$A$5,IF(K44&lt;=120,INFORME_MENSAL!$A$6,IF(K44&lt;=150,INFORME_MENSAL!$A$7,IF(K44&lt;=180,INFORME_MENSAL!$A$8,IF(K44&lt;=360,INFORME_MENSAL!$A$9,IF(K44&gt;360,INFORME_MENSAL!$A$10))))))))</f>
        <v/>
      </c>
    </row>
    <row r="45">
      <c r="B45" t="inlineStr">
        <is>
          <t>CASA-70</t>
        </is>
      </c>
      <c r="C45">
        <f>SUMIFS(Recebíveis!P:P,Recebíveis!A:A,'Base Contratos'!B45,Recebíveis!N:N,"Futuro")</f>
        <v/>
      </c>
      <c r="D45">
        <f>SUMIFS(Recebíveis!L:L,Recebíveis!A:A,'Base Contratos'!B45,Recebíveis!N:N,"Atraso")</f>
        <v/>
      </c>
      <c r="E45" s="319">
        <f>SUMIFS(Recebíveis!P:P,Recebíveis!A:A,'Base Contratos'!B45)</f>
        <v/>
      </c>
      <c r="F45">
        <f>_xlfn.MAXIFS(Recebíveis!Q:Q,Recebíveis!A:A,'Base Contratos'!B45)</f>
        <v/>
      </c>
      <c r="G45">
        <f>IF(F45=0,"Em dia",IF(F45&lt;=15,"Até 15",IF(F45&lt;=30,"Entre 15 e 30",IF(F45&lt;=60,"Entre 30 e 60",IF(F45&lt;=90,"Entre 60 e 90",IF(F45&lt;=120,"Entre 90 e 120",IF(F45&lt;=150,"Entre 120 e 150",IF(F45&lt;=180,"Entre 150 e 180","Superior a 180"))))))))</f>
        <v/>
      </c>
      <c r="H45" s="319">
        <f>_xlfn.XLOOKUP(B45,'Relação de Contratos'!A:A,'Relação de Contratos'!G:G)</f>
        <v/>
      </c>
      <c r="I45" s="164">
        <f>IFERROR(E45/H45,"")</f>
        <v/>
      </c>
      <c r="J45">
        <f>_xlfn.MAXIFS(Recebíveis!G:G,Recebíveis!A:A,'Base Contratos'!B45)</f>
        <v/>
      </c>
      <c r="K45">
        <f>J45-'Relatório Consolidado'!$J$4</f>
        <v/>
      </c>
      <c r="L45">
        <f>IF(K45&lt;=30,INFORME_MENSAL!$A$3,IF(K45&lt;=60,INFORME_MENSAL!$A$4,IF(K45&lt;=90,INFORME_MENSAL!$A$5,IF(K45&lt;=120,INFORME_MENSAL!$A$6,IF(K45&lt;=150,INFORME_MENSAL!$A$7,IF(K45&lt;=180,INFORME_MENSAL!$A$8,IF(K45&lt;=360,INFORME_MENSAL!$A$9,IF(K45&gt;360,INFORME_MENSAL!$A$10))))))))</f>
        <v/>
      </c>
    </row>
    <row r="46">
      <c r="B46" t="inlineStr">
        <is>
          <t>CASA-60</t>
        </is>
      </c>
      <c r="C46">
        <f>SUMIFS(Recebíveis!P:P,Recebíveis!A:A,'Base Contratos'!B46,Recebíveis!N:N,"Futuro")</f>
        <v/>
      </c>
      <c r="D46">
        <f>SUMIFS(Recebíveis!L:L,Recebíveis!A:A,'Base Contratos'!B46,Recebíveis!N:N,"Atraso")</f>
        <v/>
      </c>
      <c r="E46" s="319">
        <f>SUMIFS(Recebíveis!P:P,Recebíveis!A:A,'Base Contratos'!B46)</f>
        <v/>
      </c>
      <c r="F46">
        <f>_xlfn.MAXIFS(Recebíveis!Q:Q,Recebíveis!A:A,'Base Contratos'!B46)</f>
        <v/>
      </c>
      <c r="G46">
        <f>IF(F46=0,"Em dia",IF(F46&lt;=15,"Até 15",IF(F46&lt;=30,"Entre 15 e 30",IF(F46&lt;=60,"Entre 30 e 60",IF(F46&lt;=90,"Entre 60 e 90",IF(F46&lt;=120,"Entre 90 e 120",IF(F46&lt;=150,"Entre 120 e 150",IF(F46&lt;=180,"Entre 150 e 180","Superior a 180"))))))))</f>
        <v/>
      </c>
      <c r="H46" s="319">
        <f>_xlfn.XLOOKUP(B46,'Relação de Contratos'!A:A,'Relação de Contratos'!G:G)</f>
        <v/>
      </c>
      <c r="I46" s="164">
        <f>IFERROR(E46/H46,"")</f>
        <v/>
      </c>
      <c r="J46">
        <f>_xlfn.MAXIFS(Recebíveis!G:G,Recebíveis!A:A,'Base Contratos'!B46)</f>
        <v/>
      </c>
      <c r="K46">
        <f>J46-'Relatório Consolidado'!$J$4</f>
        <v/>
      </c>
      <c r="L46">
        <f>IF(K46&lt;=30,INFORME_MENSAL!$A$3,IF(K46&lt;=60,INFORME_MENSAL!$A$4,IF(K46&lt;=90,INFORME_MENSAL!$A$5,IF(K46&lt;=120,INFORME_MENSAL!$A$6,IF(K46&lt;=150,INFORME_MENSAL!$A$7,IF(K46&lt;=180,INFORME_MENSAL!$A$8,IF(K46&lt;=360,INFORME_MENSAL!$A$9,IF(K46&gt;360,INFORME_MENSAL!$A$10))))))))</f>
        <v/>
      </c>
    </row>
    <row r="47">
      <c r="B47" t="inlineStr">
        <is>
          <t>CASA-58</t>
        </is>
      </c>
      <c r="C47">
        <f>SUMIFS(Recebíveis!P:P,Recebíveis!A:A,'Base Contratos'!B47,Recebíveis!N:N,"Futuro")</f>
        <v/>
      </c>
      <c r="D47">
        <f>SUMIFS(Recebíveis!L:L,Recebíveis!A:A,'Base Contratos'!B47,Recebíveis!N:N,"Atraso")</f>
        <v/>
      </c>
      <c r="E47" s="319">
        <f>SUMIFS(Recebíveis!P:P,Recebíveis!A:A,'Base Contratos'!B47)</f>
        <v/>
      </c>
      <c r="F47">
        <f>_xlfn.MAXIFS(Recebíveis!Q:Q,Recebíveis!A:A,'Base Contratos'!B47)</f>
        <v/>
      </c>
      <c r="G47">
        <f>IF(F47=0,"Em dia",IF(F47&lt;=15,"Até 15",IF(F47&lt;=30,"Entre 15 e 30",IF(F47&lt;=60,"Entre 30 e 60",IF(F47&lt;=90,"Entre 60 e 90",IF(F47&lt;=120,"Entre 90 e 120",IF(F47&lt;=150,"Entre 120 e 150",IF(F47&lt;=180,"Entre 150 e 180","Superior a 180"))))))))</f>
        <v/>
      </c>
      <c r="H47" s="319">
        <f>_xlfn.XLOOKUP(B47,'Relação de Contratos'!A:A,'Relação de Contratos'!G:G)</f>
        <v/>
      </c>
      <c r="I47" s="164">
        <f>IFERROR(E47/H47,"")</f>
        <v/>
      </c>
      <c r="J47">
        <f>_xlfn.MAXIFS(Recebíveis!G:G,Recebíveis!A:A,'Base Contratos'!B47)</f>
        <v/>
      </c>
      <c r="K47">
        <f>J47-'Relatório Consolidado'!$J$4</f>
        <v/>
      </c>
      <c r="L47">
        <f>IF(K47&lt;=30,INFORME_MENSAL!$A$3,IF(K47&lt;=60,INFORME_MENSAL!$A$4,IF(K47&lt;=90,INFORME_MENSAL!$A$5,IF(K47&lt;=120,INFORME_MENSAL!$A$6,IF(K47&lt;=150,INFORME_MENSAL!$A$7,IF(K47&lt;=180,INFORME_MENSAL!$A$8,IF(K47&lt;=360,INFORME_MENSAL!$A$9,IF(K47&gt;360,INFORME_MENSAL!$A$10))))))))</f>
        <v/>
      </c>
    </row>
    <row r="48">
      <c r="B48" t="inlineStr">
        <is>
          <t>CASA-36</t>
        </is>
      </c>
      <c r="C48">
        <f>SUMIFS(Recebíveis!P:P,Recebíveis!A:A,'Base Contratos'!B48,Recebíveis!N:N,"Futuro")</f>
        <v/>
      </c>
      <c r="D48">
        <f>SUMIFS(Recebíveis!L:L,Recebíveis!A:A,'Base Contratos'!B48,Recebíveis!N:N,"Atraso")</f>
        <v/>
      </c>
      <c r="E48" s="319">
        <f>SUMIFS(Recebíveis!P:P,Recebíveis!A:A,'Base Contratos'!B48)</f>
        <v/>
      </c>
      <c r="F48">
        <f>_xlfn.MAXIFS(Recebíveis!Q:Q,Recebíveis!A:A,'Base Contratos'!B48)</f>
        <v/>
      </c>
      <c r="G48">
        <f>IF(F48=0,"Em dia",IF(F48&lt;=15,"Até 15",IF(F48&lt;=30,"Entre 15 e 30",IF(F48&lt;=60,"Entre 30 e 60",IF(F48&lt;=90,"Entre 60 e 90",IF(F48&lt;=120,"Entre 90 e 120",IF(F48&lt;=150,"Entre 120 e 150",IF(F48&lt;=180,"Entre 150 e 180","Superior a 180"))))))))</f>
        <v/>
      </c>
      <c r="H48" s="319">
        <f>_xlfn.XLOOKUP(B48,'Relação de Contratos'!A:A,'Relação de Contratos'!G:G)</f>
        <v/>
      </c>
      <c r="I48" s="164">
        <f>IFERROR(E48/H48,"")</f>
        <v/>
      </c>
      <c r="J48">
        <f>_xlfn.MAXIFS(Recebíveis!G:G,Recebíveis!A:A,'Base Contratos'!B48)</f>
        <v/>
      </c>
      <c r="K48">
        <f>J48-'Relatório Consolidado'!$J$4</f>
        <v/>
      </c>
      <c r="L48">
        <f>IF(K48&lt;=30,INFORME_MENSAL!$A$3,IF(K48&lt;=60,INFORME_MENSAL!$A$4,IF(K48&lt;=90,INFORME_MENSAL!$A$5,IF(K48&lt;=120,INFORME_MENSAL!$A$6,IF(K48&lt;=150,INFORME_MENSAL!$A$7,IF(K48&lt;=180,INFORME_MENSAL!$A$8,IF(K48&lt;=360,INFORME_MENSAL!$A$9,IF(K48&gt;360,INFORME_MENSAL!$A$10))))))))</f>
        <v/>
      </c>
    </row>
    <row r="49">
      <c r="B49" t="inlineStr">
        <is>
          <t>CASA-79</t>
        </is>
      </c>
      <c r="C49">
        <f>SUMIFS(Recebíveis!P:P,Recebíveis!A:A,'Base Contratos'!B49,Recebíveis!N:N,"Futuro")</f>
        <v/>
      </c>
      <c r="D49">
        <f>SUMIFS(Recebíveis!L:L,Recebíveis!A:A,'Base Contratos'!B49,Recebíveis!N:N,"Atraso")</f>
        <v/>
      </c>
      <c r="E49" s="319">
        <f>SUMIFS(Recebíveis!P:P,Recebíveis!A:A,'Base Contratos'!B49)</f>
        <v/>
      </c>
      <c r="F49">
        <f>_xlfn.MAXIFS(Recebíveis!Q:Q,Recebíveis!A:A,'Base Contratos'!B49)</f>
        <v/>
      </c>
      <c r="G49">
        <f>IF(F49=0,"Em dia",IF(F49&lt;=15,"Até 15",IF(F49&lt;=30,"Entre 15 e 30",IF(F49&lt;=60,"Entre 30 e 60",IF(F49&lt;=90,"Entre 60 e 90",IF(F49&lt;=120,"Entre 90 e 120",IF(F49&lt;=150,"Entre 120 e 150",IF(F49&lt;=180,"Entre 150 e 180","Superior a 180"))))))))</f>
        <v/>
      </c>
      <c r="H49" s="319">
        <f>_xlfn.XLOOKUP(B49,'Relação de Contratos'!A:A,'Relação de Contratos'!G:G)</f>
        <v/>
      </c>
      <c r="I49" s="164">
        <f>IFERROR(E49/H49,"")</f>
        <v/>
      </c>
      <c r="J49">
        <f>_xlfn.MAXIFS(Recebíveis!G:G,Recebíveis!A:A,'Base Contratos'!B49)</f>
        <v/>
      </c>
      <c r="K49">
        <f>J49-'Relatório Consolidado'!$J$4</f>
        <v/>
      </c>
      <c r="L49">
        <f>IF(K49&lt;=30,INFORME_MENSAL!$A$3,IF(K49&lt;=60,INFORME_MENSAL!$A$4,IF(K49&lt;=90,INFORME_MENSAL!$A$5,IF(K49&lt;=120,INFORME_MENSAL!$A$6,IF(K49&lt;=150,INFORME_MENSAL!$A$7,IF(K49&lt;=180,INFORME_MENSAL!$A$8,IF(K49&lt;=360,INFORME_MENSAL!$A$9,IF(K49&gt;360,INFORME_MENSAL!$A$10))))))))</f>
        <v/>
      </c>
    </row>
    <row r="50">
      <c r="B50" t="inlineStr">
        <is>
          <t>CASA-56</t>
        </is>
      </c>
      <c r="C50">
        <f>SUMIFS(Recebíveis!P:P,Recebíveis!A:A,'Base Contratos'!B50,Recebíveis!N:N,"Futuro")</f>
        <v/>
      </c>
      <c r="D50">
        <f>SUMIFS(Recebíveis!L:L,Recebíveis!A:A,'Base Contratos'!B50,Recebíveis!N:N,"Atraso")</f>
        <v/>
      </c>
      <c r="E50" s="319">
        <f>SUMIFS(Recebíveis!P:P,Recebíveis!A:A,'Base Contratos'!B50)</f>
        <v/>
      </c>
      <c r="F50">
        <f>_xlfn.MAXIFS(Recebíveis!Q:Q,Recebíveis!A:A,'Base Contratos'!B50)</f>
        <v/>
      </c>
      <c r="G50">
        <f>IF(F50=0,"Em dia",IF(F50&lt;=15,"Até 15",IF(F50&lt;=30,"Entre 15 e 30",IF(F50&lt;=60,"Entre 30 e 60",IF(F50&lt;=90,"Entre 60 e 90",IF(F50&lt;=120,"Entre 90 e 120",IF(F50&lt;=150,"Entre 120 e 150",IF(F50&lt;=180,"Entre 150 e 180","Superior a 180"))))))))</f>
        <v/>
      </c>
      <c r="H50" s="319">
        <f>_xlfn.XLOOKUP(B50,'Relação de Contratos'!A:A,'Relação de Contratos'!G:G)</f>
        <v/>
      </c>
      <c r="I50" s="164">
        <f>IFERROR(E50/H50,"")</f>
        <v/>
      </c>
      <c r="J50">
        <f>_xlfn.MAXIFS(Recebíveis!G:G,Recebíveis!A:A,'Base Contratos'!B50)</f>
        <v/>
      </c>
      <c r="K50">
        <f>J50-'Relatório Consolidado'!$J$4</f>
        <v/>
      </c>
      <c r="L50">
        <f>IF(K50&lt;=30,INFORME_MENSAL!$A$3,IF(K50&lt;=60,INFORME_MENSAL!$A$4,IF(K50&lt;=90,INFORME_MENSAL!$A$5,IF(K50&lt;=120,INFORME_MENSAL!$A$6,IF(K50&lt;=150,INFORME_MENSAL!$A$7,IF(K50&lt;=180,INFORME_MENSAL!$A$8,IF(K50&lt;=360,INFORME_MENSAL!$A$9,IF(K50&gt;360,INFORME_MENSAL!$A$10))))))))</f>
        <v/>
      </c>
    </row>
    <row r="51">
      <c r="B51" t="inlineStr">
        <is>
          <t>CASA-44</t>
        </is>
      </c>
      <c r="C51">
        <f>SUMIFS(Recebíveis!P:P,Recebíveis!A:A,'Base Contratos'!B51,Recebíveis!N:N,"Futuro")</f>
        <v/>
      </c>
      <c r="D51">
        <f>SUMIFS(Recebíveis!L:L,Recebíveis!A:A,'Base Contratos'!B51,Recebíveis!N:N,"Atraso")</f>
        <v/>
      </c>
      <c r="E51" s="319">
        <f>SUMIFS(Recebíveis!P:P,Recebíveis!A:A,'Base Contratos'!B51)</f>
        <v/>
      </c>
      <c r="F51">
        <f>_xlfn.MAXIFS(Recebíveis!Q:Q,Recebíveis!A:A,'Base Contratos'!B51)</f>
        <v/>
      </c>
      <c r="G51">
        <f>IF(F51=0,"Em dia",IF(F51&lt;=15,"Até 15",IF(F51&lt;=30,"Entre 15 e 30",IF(F51&lt;=60,"Entre 30 e 60",IF(F51&lt;=90,"Entre 60 e 90",IF(F51&lt;=120,"Entre 90 e 120",IF(F51&lt;=150,"Entre 120 e 150",IF(F51&lt;=180,"Entre 150 e 180","Superior a 180"))))))))</f>
        <v/>
      </c>
      <c r="H51" s="319">
        <f>_xlfn.XLOOKUP(B51,'Relação de Contratos'!A:A,'Relação de Contratos'!G:G)</f>
        <v/>
      </c>
      <c r="I51" s="164">
        <f>IFERROR(E51/H51,"")</f>
        <v/>
      </c>
      <c r="J51">
        <f>_xlfn.MAXIFS(Recebíveis!G:G,Recebíveis!A:A,'Base Contratos'!B51)</f>
        <v/>
      </c>
      <c r="K51">
        <f>J51-'Relatório Consolidado'!$J$4</f>
        <v/>
      </c>
      <c r="L51">
        <f>IF(K51&lt;=30,INFORME_MENSAL!$A$3,IF(K51&lt;=60,INFORME_MENSAL!$A$4,IF(K51&lt;=90,INFORME_MENSAL!$A$5,IF(K51&lt;=120,INFORME_MENSAL!$A$6,IF(K51&lt;=150,INFORME_MENSAL!$A$7,IF(K51&lt;=180,INFORME_MENSAL!$A$8,IF(K51&lt;=360,INFORME_MENSAL!$A$9,IF(K51&gt;360,INFORME_MENSAL!$A$10))))))))</f>
        <v/>
      </c>
    </row>
    <row r="52">
      <c r="B52" t="inlineStr">
        <is>
          <t>CASA-75</t>
        </is>
      </c>
      <c r="C52">
        <f>SUMIFS(Recebíveis!P:P,Recebíveis!A:A,'Base Contratos'!B52,Recebíveis!N:N,"Futuro")</f>
        <v/>
      </c>
      <c r="D52">
        <f>SUMIFS(Recebíveis!L:L,Recebíveis!A:A,'Base Contratos'!B52,Recebíveis!N:N,"Atraso")</f>
        <v/>
      </c>
      <c r="E52" s="319">
        <f>SUMIFS(Recebíveis!P:P,Recebíveis!A:A,'Base Contratos'!B52)</f>
        <v/>
      </c>
      <c r="F52">
        <f>_xlfn.MAXIFS(Recebíveis!Q:Q,Recebíveis!A:A,'Base Contratos'!B52)</f>
        <v/>
      </c>
      <c r="G52">
        <f>IF(F52=0,"Em dia",IF(F52&lt;=15,"Até 15",IF(F52&lt;=30,"Entre 15 e 30",IF(F52&lt;=60,"Entre 30 e 60",IF(F52&lt;=90,"Entre 60 e 90",IF(F52&lt;=120,"Entre 90 e 120",IF(F52&lt;=150,"Entre 120 e 150",IF(F52&lt;=180,"Entre 150 e 180","Superior a 180"))))))))</f>
        <v/>
      </c>
      <c r="H52" s="319">
        <f>_xlfn.XLOOKUP(B52,'Relação de Contratos'!A:A,'Relação de Contratos'!G:G)</f>
        <v/>
      </c>
      <c r="I52" s="164">
        <f>IFERROR(E52/H52,"")</f>
        <v/>
      </c>
      <c r="J52">
        <f>_xlfn.MAXIFS(Recebíveis!G:G,Recebíveis!A:A,'Base Contratos'!B52)</f>
        <v/>
      </c>
      <c r="K52">
        <f>J52-'Relatório Consolidado'!$J$4</f>
        <v/>
      </c>
      <c r="L52">
        <f>IF(K52&lt;=30,INFORME_MENSAL!$A$3,IF(K52&lt;=60,INFORME_MENSAL!$A$4,IF(K52&lt;=90,INFORME_MENSAL!$A$5,IF(K52&lt;=120,INFORME_MENSAL!$A$6,IF(K52&lt;=150,INFORME_MENSAL!$A$7,IF(K52&lt;=180,INFORME_MENSAL!$A$8,IF(K52&lt;=360,INFORME_MENSAL!$A$9,IF(K52&gt;360,INFORME_MENSAL!$A$10))))))))</f>
        <v/>
      </c>
    </row>
    <row r="53">
      <c r="B53" t="inlineStr">
        <is>
          <t>CASA-54</t>
        </is>
      </c>
      <c r="C53">
        <f>SUMIFS(Recebíveis!P:P,Recebíveis!A:A,'Base Contratos'!B53,Recebíveis!N:N,"Futuro")</f>
        <v/>
      </c>
      <c r="D53">
        <f>SUMIFS(Recebíveis!L:L,Recebíveis!A:A,'Base Contratos'!B53,Recebíveis!N:N,"Atraso")</f>
        <v/>
      </c>
      <c r="E53" s="319">
        <f>SUMIFS(Recebíveis!P:P,Recebíveis!A:A,'Base Contratos'!B53)</f>
        <v/>
      </c>
      <c r="F53">
        <f>_xlfn.MAXIFS(Recebíveis!Q:Q,Recebíveis!A:A,'Base Contratos'!B53)</f>
        <v/>
      </c>
      <c r="G53">
        <f>IF(F53=0,"Em dia",IF(F53&lt;=15,"Até 15",IF(F53&lt;=30,"Entre 15 e 30",IF(F53&lt;=60,"Entre 30 e 60",IF(F53&lt;=90,"Entre 60 e 90",IF(F53&lt;=120,"Entre 90 e 120",IF(F53&lt;=150,"Entre 120 e 150",IF(F53&lt;=180,"Entre 150 e 180","Superior a 180"))))))))</f>
        <v/>
      </c>
      <c r="H53" s="319">
        <f>_xlfn.XLOOKUP(B53,'Relação de Contratos'!A:A,'Relação de Contratos'!G:G)</f>
        <v/>
      </c>
      <c r="I53" s="164">
        <f>IFERROR(E53/H53,"")</f>
        <v/>
      </c>
      <c r="J53">
        <f>_xlfn.MAXIFS(Recebíveis!G:G,Recebíveis!A:A,'Base Contratos'!B53)</f>
        <v/>
      </c>
      <c r="K53">
        <f>J53-'Relatório Consolidado'!$J$4</f>
        <v/>
      </c>
      <c r="L53">
        <f>IF(K53&lt;=30,INFORME_MENSAL!$A$3,IF(K53&lt;=60,INFORME_MENSAL!$A$4,IF(K53&lt;=90,INFORME_MENSAL!$A$5,IF(K53&lt;=120,INFORME_MENSAL!$A$6,IF(K53&lt;=150,INFORME_MENSAL!$A$7,IF(K53&lt;=180,INFORME_MENSAL!$A$8,IF(K53&lt;=360,INFORME_MENSAL!$A$9,IF(K53&gt;360,INFORME_MENSAL!$A$10))))))))</f>
        <v/>
      </c>
    </row>
    <row r="54">
      <c r="B54" t="inlineStr">
        <is>
          <t>CASA-73</t>
        </is>
      </c>
      <c r="C54">
        <f>SUMIFS(Recebíveis!P:P,Recebíveis!A:A,'Base Contratos'!B54,Recebíveis!N:N,"Futuro")</f>
        <v/>
      </c>
      <c r="D54">
        <f>SUMIFS(Recebíveis!L:L,Recebíveis!A:A,'Base Contratos'!B54,Recebíveis!N:N,"Atraso")</f>
        <v/>
      </c>
      <c r="E54" s="319">
        <f>SUMIFS(Recebíveis!P:P,Recebíveis!A:A,'Base Contratos'!B54)</f>
        <v/>
      </c>
      <c r="F54">
        <f>_xlfn.MAXIFS(Recebíveis!Q:Q,Recebíveis!A:A,'Base Contratos'!B54)</f>
        <v/>
      </c>
      <c r="G54">
        <f>IF(F54=0,"Em dia",IF(F54&lt;=15,"Até 15",IF(F54&lt;=30,"Entre 15 e 30",IF(F54&lt;=60,"Entre 30 e 60",IF(F54&lt;=90,"Entre 60 e 90",IF(F54&lt;=120,"Entre 90 e 120",IF(F54&lt;=150,"Entre 120 e 150",IF(F54&lt;=180,"Entre 150 e 180","Superior a 180"))))))))</f>
        <v/>
      </c>
      <c r="H54" s="319">
        <f>_xlfn.XLOOKUP(B54,'Relação de Contratos'!A:A,'Relação de Contratos'!G:G)</f>
        <v/>
      </c>
      <c r="I54" s="164">
        <f>IFERROR(E54/H54,"")</f>
        <v/>
      </c>
      <c r="J54">
        <f>_xlfn.MAXIFS(Recebíveis!G:G,Recebíveis!A:A,'Base Contratos'!B54)</f>
        <v/>
      </c>
      <c r="K54">
        <f>J54-'Relatório Consolidado'!$J$4</f>
        <v/>
      </c>
      <c r="L54">
        <f>IF(K54&lt;=30,INFORME_MENSAL!$A$3,IF(K54&lt;=60,INFORME_MENSAL!$A$4,IF(K54&lt;=90,INFORME_MENSAL!$A$5,IF(K54&lt;=120,INFORME_MENSAL!$A$6,IF(K54&lt;=150,INFORME_MENSAL!$A$7,IF(K54&lt;=180,INFORME_MENSAL!$A$8,IF(K54&lt;=360,INFORME_MENSAL!$A$9,IF(K54&gt;360,INFORME_MENSAL!$A$10))))))))</f>
        <v/>
      </c>
    </row>
    <row r="55">
      <c r="B55" t="inlineStr">
        <is>
          <t>CASA-77</t>
        </is>
      </c>
      <c r="C55">
        <f>SUMIFS(Recebíveis!P:P,Recebíveis!A:A,'Base Contratos'!B55,Recebíveis!N:N,"Futuro")</f>
        <v/>
      </c>
      <c r="D55">
        <f>SUMIFS(Recebíveis!L:L,Recebíveis!A:A,'Base Contratos'!B55,Recebíveis!N:N,"Atraso")</f>
        <v/>
      </c>
      <c r="E55" s="319">
        <f>SUMIFS(Recebíveis!P:P,Recebíveis!A:A,'Base Contratos'!B55)</f>
        <v/>
      </c>
      <c r="F55">
        <f>_xlfn.MAXIFS(Recebíveis!Q:Q,Recebíveis!A:A,'Base Contratos'!B55)</f>
        <v/>
      </c>
      <c r="G55">
        <f>IF(F55=0,"Em dia",IF(F55&lt;=15,"Até 15",IF(F55&lt;=30,"Entre 15 e 30",IF(F55&lt;=60,"Entre 30 e 60",IF(F55&lt;=90,"Entre 60 e 90",IF(F55&lt;=120,"Entre 90 e 120",IF(F55&lt;=150,"Entre 120 e 150",IF(F55&lt;=180,"Entre 150 e 180","Superior a 180"))))))))</f>
        <v/>
      </c>
      <c r="H55" s="319">
        <f>_xlfn.XLOOKUP(B55,'Relação de Contratos'!A:A,'Relação de Contratos'!G:G)</f>
        <v/>
      </c>
      <c r="I55" s="164">
        <f>IFERROR(E55/H55,"")</f>
        <v/>
      </c>
      <c r="J55">
        <f>_xlfn.MAXIFS(Recebíveis!G:G,Recebíveis!A:A,'Base Contratos'!B55)</f>
        <v/>
      </c>
      <c r="K55">
        <f>J55-'Relatório Consolidado'!$J$4</f>
        <v/>
      </c>
      <c r="L55">
        <f>IF(K55&lt;=30,INFORME_MENSAL!$A$3,IF(K55&lt;=60,INFORME_MENSAL!$A$4,IF(K55&lt;=90,INFORME_MENSAL!$A$5,IF(K55&lt;=120,INFORME_MENSAL!$A$6,IF(K55&lt;=150,INFORME_MENSAL!$A$7,IF(K55&lt;=180,INFORME_MENSAL!$A$8,IF(K55&lt;=360,INFORME_MENSAL!$A$9,IF(K55&gt;360,INFORME_MENSAL!$A$10))))))))</f>
        <v/>
      </c>
    </row>
    <row r="56">
      <c r="B56" t="inlineStr">
        <is>
          <t>CASA-2</t>
        </is>
      </c>
      <c r="C56">
        <f>SUMIFS(Recebíveis!P:P,Recebíveis!A:A,'Base Contratos'!B56,Recebíveis!N:N,"Futuro")</f>
        <v/>
      </c>
      <c r="D56">
        <f>SUMIFS(Recebíveis!L:L,Recebíveis!A:A,'Base Contratos'!B56,Recebíveis!N:N,"Atraso")</f>
        <v/>
      </c>
      <c r="E56" s="319">
        <f>SUMIFS(Recebíveis!P:P,Recebíveis!A:A,'Base Contratos'!B56)</f>
        <v/>
      </c>
      <c r="F56">
        <f>_xlfn.MAXIFS(Recebíveis!Q:Q,Recebíveis!A:A,'Base Contratos'!B56)</f>
        <v/>
      </c>
      <c r="G56">
        <f>IF(F56=0,"Em dia",IF(F56&lt;=15,"Até 15",IF(F56&lt;=30,"Entre 15 e 30",IF(F56&lt;=60,"Entre 30 e 60",IF(F56&lt;=90,"Entre 60 e 90",IF(F56&lt;=120,"Entre 90 e 120",IF(F56&lt;=150,"Entre 120 e 150",IF(F56&lt;=180,"Entre 150 e 180","Superior a 180"))))))))</f>
        <v/>
      </c>
      <c r="H56" s="319">
        <f>_xlfn.XLOOKUP(B56,'Relação de Contratos'!A:A,'Relação de Contratos'!G:G)</f>
        <v/>
      </c>
      <c r="I56" s="164">
        <f>IFERROR(E56/H56,"")</f>
        <v/>
      </c>
      <c r="J56">
        <f>_xlfn.MAXIFS(Recebíveis!G:G,Recebíveis!A:A,'Base Contratos'!B56)</f>
        <v/>
      </c>
      <c r="K56">
        <f>J56-'Relatório Consolidado'!$J$4</f>
        <v/>
      </c>
      <c r="L56">
        <f>IF(K56&lt;=30,INFORME_MENSAL!$A$3,IF(K56&lt;=60,INFORME_MENSAL!$A$4,IF(K56&lt;=90,INFORME_MENSAL!$A$5,IF(K56&lt;=120,INFORME_MENSAL!$A$6,IF(K56&lt;=150,INFORME_MENSAL!$A$7,IF(K56&lt;=180,INFORME_MENSAL!$A$8,IF(K56&lt;=360,INFORME_MENSAL!$A$9,IF(K56&gt;360,INFORME_MENSAL!$A$10))))))))</f>
        <v/>
      </c>
    </row>
    <row r="57">
      <c r="B57" t="inlineStr">
        <is>
          <t>CASA-53</t>
        </is>
      </c>
      <c r="C57">
        <f>SUMIFS(Recebíveis!P:P,Recebíveis!A:A,'Base Contratos'!B57,Recebíveis!N:N,"Futuro")</f>
        <v/>
      </c>
      <c r="D57">
        <f>SUMIFS(Recebíveis!L:L,Recebíveis!A:A,'Base Contratos'!B57,Recebíveis!N:N,"Atraso")</f>
        <v/>
      </c>
      <c r="E57" s="319">
        <f>SUMIFS(Recebíveis!P:P,Recebíveis!A:A,'Base Contratos'!B57)</f>
        <v/>
      </c>
      <c r="F57">
        <f>_xlfn.MAXIFS(Recebíveis!Q:Q,Recebíveis!A:A,'Base Contratos'!B57)</f>
        <v/>
      </c>
      <c r="G57">
        <f>IF(F57=0,"Em dia",IF(F57&lt;=15,"Até 15",IF(F57&lt;=30,"Entre 15 e 30",IF(F57&lt;=60,"Entre 30 e 60",IF(F57&lt;=90,"Entre 60 e 90",IF(F57&lt;=120,"Entre 90 e 120",IF(F57&lt;=150,"Entre 120 e 150",IF(F57&lt;=180,"Entre 150 e 180","Superior a 180"))))))))</f>
        <v/>
      </c>
      <c r="H57" s="319">
        <f>_xlfn.XLOOKUP(B57,'Relação de Contratos'!A:A,'Relação de Contratos'!G:G)</f>
        <v/>
      </c>
      <c r="I57" s="164">
        <f>IFERROR(E57/H57,"")</f>
        <v/>
      </c>
      <c r="J57">
        <f>_xlfn.MAXIFS(Recebíveis!G:G,Recebíveis!A:A,'Base Contratos'!B57)</f>
        <v/>
      </c>
      <c r="K57">
        <f>J57-'Relatório Consolidado'!$J$4</f>
        <v/>
      </c>
      <c r="L57">
        <f>IF(K57&lt;=30,INFORME_MENSAL!$A$3,IF(K57&lt;=60,INFORME_MENSAL!$A$4,IF(K57&lt;=90,INFORME_MENSAL!$A$5,IF(K57&lt;=120,INFORME_MENSAL!$A$6,IF(K57&lt;=150,INFORME_MENSAL!$A$7,IF(K57&lt;=180,INFORME_MENSAL!$A$8,IF(K57&lt;=360,INFORME_MENSAL!$A$9,IF(K57&gt;360,INFORME_MENSAL!$A$10))))))))</f>
        <v/>
      </c>
    </row>
    <row r="58">
      <c r="B58" t="inlineStr">
        <is>
          <t>CASA-8</t>
        </is>
      </c>
      <c r="C58">
        <f>SUMIFS(Recebíveis!P:P,Recebíveis!A:A,'Base Contratos'!B58,Recebíveis!N:N,"Futuro")</f>
        <v/>
      </c>
      <c r="D58">
        <f>SUMIFS(Recebíveis!L:L,Recebíveis!A:A,'Base Contratos'!B58,Recebíveis!N:N,"Atraso")</f>
        <v/>
      </c>
      <c r="E58" s="319">
        <f>SUMIFS(Recebíveis!P:P,Recebíveis!A:A,'Base Contratos'!B58)</f>
        <v/>
      </c>
      <c r="F58">
        <f>_xlfn.MAXIFS(Recebíveis!Q:Q,Recebíveis!A:A,'Base Contratos'!B58)</f>
        <v/>
      </c>
      <c r="G58">
        <f>IF(F58=0,"Em dia",IF(F58&lt;=15,"Até 15",IF(F58&lt;=30,"Entre 15 e 30",IF(F58&lt;=60,"Entre 30 e 60",IF(F58&lt;=90,"Entre 60 e 90",IF(F58&lt;=120,"Entre 90 e 120",IF(F58&lt;=150,"Entre 120 e 150",IF(F58&lt;=180,"Entre 150 e 180","Superior a 180"))))))))</f>
        <v/>
      </c>
      <c r="H58" s="319">
        <f>_xlfn.XLOOKUP(B58,'Relação de Contratos'!A:A,'Relação de Contratos'!G:G)</f>
        <v/>
      </c>
      <c r="I58" s="164">
        <f>IFERROR(E58/H58,"")</f>
        <v/>
      </c>
      <c r="J58">
        <f>_xlfn.MAXIFS(Recebíveis!G:G,Recebíveis!A:A,'Base Contratos'!B58)</f>
        <v/>
      </c>
      <c r="K58">
        <f>J58-'Relatório Consolidado'!$J$4</f>
        <v/>
      </c>
      <c r="L58">
        <f>IF(K58&lt;=30,INFORME_MENSAL!$A$3,IF(K58&lt;=60,INFORME_MENSAL!$A$4,IF(K58&lt;=90,INFORME_MENSAL!$A$5,IF(K58&lt;=120,INFORME_MENSAL!$A$6,IF(K58&lt;=150,INFORME_MENSAL!$A$7,IF(K58&lt;=180,INFORME_MENSAL!$A$8,IF(K58&lt;=360,INFORME_MENSAL!$A$9,IF(K58&gt;360,INFORME_MENSAL!$A$10))))))))</f>
        <v/>
      </c>
    </row>
    <row r="59">
      <c r="B59" t="inlineStr">
        <is>
          <t>CASA-32</t>
        </is>
      </c>
      <c r="C59">
        <f>SUMIFS(Recebíveis!P:P,Recebíveis!A:A,'Base Contratos'!B59,Recebíveis!N:N,"Futuro")</f>
        <v/>
      </c>
      <c r="D59">
        <f>SUMIFS(Recebíveis!L:L,Recebíveis!A:A,'Base Contratos'!B59,Recebíveis!N:N,"Atraso")</f>
        <v/>
      </c>
      <c r="E59" s="319">
        <f>SUMIFS(Recebíveis!P:P,Recebíveis!A:A,'Base Contratos'!B59)</f>
        <v/>
      </c>
      <c r="F59">
        <f>_xlfn.MAXIFS(Recebíveis!Q:Q,Recebíveis!A:A,'Base Contratos'!B59)</f>
        <v/>
      </c>
      <c r="G59">
        <f>IF(F59=0,"Em dia",IF(F59&lt;=15,"Até 15",IF(F59&lt;=30,"Entre 15 e 30",IF(F59&lt;=60,"Entre 30 e 60",IF(F59&lt;=90,"Entre 60 e 90",IF(F59&lt;=120,"Entre 90 e 120",IF(F59&lt;=150,"Entre 120 e 150",IF(F59&lt;=180,"Entre 150 e 180","Superior a 180"))))))))</f>
        <v/>
      </c>
      <c r="H59" s="319">
        <f>_xlfn.XLOOKUP(B59,'Relação de Contratos'!A:A,'Relação de Contratos'!G:G)</f>
        <v/>
      </c>
      <c r="I59" s="164">
        <f>IFERROR(E59/H59,"")</f>
        <v/>
      </c>
      <c r="J59">
        <f>_xlfn.MAXIFS(Recebíveis!G:G,Recebíveis!A:A,'Base Contratos'!B59)</f>
        <v/>
      </c>
      <c r="K59">
        <f>J59-'Relatório Consolidado'!$J$4</f>
        <v/>
      </c>
      <c r="L59">
        <f>IF(K59&lt;=30,INFORME_MENSAL!$A$3,IF(K59&lt;=60,INFORME_MENSAL!$A$4,IF(K59&lt;=90,INFORME_MENSAL!$A$5,IF(K59&lt;=120,INFORME_MENSAL!$A$6,IF(K59&lt;=150,INFORME_MENSAL!$A$7,IF(K59&lt;=180,INFORME_MENSAL!$A$8,IF(K59&lt;=360,INFORME_MENSAL!$A$9,IF(K59&gt;360,INFORME_MENSAL!$A$10))))))))</f>
        <v/>
      </c>
    </row>
    <row r="60">
      <c r="B60" t="inlineStr">
        <is>
          <t>CASA-12</t>
        </is>
      </c>
      <c r="C60">
        <f>SUMIFS(Recebíveis!P:P,Recebíveis!A:A,'Base Contratos'!B60,Recebíveis!N:N,"Futuro")</f>
        <v/>
      </c>
      <c r="D60">
        <f>SUMIFS(Recebíveis!L:L,Recebíveis!A:A,'Base Contratos'!B60,Recebíveis!N:N,"Atraso")</f>
        <v/>
      </c>
      <c r="E60" s="319">
        <f>SUMIFS(Recebíveis!P:P,Recebíveis!A:A,'Base Contratos'!B60)</f>
        <v/>
      </c>
      <c r="F60">
        <f>_xlfn.MAXIFS(Recebíveis!Q:Q,Recebíveis!A:A,'Base Contratos'!B60)</f>
        <v/>
      </c>
      <c r="G60">
        <f>IF(F60=0,"Em dia",IF(F60&lt;=15,"Até 15",IF(F60&lt;=30,"Entre 15 e 30",IF(F60&lt;=60,"Entre 30 e 60",IF(F60&lt;=90,"Entre 60 e 90",IF(F60&lt;=120,"Entre 90 e 120",IF(F60&lt;=150,"Entre 120 e 150",IF(F60&lt;=180,"Entre 150 e 180","Superior a 180"))))))))</f>
        <v/>
      </c>
      <c r="H60" s="319">
        <f>_xlfn.XLOOKUP(B60,'Relação de Contratos'!A:A,'Relação de Contratos'!G:G)</f>
        <v/>
      </c>
      <c r="I60" s="164">
        <f>IFERROR(E60/H60,"")</f>
        <v/>
      </c>
      <c r="J60">
        <f>_xlfn.MAXIFS(Recebíveis!G:G,Recebíveis!A:A,'Base Contratos'!B60)</f>
        <v/>
      </c>
      <c r="K60">
        <f>J60-'Relatório Consolidado'!$J$4</f>
        <v/>
      </c>
      <c r="L60">
        <f>IF(K60&lt;=30,INFORME_MENSAL!$A$3,IF(K60&lt;=60,INFORME_MENSAL!$A$4,IF(K60&lt;=90,INFORME_MENSAL!$A$5,IF(K60&lt;=120,INFORME_MENSAL!$A$6,IF(K60&lt;=150,INFORME_MENSAL!$A$7,IF(K60&lt;=180,INFORME_MENSAL!$A$8,IF(K60&lt;=360,INFORME_MENSAL!$A$9,IF(K60&gt;360,INFORME_MENSAL!$A$10))))))))</f>
        <v/>
      </c>
    </row>
    <row r="61">
      <c r="B61" t="inlineStr">
        <is>
          <t>CASA-39</t>
        </is>
      </c>
      <c r="C61">
        <f>SUMIFS(Recebíveis!P:P,Recebíveis!A:A,'Base Contratos'!B61,Recebíveis!N:N,"Futuro")</f>
        <v/>
      </c>
      <c r="D61">
        <f>SUMIFS(Recebíveis!L:L,Recebíveis!A:A,'Base Contratos'!B61,Recebíveis!N:N,"Atraso")</f>
        <v/>
      </c>
      <c r="E61" s="319">
        <f>SUMIFS(Recebíveis!P:P,Recebíveis!A:A,'Base Contratos'!B61)</f>
        <v/>
      </c>
      <c r="F61">
        <f>_xlfn.MAXIFS(Recebíveis!Q:Q,Recebíveis!A:A,'Base Contratos'!B61)</f>
        <v/>
      </c>
      <c r="G61">
        <f>IF(F61=0,"Em dia",IF(F61&lt;=15,"Até 15",IF(F61&lt;=30,"Entre 15 e 30",IF(F61&lt;=60,"Entre 30 e 60",IF(F61&lt;=90,"Entre 60 e 90",IF(F61&lt;=120,"Entre 90 e 120",IF(F61&lt;=150,"Entre 120 e 150",IF(F61&lt;=180,"Entre 150 e 180","Superior a 180"))))))))</f>
        <v/>
      </c>
      <c r="H61" s="319">
        <f>_xlfn.XLOOKUP(B61,'Relação de Contratos'!A:A,'Relação de Contratos'!G:G)</f>
        <v/>
      </c>
      <c r="I61" s="164">
        <f>IFERROR(E61/H61,"")</f>
        <v/>
      </c>
      <c r="J61">
        <f>_xlfn.MAXIFS(Recebíveis!G:G,Recebíveis!A:A,'Base Contratos'!B61)</f>
        <v/>
      </c>
      <c r="K61">
        <f>J61-'Relatório Consolidado'!$J$4</f>
        <v/>
      </c>
      <c r="L61">
        <f>IF(K61&lt;=30,INFORME_MENSAL!$A$3,IF(K61&lt;=60,INFORME_MENSAL!$A$4,IF(K61&lt;=90,INFORME_MENSAL!$A$5,IF(K61&lt;=120,INFORME_MENSAL!$A$6,IF(K61&lt;=150,INFORME_MENSAL!$A$7,IF(K61&lt;=180,INFORME_MENSAL!$A$8,IF(K61&lt;=360,INFORME_MENSAL!$A$9,IF(K61&gt;360,INFORME_MENSAL!$A$10))))))))</f>
        <v/>
      </c>
    </row>
    <row r="62">
      <c r="B62" t="inlineStr">
        <is>
          <t>CASA-81</t>
        </is>
      </c>
      <c r="C62">
        <f>SUMIFS(Recebíveis!P:P,Recebíveis!A:A,'Base Contratos'!B62,Recebíveis!N:N,"Futuro")</f>
        <v/>
      </c>
      <c r="D62">
        <f>SUMIFS(Recebíveis!L:L,Recebíveis!A:A,'Base Contratos'!B62,Recebíveis!N:N,"Atraso")</f>
        <v/>
      </c>
      <c r="E62" s="319">
        <f>SUMIFS(Recebíveis!P:P,Recebíveis!A:A,'Base Contratos'!B62)</f>
        <v/>
      </c>
      <c r="F62">
        <f>_xlfn.MAXIFS(Recebíveis!Q:Q,Recebíveis!A:A,'Base Contratos'!B62)</f>
        <v/>
      </c>
      <c r="G62">
        <f>IF(F62=0,"Em dia",IF(F62&lt;=15,"Até 15",IF(F62&lt;=30,"Entre 15 e 30",IF(F62&lt;=60,"Entre 30 e 60",IF(F62&lt;=90,"Entre 60 e 90",IF(F62&lt;=120,"Entre 90 e 120",IF(F62&lt;=150,"Entre 120 e 150",IF(F62&lt;=180,"Entre 150 e 180","Superior a 180"))))))))</f>
        <v/>
      </c>
      <c r="H62" s="319">
        <f>_xlfn.XLOOKUP(B62,'Relação de Contratos'!A:A,'Relação de Contratos'!G:G)</f>
        <v/>
      </c>
      <c r="I62" s="164">
        <f>IFERROR(E62/H62,"")</f>
        <v/>
      </c>
      <c r="J62">
        <f>_xlfn.MAXIFS(Recebíveis!G:G,Recebíveis!A:A,'Base Contratos'!B62)</f>
        <v/>
      </c>
      <c r="K62">
        <f>J62-'Relatório Consolidado'!$J$4</f>
        <v/>
      </c>
      <c r="L62">
        <f>IF(K62&lt;=30,INFORME_MENSAL!$A$3,IF(K62&lt;=60,INFORME_MENSAL!$A$4,IF(K62&lt;=90,INFORME_MENSAL!$A$5,IF(K62&lt;=120,INFORME_MENSAL!$A$6,IF(K62&lt;=150,INFORME_MENSAL!$A$7,IF(K62&lt;=180,INFORME_MENSAL!$A$8,IF(K62&lt;=360,INFORME_MENSAL!$A$9,IF(K62&gt;360,INFORME_MENSAL!$A$10))))))))</f>
        <v/>
      </c>
    </row>
    <row r="63">
      <c r="B63" t="inlineStr">
        <is>
          <t>CASA-4</t>
        </is>
      </c>
      <c r="C63">
        <f>SUMIFS(Recebíveis!P:P,Recebíveis!A:A,'Base Contratos'!B63,Recebíveis!N:N,"Futuro")</f>
        <v/>
      </c>
      <c r="D63">
        <f>SUMIFS(Recebíveis!L:L,Recebíveis!A:A,'Base Contratos'!B63,Recebíveis!N:N,"Atraso")</f>
        <v/>
      </c>
      <c r="E63" s="319">
        <f>SUMIFS(Recebíveis!P:P,Recebíveis!A:A,'Base Contratos'!B63)</f>
        <v/>
      </c>
      <c r="F63">
        <f>_xlfn.MAXIFS(Recebíveis!Q:Q,Recebíveis!A:A,'Base Contratos'!B63)</f>
        <v/>
      </c>
      <c r="G63">
        <f>IF(F63=0,"Em dia",IF(F63&lt;=15,"Até 15",IF(F63&lt;=30,"Entre 15 e 30",IF(F63&lt;=60,"Entre 30 e 60",IF(F63&lt;=90,"Entre 60 e 90",IF(F63&lt;=120,"Entre 90 e 120",IF(F63&lt;=150,"Entre 120 e 150",IF(F63&lt;=180,"Entre 150 e 180","Superior a 180"))))))))</f>
        <v/>
      </c>
      <c r="H63" s="319">
        <f>_xlfn.XLOOKUP(B63,'Relação de Contratos'!A:A,'Relação de Contratos'!G:G)</f>
        <v/>
      </c>
      <c r="I63" s="164">
        <f>IFERROR(E63/H63,"")</f>
        <v/>
      </c>
      <c r="J63">
        <f>_xlfn.MAXIFS(Recebíveis!G:G,Recebíveis!A:A,'Base Contratos'!B63)</f>
        <v/>
      </c>
      <c r="K63">
        <f>J63-'Relatório Consolidado'!$J$4</f>
        <v/>
      </c>
      <c r="L63">
        <f>IF(K63&lt;=30,INFORME_MENSAL!$A$3,IF(K63&lt;=60,INFORME_MENSAL!$A$4,IF(K63&lt;=90,INFORME_MENSAL!$A$5,IF(K63&lt;=120,INFORME_MENSAL!$A$6,IF(K63&lt;=150,INFORME_MENSAL!$A$7,IF(K63&lt;=180,INFORME_MENSAL!$A$8,IF(K63&lt;=360,INFORME_MENSAL!$A$9,IF(K63&gt;360,INFORME_MENSAL!$A$10))))))))</f>
        <v/>
      </c>
    </row>
    <row r="64">
      <c r="B64" t="inlineStr">
        <is>
          <t>CASA-61</t>
        </is>
      </c>
      <c r="C64">
        <f>SUMIFS(Recebíveis!P:P,Recebíveis!A:A,'Base Contratos'!B64,Recebíveis!N:N,"Futuro")</f>
        <v/>
      </c>
      <c r="D64">
        <f>SUMIFS(Recebíveis!L:L,Recebíveis!A:A,'Base Contratos'!B64,Recebíveis!N:N,"Atraso")</f>
        <v/>
      </c>
      <c r="E64" s="319">
        <f>SUMIFS(Recebíveis!P:P,Recebíveis!A:A,'Base Contratos'!B64)</f>
        <v/>
      </c>
      <c r="F64">
        <f>_xlfn.MAXIFS(Recebíveis!Q:Q,Recebíveis!A:A,'Base Contratos'!B64)</f>
        <v/>
      </c>
      <c r="G64">
        <f>IF(F64=0,"Em dia",IF(F64&lt;=15,"Até 15",IF(F64&lt;=30,"Entre 15 e 30",IF(F64&lt;=60,"Entre 30 e 60",IF(F64&lt;=90,"Entre 60 e 90",IF(F64&lt;=120,"Entre 90 e 120",IF(F64&lt;=150,"Entre 120 e 150",IF(F64&lt;=180,"Entre 150 e 180","Superior a 180"))))))))</f>
        <v/>
      </c>
      <c r="H64" s="319">
        <f>_xlfn.XLOOKUP(B64,'Relação de Contratos'!A:A,'Relação de Contratos'!G:G)</f>
        <v/>
      </c>
      <c r="I64" s="164">
        <f>IFERROR(E64/H64,"")</f>
        <v/>
      </c>
      <c r="J64">
        <f>_xlfn.MAXIFS(Recebíveis!G:G,Recebíveis!A:A,'Base Contratos'!B64)</f>
        <v/>
      </c>
      <c r="K64">
        <f>J64-'Relatório Consolidado'!$J$4</f>
        <v/>
      </c>
      <c r="L64">
        <f>IF(K64&lt;=30,INFORME_MENSAL!$A$3,IF(K64&lt;=60,INFORME_MENSAL!$A$4,IF(K64&lt;=90,INFORME_MENSAL!$A$5,IF(K64&lt;=120,INFORME_MENSAL!$A$6,IF(K64&lt;=150,INFORME_MENSAL!$A$7,IF(K64&lt;=180,INFORME_MENSAL!$A$8,IF(K64&lt;=360,INFORME_MENSAL!$A$9,IF(K64&gt;360,INFORME_MENSAL!$A$10))))))))</f>
        <v/>
      </c>
    </row>
    <row r="65">
      <c r="B65" t="inlineStr">
        <is>
          <t>CASA-21</t>
        </is>
      </c>
      <c r="C65">
        <f>SUMIFS(Recebíveis!P:P,Recebíveis!A:A,'Base Contratos'!B65,Recebíveis!N:N,"Futuro")</f>
        <v/>
      </c>
      <c r="D65">
        <f>SUMIFS(Recebíveis!L:L,Recebíveis!A:A,'Base Contratos'!B65,Recebíveis!N:N,"Atraso")</f>
        <v/>
      </c>
      <c r="E65" s="319">
        <f>SUMIFS(Recebíveis!P:P,Recebíveis!A:A,'Base Contratos'!B65)</f>
        <v/>
      </c>
      <c r="F65">
        <f>_xlfn.MAXIFS(Recebíveis!Q:Q,Recebíveis!A:A,'Base Contratos'!B65)</f>
        <v/>
      </c>
      <c r="G65">
        <f>IF(F65=0,"Em dia",IF(F65&lt;=15,"Até 15",IF(F65&lt;=30,"Entre 15 e 30",IF(F65&lt;=60,"Entre 30 e 60",IF(F65&lt;=90,"Entre 60 e 90",IF(F65&lt;=120,"Entre 90 e 120",IF(F65&lt;=150,"Entre 120 e 150",IF(F65&lt;=180,"Entre 150 e 180","Superior a 180"))))))))</f>
        <v/>
      </c>
      <c r="H65" s="319">
        <f>_xlfn.XLOOKUP(B65,'Relação de Contratos'!A:A,'Relação de Contratos'!G:G)</f>
        <v/>
      </c>
      <c r="I65" s="164">
        <f>IFERROR(E65/H65,"")</f>
        <v/>
      </c>
      <c r="J65">
        <f>_xlfn.MAXIFS(Recebíveis!G:G,Recebíveis!A:A,'Base Contratos'!B65)</f>
        <v/>
      </c>
      <c r="K65">
        <f>J65-'Relatório Consolidado'!$J$4</f>
        <v/>
      </c>
      <c r="L65">
        <f>IF(K65&lt;=30,INFORME_MENSAL!$A$3,IF(K65&lt;=60,INFORME_MENSAL!$A$4,IF(K65&lt;=90,INFORME_MENSAL!$A$5,IF(K65&lt;=120,INFORME_MENSAL!$A$6,IF(K65&lt;=150,INFORME_MENSAL!$A$7,IF(K65&lt;=180,INFORME_MENSAL!$A$8,IF(K65&lt;=360,INFORME_MENSAL!$A$9,IF(K65&gt;360,INFORME_MENSAL!$A$10))))))))</f>
        <v/>
      </c>
    </row>
    <row r="66">
      <c r="B66" t="inlineStr">
        <is>
          <t>CASA-43</t>
        </is>
      </c>
      <c r="C66">
        <f>SUMIFS(Recebíveis!P:P,Recebíveis!A:A,'Base Contratos'!B66,Recebíveis!N:N,"Futuro")</f>
        <v/>
      </c>
      <c r="D66">
        <f>SUMIFS(Recebíveis!L:L,Recebíveis!A:A,'Base Contratos'!B66,Recebíveis!N:N,"Atraso")</f>
        <v/>
      </c>
      <c r="E66" s="319">
        <f>SUMIFS(Recebíveis!P:P,Recebíveis!A:A,'Base Contratos'!B66)</f>
        <v/>
      </c>
      <c r="F66">
        <f>_xlfn.MAXIFS(Recebíveis!Q:Q,Recebíveis!A:A,'Base Contratos'!B66)</f>
        <v/>
      </c>
      <c r="G66">
        <f>IF(F66=0,"Em dia",IF(F66&lt;=15,"Até 15",IF(F66&lt;=30,"Entre 15 e 30",IF(F66&lt;=60,"Entre 30 e 60",IF(F66&lt;=90,"Entre 60 e 90",IF(F66&lt;=120,"Entre 90 e 120",IF(F66&lt;=150,"Entre 120 e 150",IF(F66&lt;=180,"Entre 150 e 180","Superior a 180"))))))))</f>
        <v/>
      </c>
      <c r="H66" s="319">
        <f>_xlfn.XLOOKUP(B66,'Relação de Contratos'!A:A,'Relação de Contratos'!G:G)</f>
        <v/>
      </c>
      <c r="I66" s="164">
        <f>IFERROR(E66/H66,"")</f>
        <v/>
      </c>
      <c r="J66">
        <f>_xlfn.MAXIFS(Recebíveis!G:G,Recebíveis!A:A,'Base Contratos'!B66)</f>
        <v/>
      </c>
      <c r="K66">
        <f>J66-'Relatório Consolidado'!$J$4</f>
        <v/>
      </c>
      <c r="L66">
        <f>IF(K66&lt;=30,INFORME_MENSAL!$A$3,IF(K66&lt;=60,INFORME_MENSAL!$A$4,IF(K66&lt;=90,INFORME_MENSAL!$A$5,IF(K66&lt;=120,INFORME_MENSAL!$A$6,IF(K66&lt;=150,INFORME_MENSAL!$A$7,IF(K66&lt;=180,INFORME_MENSAL!$A$8,IF(K66&lt;=360,INFORME_MENSAL!$A$9,IF(K66&gt;360,INFORME_MENSAL!$A$10))))))))</f>
        <v/>
      </c>
    </row>
    <row r="67">
      <c r="B67" t="inlineStr">
        <is>
          <t>CASA-25</t>
        </is>
      </c>
      <c r="C67">
        <f>SUMIFS(Recebíveis!P:P,Recebíveis!A:A,'Base Contratos'!B67,Recebíveis!N:N,"Futuro")</f>
        <v/>
      </c>
      <c r="D67">
        <f>SUMIFS(Recebíveis!L:L,Recebíveis!A:A,'Base Contratos'!B67,Recebíveis!N:N,"Atraso")</f>
        <v/>
      </c>
      <c r="E67" s="319">
        <f>SUMIFS(Recebíveis!P:P,Recebíveis!A:A,'Base Contratos'!B67)</f>
        <v/>
      </c>
      <c r="F67">
        <f>_xlfn.MAXIFS(Recebíveis!Q:Q,Recebíveis!A:A,'Base Contratos'!B67)</f>
        <v/>
      </c>
      <c r="G67">
        <f>IF(F67=0,"Em dia",IF(F67&lt;=15,"Até 15",IF(F67&lt;=30,"Entre 15 e 30",IF(F67&lt;=60,"Entre 30 e 60",IF(F67&lt;=90,"Entre 60 e 90",IF(F67&lt;=120,"Entre 90 e 120",IF(F67&lt;=150,"Entre 120 e 150",IF(F67&lt;=180,"Entre 150 e 180","Superior a 180"))))))))</f>
        <v/>
      </c>
      <c r="H67" s="319">
        <f>_xlfn.XLOOKUP(B67,'Relação de Contratos'!A:A,'Relação de Contratos'!G:G)</f>
        <v/>
      </c>
      <c r="I67" s="164">
        <f>IFERROR(E67/H67,"")</f>
        <v/>
      </c>
      <c r="J67">
        <f>_xlfn.MAXIFS(Recebíveis!G:G,Recebíveis!A:A,'Base Contratos'!B67)</f>
        <v/>
      </c>
      <c r="K67">
        <f>J67-'Relatório Consolidado'!$J$4</f>
        <v/>
      </c>
      <c r="L67">
        <f>IF(K67&lt;=30,INFORME_MENSAL!$A$3,IF(K67&lt;=60,INFORME_MENSAL!$A$4,IF(K67&lt;=90,INFORME_MENSAL!$A$5,IF(K67&lt;=120,INFORME_MENSAL!$A$6,IF(K67&lt;=150,INFORME_MENSAL!$A$7,IF(K67&lt;=180,INFORME_MENSAL!$A$8,IF(K67&lt;=360,INFORME_MENSAL!$A$9,IF(K67&gt;360,INFORME_MENSAL!$A$10))))))))</f>
        <v/>
      </c>
    </row>
    <row r="68">
      <c r="B68" t="inlineStr">
        <is>
          <t>CASA-28</t>
        </is>
      </c>
      <c r="C68">
        <f>SUMIFS(Recebíveis!P:P,Recebíveis!A:A,'Base Contratos'!B68,Recebíveis!N:N,"Futuro")</f>
        <v/>
      </c>
      <c r="D68">
        <f>SUMIFS(Recebíveis!L:L,Recebíveis!A:A,'Base Contratos'!B68,Recebíveis!N:N,"Atraso")</f>
        <v/>
      </c>
      <c r="E68" s="319">
        <f>SUMIFS(Recebíveis!P:P,Recebíveis!A:A,'Base Contratos'!B68)</f>
        <v/>
      </c>
      <c r="F68">
        <f>_xlfn.MAXIFS(Recebíveis!Q:Q,Recebíveis!A:A,'Base Contratos'!B68)</f>
        <v/>
      </c>
      <c r="G68">
        <f>IF(F68=0,"Em dia",IF(F68&lt;=15,"Até 15",IF(F68&lt;=30,"Entre 15 e 30",IF(F68&lt;=60,"Entre 30 e 60",IF(F68&lt;=90,"Entre 60 e 90",IF(F68&lt;=120,"Entre 90 e 120",IF(F68&lt;=150,"Entre 120 e 150",IF(F68&lt;=180,"Entre 150 e 180","Superior a 180"))))))))</f>
        <v/>
      </c>
      <c r="H68" s="319">
        <f>_xlfn.XLOOKUP(B68,'Relação de Contratos'!A:A,'Relação de Contratos'!G:G)</f>
        <v/>
      </c>
      <c r="I68" s="164">
        <f>IFERROR(E68/H68,"")</f>
        <v/>
      </c>
      <c r="J68">
        <f>_xlfn.MAXIFS(Recebíveis!G:G,Recebíveis!A:A,'Base Contratos'!B68)</f>
        <v/>
      </c>
      <c r="K68">
        <f>J68-'Relatório Consolidado'!$J$4</f>
        <v/>
      </c>
      <c r="L68">
        <f>IF(K68&lt;=30,INFORME_MENSAL!$A$3,IF(K68&lt;=60,INFORME_MENSAL!$A$4,IF(K68&lt;=90,INFORME_MENSAL!$A$5,IF(K68&lt;=120,INFORME_MENSAL!$A$6,IF(K68&lt;=150,INFORME_MENSAL!$A$7,IF(K68&lt;=180,INFORME_MENSAL!$A$8,IF(K68&lt;=360,INFORME_MENSAL!$A$9,IF(K68&gt;360,INFORME_MENSAL!$A$10))))))))</f>
        <v/>
      </c>
    </row>
    <row r="69">
      <c r="B69" t="inlineStr">
        <is>
          <t>CASA-37</t>
        </is>
      </c>
      <c r="C69">
        <f>SUMIFS(Recebíveis!P:P,Recebíveis!A:A,'Base Contratos'!B69,Recebíveis!N:N,"Futuro")</f>
        <v/>
      </c>
      <c r="D69">
        <f>SUMIFS(Recebíveis!L:L,Recebíveis!A:A,'Base Contratos'!B69,Recebíveis!N:N,"Atraso")</f>
        <v/>
      </c>
      <c r="E69" s="319">
        <f>SUMIFS(Recebíveis!P:P,Recebíveis!A:A,'Base Contratos'!B69)</f>
        <v/>
      </c>
      <c r="F69">
        <f>_xlfn.MAXIFS(Recebíveis!Q:Q,Recebíveis!A:A,'Base Contratos'!B69)</f>
        <v/>
      </c>
      <c r="G69">
        <f>IF(F69=0,"Em dia",IF(F69&lt;=15,"Até 15",IF(F69&lt;=30,"Entre 15 e 30",IF(F69&lt;=60,"Entre 30 e 60",IF(F69&lt;=90,"Entre 60 e 90",IF(F69&lt;=120,"Entre 90 e 120",IF(F69&lt;=150,"Entre 120 e 150",IF(F69&lt;=180,"Entre 150 e 180","Superior a 180"))))))))</f>
        <v/>
      </c>
      <c r="H69" s="319">
        <f>_xlfn.XLOOKUP(B69,'Relação de Contratos'!A:A,'Relação de Contratos'!G:G)</f>
        <v/>
      </c>
      <c r="I69" s="164">
        <f>IFERROR(E69/H69,"")</f>
        <v/>
      </c>
      <c r="J69">
        <f>_xlfn.MAXIFS(Recebíveis!G:G,Recebíveis!A:A,'Base Contratos'!B69)</f>
        <v/>
      </c>
      <c r="K69">
        <f>J69-'Relatório Consolidado'!$J$4</f>
        <v/>
      </c>
      <c r="L69">
        <f>IF(K69&lt;=30,INFORME_MENSAL!$A$3,IF(K69&lt;=60,INFORME_MENSAL!$A$4,IF(K69&lt;=90,INFORME_MENSAL!$A$5,IF(K69&lt;=120,INFORME_MENSAL!$A$6,IF(K69&lt;=150,INFORME_MENSAL!$A$7,IF(K69&lt;=180,INFORME_MENSAL!$A$8,IF(K69&lt;=360,INFORME_MENSAL!$A$9,IF(K69&gt;360,INFORME_MENSAL!$A$10))))))))</f>
        <v/>
      </c>
    </row>
    <row r="70">
      <c r="B70" t="inlineStr">
        <is>
          <t>CASA-5</t>
        </is>
      </c>
      <c r="C70">
        <f>SUMIFS(Recebíveis!P:P,Recebíveis!A:A,'Base Contratos'!B70,Recebíveis!N:N,"Futuro")</f>
        <v/>
      </c>
      <c r="D70">
        <f>SUMIFS(Recebíveis!L:L,Recebíveis!A:A,'Base Contratos'!B70,Recebíveis!N:N,"Atraso")</f>
        <v/>
      </c>
      <c r="E70" s="319">
        <f>SUMIFS(Recebíveis!P:P,Recebíveis!A:A,'Base Contratos'!B70)</f>
        <v/>
      </c>
      <c r="F70">
        <f>_xlfn.MAXIFS(Recebíveis!Q:Q,Recebíveis!A:A,'Base Contratos'!B70)</f>
        <v/>
      </c>
      <c r="G70">
        <f>IF(F70=0,"Em dia",IF(F70&lt;=15,"Até 15",IF(F70&lt;=30,"Entre 15 e 30",IF(F70&lt;=60,"Entre 30 e 60",IF(F70&lt;=90,"Entre 60 e 90",IF(F70&lt;=120,"Entre 90 e 120",IF(F70&lt;=150,"Entre 120 e 150",IF(F70&lt;=180,"Entre 150 e 180","Superior a 180"))))))))</f>
        <v/>
      </c>
      <c r="H70" s="319">
        <f>_xlfn.XLOOKUP(B70,'Relação de Contratos'!A:A,'Relação de Contratos'!G:G)</f>
        <v/>
      </c>
      <c r="I70" s="164">
        <f>IFERROR(E70/H70,"")</f>
        <v/>
      </c>
      <c r="J70">
        <f>_xlfn.MAXIFS(Recebíveis!G:G,Recebíveis!A:A,'Base Contratos'!B70)</f>
        <v/>
      </c>
      <c r="K70">
        <f>J70-'Relatório Consolidado'!$J$4</f>
        <v/>
      </c>
      <c r="L70">
        <f>IF(K70&lt;=30,INFORME_MENSAL!$A$3,IF(K70&lt;=60,INFORME_MENSAL!$A$4,IF(K70&lt;=90,INFORME_MENSAL!$A$5,IF(K70&lt;=120,INFORME_MENSAL!$A$6,IF(K70&lt;=150,INFORME_MENSAL!$A$7,IF(K70&lt;=180,INFORME_MENSAL!$A$8,IF(K70&lt;=360,INFORME_MENSAL!$A$9,IF(K70&gt;360,INFORME_MENSAL!$A$10))))))))</f>
        <v/>
      </c>
    </row>
    <row r="71">
      <c r="B71" t="inlineStr">
        <is>
          <t>CASA-62</t>
        </is>
      </c>
      <c r="C71">
        <f>SUMIFS(Recebíveis!P:P,Recebíveis!A:A,'Base Contratos'!B71,Recebíveis!N:N,"Futuro")</f>
        <v/>
      </c>
      <c r="D71">
        <f>SUMIFS(Recebíveis!L:L,Recebíveis!A:A,'Base Contratos'!B71,Recebíveis!N:N,"Atraso")</f>
        <v/>
      </c>
      <c r="E71" s="319">
        <f>SUMIFS(Recebíveis!P:P,Recebíveis!A:A,'Base Contratos'!B71)</f>
        <v/>
      </c>
      <c r="F71">
        <f>_xlfn.MAXIFS(Recebíveis!Q:Q,Recebíveis!A:A,'Base Contratos'!B71)</f>
        <v/>
      </c>
      <c r="G71">
        <f>IF(F71=0,"Em dia",IF(F71&lt;=15,"Até 15",IF(F71&lt;=30,"Entre 15 e 30",IF(F71&lt;=60,"Entre 30 e 60",IF(F71&lt;=90,"Entre 60 e 90",IF(F71&lt;=120,"Entre 90 e 120",IF(F71&lt;=150,"Entre 120 e 150",IF(F71&lt;=180,"Entre 150 e 180","Superior a 180"))))))))</f>
        <v/>
      </c>
      <c r="H71" s="319">
        <f>_xlfn.XLOOKUP(B71,'Relação de Contratos'!A:A,'Relação de Contratos'!G:G)</f>
        <v/>
      </c>
      <c r="I71" s="164">
        <f>IFERROR(E71/H71,"")</f>
        <v/>
      </c>
      <c r="J71">
        <f>_xlfn.MAXIFS(Recebíveis!G:G,Recebíveis!A:A,'Base Contratos'!B71)</f>
        <v/>
      </c>
      <c r="K71">
        <f>J71-'Relatório Consolidado'!$J$4</f>
        <v/>
      </c>
      <c r="L71">
        <f>IF(K71&lt;=30,INFORME_MENSAL!$A$3,IF(K71&lt;=60,INFORME_MENSAL!$A$4,IF(K71&lt;=90,INFORME_MENSAL!$A$5,IF(K71&lt;=120,INFORME_MENSAL!$A$6,IF(K71&lt;=150,INFORME_MENSAL!$A$7,IF(K71&lt;=180,INFORME_MENSAL!$A$8,IF(K71&lt;=360,INFORME_MENSAL!$A$9,IF(K71&gt;360,INFORME_MENSAL!$A$10))))))))</f>
        <v/>
      </c>
    </row>
    <row r="72">
      <c r="B72" t="inlineStr">
        <is>
          <t>CASA-52</t>
        </is>
      </c>
      <c r="C72">
        <f>SUMIFS(Recebíveis!P:P,Recebíveis!A:A,'Base Contratos'!B72,Recebíveis!N:N,"Futuro")</f>
        <v/>
      </c>
      <c r="D72">
        <f>SUMIFS(Recebíveis!L:L,Recebíveis!A:A,'Base Contratos'!B72,Recebíveis!N:N,"Atraso")</f>
        <v/>
      </c>
      <c r="E72" s="319">
        <f>SUMIFS(Recebíveis!P:P,Recebíveis!A:A,'Base Contratos'!B72)</f>
        <v/>
      </c>
      <c r="F72">
        <f>_xlfn.MAXIFS(Recebíveis!Q:Q,Recebíveis!A:A,'Base Contratos'!B72)</f>
        <v/>
      </c>
      <c r="G72">
        <f>IF(F72=0,"Em dia",IF(F72&lt;=15,"Até 15",IF(F72&lt;=30,"Entre 15 e 30",IF(F72&lt;=60,"Entre 30 e 60",IF(F72&lt;=90,"Entre 60 e 90",IF(F72&lt;=120,"Entre 90 e 120",IF(F72&lt;=150,"Entre 120 e 150",IF(F72&lt;=180,"Entre 150 e 180","Superior a 180"))))))))</f>
        <v/>
      </c>
      <c r="H72" s="319">
        <f>_xlfn.XLOOKUP(B72,'Relação de Contratos'!A:A,'Relação de Contratos'!G:G)</f>
        <v/>
      </c>
      <c r="I72" s="164">
        <f>IFERROR(E72/H72,"")</f>
        <v/>
      </c>
      <c r="J72">
        <f>_xlfn.MAXIFS(Recebíveis!G:G,Recebíveis!A:A,'Base Contratos'!B72)</f>
        <v/>
      </c>
      <c r="K72">
        <f>J72-'Relatório Consolidado'!$J$4</f>
        <v/>
      </c>
      <c r="L72">
        <f>IF(K72&lt;=30,INFORME_MENSAL!$A$3,IF(K72&lt;=60,INFORME_MENSAL!$A$4,IF(K72&lt;=90,INFORME_MENSAL!$A$5,IF(K72&lt;=120,INFORME_MENSAL!$A$6,IF(K72&lt;=150,INFORME_MENSAL!$A$7,IF(K72&lt;=180,INFORME_MENSAL!$A$8,IF(K72&lt;=360,INFORME_MENSAL!$A$9,IF(K72&gt;360,INFORME_MENSAL!$A$10))))))))</f>
        <v/>
      </c>
    </row>
    <row r="73">
      <c r="B73" t="inlineStr">
        <is>
          <t>CASA-59</t>
        </is>
      </c>
      <c r="C73">
        <f>SUMIFS(Recebíveis!P:P,Recebíveis!A:A,'Base Contratos'!B73,Recebíveis!N:N,"Futuro")</f>
        <v/>
      </c>
      <c r="D73">
        <f>SUMIFS(Recebíveis!L:L,Recebíveis!A:A,'Base Contratos'!B73,Recebíveis!N:N,"Atraso")</f>
        <v/>
      </c>
      <c r="E73" s="319">
        <f>SUMIFS(Recebíveis!P:P,Recebíveis!A:A,'Base Contratos'!B73)</f>
        <v/>
      </c>
      <c r="F73">
        <f>_xlfn.MAXIFS(Recebíveis!Q:Q,Recebíveis!A:A,'Base Contratos'!B73)</f>
        <v/>
      </c>
      <c r="G73">
        <f>IF(F73=0,"Em dia",IF(F73&lt;=15,"Até 15",IF(F73&lt;=30,"Entre 15 e 30",IF(F73&lt;=60,"Entre 30 e 60",IF(F73&lt;=90,"Entre 60 e 90",IF(F73&lt;=120,"Entre 90 e 120",IF(F73&lt;=150,"Entre 120 e 150",IF(F73&lt;=180,"Entre 150 e 180","Superior a 180"))))))))</f>
        <v/>
      </c>
      <c r="H73" s="319">
        <f>_xlfn.XLOOKUP(B73,'Relação de Contratos'!A:A,'Relação de Contratos'!G:G)</f>
        <v/>
      </c>
      <c r="I73" s="164">
        <f>IFERROR(E73/H73,"")</f>
        <v/>
      </c>
      <c r="J73">
        <f>_xlfn.MAXIFS(Recebíveis!G:G,Recebíveis!A:A,'Base Contratos'!B73)</f>
        <v/>
      </c>
      <c r="K73">
        <f>J73-'Relatório Consolidado'!$J$4</f>
        <v/>
      </c>
      <c r="L73">
        <f>IF(K73&lt;=30,INFORME_MENSAL!$A$3,IF(K73&lt;=60,INFORME_MENSAL!$A$4,IF(K73&lt;=90,INFORME_MENSAL!$A$5,IF(K73&lt;=120,INFORME_MENSAL!$A$6,IF(K73&lt;=150,INFORME_MENSAL!$A$7,IF(K73&lt;=180,INFORME_MENSAL!$A$8,IF(K73&lt;=360,INFORME_MENSAL!$A$9,IF(K73&gt;360,INFORME_MENSAL!$A$10))))))))</f>
        <v/>
      </c>
    </row>
    <row r="74">
      <c r="B74" t="inlineStr">
        <is>
          <t>CASA-3</t>
        </is>
      </c>
      <c r="C74">
        <f>SUMIFS(Recebíveis!P:P,Recebíveis!A:A,'Base Contratos'!B74,Recebíveis!N:N,"Futuro")</f>
        <v/>
      </c>
      <c r="D74">
        <f>SUMIFS(Recebíveis!L:L,Recebíveis!A:A,'Base Contratos'!B74,Recebíveis!N:N,"Atraso")</f>
        <v/>
      </c>
      <c r="E74" s="319">
        <f>SUMIFS(Recebíveis!P:P,Recebíveis!A:A,'Base Contratos'!B74)</f>
        <v/>
      </c>
      <c r="F74">
        <f>_xlfn.MAXIFS(Recebíveis!Q:Q,Recebíveis!A:A,'Base Contratos'!B74)</f>
        <v/>
      </c>
      <c r="G74">
        <f>IF(F74=0,"Em dia",IF(F74&lt;=15,"Até 15",IF(F74&lt;=30,"Entre 15 e 30",IF(F74&lt;=60,"Entre 30 e 60",IF(F74&lt;=90,"Entre 60 e 90",IF(F74&lt;=120,"Entre 90 e 120",IF(F74&lt;=150,"Entre 120 e 150",IF(F74&lt;=180,"Entre 150 e 180","Superior a 180"))))))))</f>
        <v/>
      </c>
      <c r="H74" s="319">
        <f>_xlfn.XLOOKUP(B74,'Relação de Contratos'!A:A,'Relação de Contratos'!G:G)</f>
        <v/>
      </c>
      <c r="I74" s="164">
        <f>IFERROR(E74/H74,"")</f>
        <v/>
      </c>
      <c r="J74">
        <f>_xlfn.MAXIFS(Recebíveis!G:G,Recebíveis!A:A,'Base Contratos'!B74)</f>
        <v/>
      </c>
      <c r="K74">
        <f>J74-'Relatório Consolidado'!$J$4</f>
        <v/>
      </c>
      <c r="L74">
        <f>IF(K74&lt;=30,INFORME_MENSAL!$A$3,IF(K74&lt;=60,INFORME_MENSAL!$A$4,IF(K74&lt;=90,INFORME_MENSAL!$A$5,IF(K74&lt;=120,INFORME_MENSAL!$A$6,IF(K74&lt;=150,INFORME_MENSAL!$A$7,IF(K74&lt;=180,INFORME_MENSAL!$A$8,IF(K74&lt;=360,INFORME_MENSAL!$A$9,IF(K74&gt;360,INFORME_MENSAL!$A$10))))))))</f>
        <v/>
      </c>
    </row>
    <row r="75">
      <c r="B75" t="inlineStr">
        <is>
          <t>CASA-55</t>
        </is>
      </c>
      <c r="C75">
        <f>SUMIFS(Recebíveis!P:P,Recebíveis!A:A,'Base Contratos'!B75,Recebíveis!N:N,"Futuro")</f>
        <v/>
      </c>
      <c r="D75">
        <f>SUMIFS(Recebíveis!L:L,Recebíveis!A:A,'Base Contratos'!B75,Recebíveis!N:N,"Atraso")</f>
        <v/>
      </c>
      <c r="E75" s="319">
        <f>SUMIFS(Recebíveis!P:P,Recebíveis!A:A,'Base Contratos'!B75)</f>
        <v/>
      </c>
      <c r="F75">
        <f>_xlfn.MAXIFS(Recebíveis!Q:Q,Recebíveis!A:A,'Base Contratos'!B75)</f>
        <v/>
      </c>
      <c r="G75">
        <f>IF(F75=0,"Em dia",IF(F75&lt;=15,"Até 15",IF(F75&lt;=30,"Entre 15 e 30",IF(F75&lt;=60,"Entre 30 e 60",IF(F75&lt;=90,"Entre 60 e 90",IF(F75&lt;=120,"Entre 90 e 120",IF(F75&lt;=150,"Entre 120 e 150",IF(F75&lt;=180,"Entre 150 e 180","Superior a 180"))))))))</f>
        <v/>
      </c>
      <c r="H75" s="319">
        <f>_xlfn.XLOOKUP(B75,'Relação de Contratos'!A:A,'Relação de Contratos'!G:G)</f>
        <v/>
      </c>
      <c r="I75" s="164">
        <f>IFERROR(E75/H75,"")</f>
        <v/>
      </c>
      <c r="J75">
        <f>_xlfn.MAXIFS(Recebíveis!G:G,Recebíveis!A:A,'Base Contratos'!B75)</f>
        <v/>
      </c>
      <c r="K75">
        <f>J75-'Relatório Consolidado'!$J$4</f>
        <v/>
      </c>
      <c r="L75">
        <f>IF(K75&lt;=30,INFORME_MENSAL!$A$3,IF(K75&lt;=60,INFORME_MENSAL!$A$4,IF(K75&lt;=90,INFORME_MENSAL!$A$5,IF(K75&lt;=120,INFORME_MENSAL!$A$6,IF(K75&lt;=150,INFORME_MENSAL!$A$7,IF(K75&lt;=180,INFORME_MENSAL!$A$8,IF(K75&lt;=360,INFORME_MENSAL!$A$9,IF(K75&gt;360,INFORME_MENSAL!$A$10))))))))</f>
        <v/>
      </c>
    </row>
    <row r="76">
      <c r="B76" t="inlineStr">
        <is>
          <t>CASA-22</t>
        </is>
      </c>
      <c r="C76">
        <f>SUMIFS(Recebíveis!P:P,Recebíveis!A:A,'Base Contratos'!B76,Recebíveis!N:N,"Futuro")</f>
        <v/>
      </c>
      <c r="D76">
        <f>SUMIFS(Recebíveis!L:L,Recebíveis!A:A,'Base Contratos'!B76,Recebíveis!N:N,"Atraso")</f>
        <v/>
      </c>
      <c r="E76" s="319">
        <f>SUMIFS(Recebíveis!P:P,Recebíveis!A:A,'Base Contratos'!B76)</f>
        <v/>
      </c>
      <c r="F76">
        <f>_xlfn.MAXIFS(Recebíveis!Q:Q,Recebíveis!A:A,'Base Contratos'!B76)</f>
        <v/>
      </c>
      <c r="G76">
        <f>IF(F76=0,"Em dia",IF(F76&lt;=15,"Até 15",IF(F76&lt;=30,"Entre 15 e 30",IF(F76&lt;=60,"Entre 30 e 60",IF(F76&lt;=90,"Entre 60 e 90",IF(F76&lt;=120,"Entre 90 e 120",IF(F76&lt;=150,"Entre 120 e 150",IF(F76&lt;=180,"Entre 150 e 180","Superior a 180"))))))))</f>
        <v/>
      </c>
      <c r="H76" s="319">
        <f>_xlfn.XLOOKUP(B76,'Relação de Contratos'!A:A,'Relação de Contratos'!G:G)</f>
        <v/>
      </c>
      <c r="I76" s="164">
        <f>IFERROR(E76/H76,"")</f>
        <v/>
      </c>
      <c r="J76">
        <f>_xlfn.MAXIFS(Recebíveis!G:G,Recebíveis!A:A,'Base Contratos'!B76)</f>
        <v/>
      </c>
      <c r="K76">
        <f>J76-'Relatório Consolidado'!$J$4</f>
        <v/>
      </c>
      <c r="L76">
        <f>IF(K76&lt;=30,INFORME_MENSAL!$A$3,IF(K76&lt;=60,INFORME_MENSAL!$A$4,IF(K76&lt;=90,INFORME_MENSAL!$A$5,IF(K76&lt;=120,INFORME_MENSAL!$A$6,IF(K76&lt;=150,INFORME_MENSAL!$A$7,IF(K76&lt;=180,INFORME_MENSAL!$A$8,IF(K76&lt;=360,INFORME_MENSAL!$A$9,IF(K76&gt;360,INFORME_MENSAL!$A$10))))))))</f>
        <v/>
      </c>
    </row>
    <row r="77">
      <c r="B77" t="inlineStr">
        <is>
          <t>CASA-82</t>
        </is>
      </c>
      <c r="C77">
        <f>SUMIFS(Recebíveis!P:P,Recebíveis!A:A,'Base Contratos'!B77,Recebíveis!N:N,"Futuro")</f>
        <v/>
      </c>
      <c r="D77">
        <f>SUMIFS(Recebíveis!L:L,Recebíveis!A:A,'Base Contratos'!B77,Recebíveis!N:N,"Atraso")</f>
        <v/>
      </c>
      <c r="E77" s="319">
        <f>SUMIFS(Recebíveis!P:P,Recebíveis!A:A,'Base Contratos'!B77)</f>
        <v/>
      </c>
      <c r="F77">
        <f>_xlfn.MAXIFS(Recebíveis!Q:Q,Recebíveis!A:A,'Base Contratos'!B77)</f>
        <v/>
      </c>
      <c r="G77">
        <f>IF(F77=0,"Em dia",IF(F77&lt;=15,"Até 15",IF(F77&lt;=30,"Entre 15 e 30",IF(F77&lt;=60,"Entre 30 e 60",IF(F77&lt;=90,"Entre 60 e 90",IF(F77&lt;=120,"Entre 90 e 120",IF(F77&lt;=150,"Entre 120 e 150",IF(F77&lt;=180,"Entre 150 e 180","Superior a 180"))))))))</f>
        <v/>
      </c>
      <c r="H77" s="319">
        <f>_xlfn.XLOOKUP(B77,'Relação de Contratos'!A:A,'Relação de Contratos'!G:G)</f>
        <v/>
      </c>
      <c r="I77" s="164">
        <f>IFERROR(E77/H77,"")</f>
        <v/>
      </c>
      <c r="J77">
        <f>_xlfn.MAXIFS(Recebíveis!G:G,Recebíveis!A:A,'Base Contratos'!B77)</f>
        <v/>
      </c>
      <c r="K77">
        <f>J77-'Relatório Consolidado'!$J$4</f>
        <v/>
      </c>
      <c r="L77">
        <f>IF(K77&lt;=30,INFORME_MENSAL!$A$3,IF(K77&lt;=60,INFORME_MENSAL!$A$4,IF(K77&lt;=90,INFORME_MENSAL!$A$5,IF(K77&lt;=120,INFORME_MENSAL!$A$6,IF(K77&lt;=150,INFORME_MENSAL!$A$7,IF(K77&lt;=180,INFORME_MENSAL!$A$8,IF(K77&lt;=360,INFORME_MENSAL!$A$9,IF(K77&gt;360,INFORME_MENSAL!$A$10))))))))</f>
        <v/>
      </c>
    </row>
  </sheetData>
  <autoFilter ref="B2:L77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85"/>
  <sheetViews>
    <sheetView topLeftCell="N1" workbookViewId="0">
      <selection activeCell="Z2" sqref="Z2"/>
    </sheetView>
  </sheetViews>
  <sheetFormatPr baseColWidth="8" defaultRowHeight="14.4"/>
  <cols>
    <col width="8.44140625" bestFit="1" customWidth="1" style="262" min="1" max="1"/>
    <col width="12.44140625" bestFit="1" customWidth="1" style="262" min="2" max="2"/>
    <col width="7.44140625" bestFit="1" customWidth="1" style="262" min="3" max="3"/>
    <col width="11.88671875" bestFit="1" customWidth="1" style="142" min="4" max="4"/>
    <col width="12.6640625" bestFit="1" customWidth="1" style="142" min="5" max="5"/>
    <col width="11.33203125" bestFit="1" customWidth="1" style="142" min="6" max="6"/>
    <col width="15.33203125" bestFit="1" customWidth="1" style="319" min="7" max="7"/>
    <col width="15.5546875" bestFit="1" customWidth="1" style="319" min="8" max="8"/>
    <col width="10.6640625" bestFit="1" customWidth="1" style="262" min="9" max="9"/>
    <col width="10.33203125" bestFit="1" customWidth="1" style="262" min="10" max="10"/>
    <col width="8.6640625" bestFit="1" customWidth="1" style="262" min="11" max="11"/>
    <col width="15.5546875" bestFit="1" customWidth="1" style="262" min="12" max="12"/>
    <col width="6.109375" bestFit="1" customWidth="1" style="262" min="13" max="13"/>
    <col width="5.5546875" bestFit="1" customWidth="1" style="262" min="14" max="14"/>
    <col width="9.33203125" bestFit="1" customWidth="1" style="262" min="15" max="15"/>
    <col width="5.5546875" bestFit="1" customWidth="1" style="262" min="16" max="16"/>
    <col width="9" bestFit="1" customWidth="1" style="262" min="17" max="17"/>
    <col width="11.88671875" bestFit="1" customWidth="1" style="319" min="18" max="18"/>
    <col width="20.109375" bestFit="1" customWidth="1" style="319" min="19" max="19"/>
    <col width="19.5546875" bestFit="1" customWidth="1" style="319" min="20" max="20"/>
    <col width="19.33203125" bestFit="1" customWidth="1" style="262" min="21" max="21"/>
    <col width="18.44140625" bestFit="1" customWidth="1" style="262" min="22" max="22"/>
    <col width="17" customWidth="1" style="262" min="23" max="23"/>
    <col width="22.33203125" customWidth="1" style="262" min="24" max="24"/>
    <col width="20.33203125" bestFit="1" customWidth="1" style="262" min="25" max="25"/>
    <col width="29.6640625" bestFit="1" customWidth="1" style="262" min="26" max="26"/>
  </cols>
  <sheetData>
    <row r="1">
      <c r="A1" s="153" t="inlineStr">
        <is>
          <t>Unidade</t>
        </is>
      </c>
      <c r="B1" s="153" t="inlineStr">
        <is>
          <t>Identificação</t>
        </is>
      </c>
      <c r="C1" s="153" t="inlineStr">
        <is>
          <t>Parcela</t>
        </is>
      </c>
      <c r="D1" s="154" t="inlineStr">
        <is>
          <t>Vencimento</t>
        </is>
      </c>
      <c r="E1" s="154" t="inlineStr">
        <is>
          <t>Data da Baixa</t>
        </is>
      </c>
      <c r="F1" s="154" t="inlineStr">
        <is>
          <t>Movimento</t>
        </is>
      </c>
      <c r="G1" s="320" t="inlineStr">
        <is>
          <t>Valor Nominal</t>
        </is>
      </c>
      <c r="H1" s="320" t="inlineStr">
        <is>
          <t>Valor Correção</t>
        </is>
      </c>
      <c r="I1" s="153" t="inlineStr">
        <is>
          <t>Valor Juros</t>
        </is>
      </c>
      <c r="J1" s="153" t="inlineStr">
        <is>
          <t>Valor Base</t>
        </is>
      </c>
      <c r="K1" s="153" t="inlineStr">
        <is>
          <t>Valor Dif</t>
        </is>
      </c>
      <c r="L1" s="153" t="inlineStr">
        <is>
          <t>Taxas Adicionais</t>
        </is>
      </c>
      <c r="M1" s="153" t="inlineStr">
        <is>
          <t>Multa</t>
        </is>
      </c>
      <c r="N1" s="153" t="inlineStr">
        <is>
          <t>Mora</t>
        </is>
      </c>
      <c r="O1" s="153" t="inlineStr">
        <is>
          <t>Desconto</t>
        </is>
      </c>
      <c r="P1" s="153" t="inlineStr">
        <is>
          <t>Juros</t>
        </is>
      </c>
      <c r="Q1" s="153" t="inlineStr">
        <is>
          <t>VM Juros</t>
        </is>
      </c>
      <c r="R1" s="320" t="inlineStr">
        <is>
          <t>Valor Pago</t>
        </is>
      </c>
      <c r="S1" s="321" t="inlineStr">
        <is>
          <t>Mês de vencimento</t>
        </is>
      </c>
      <c r="T1" s="321" t="inlineStr">
        <is>
          <t>Mês de Pagamento</t>
        </is>
      </c>
      <c r="U1" s="144" t="inlineStr">
        <is>
          <t>Data de Vencimento</t>
        </is>
      </c>
      <c r="V1" s="144" t="inlineStr">
        <is>
          <t>Data de Pagamento</t>
        </is>
      </c>
      <c r="W1" s="144" t="inlineStr">
        <is>
          <t>Dias em Atraso</t>
        </is>
      </c>
      <c r="X1" s="144" t="inlineStr">
        <is>
          <t>Tipo de Recebimento</t>
        </is>
      </c>
      <c r="Y1" s="144" t="inlineStr">
        <is>
          <t>Faixa de Atraso</t>
        </is>
      </c>
      <c r="Z1" s="144" t="inlineStr">
        <is>
          <t>Faixa de Atraso INFORME MENSAL</t>
        </is>
      </c>
    </row>
    <row r="2">
      <c r="A2" t="inlineStr">
        <is>
          <t>CASA-62</t>
        </is>
      </c>
      <c r="B2" t="inlineStr">
        <is>
          <t>ARLETE SANTOS DA SILVA</t>
        </is>
      </c>
      <c r="C2" t="n">
        <v>78</v>
      </c>
      <c r="D2" s="322" t="n">
        <v>45163</v>
      </c>
      <c r="E2" s="322" t="n">
        <v>45173</v>
      </c>
      <c r="F2" s="322" t="n">
        <v>45173</v>
      </c>
      <c r="G2" t="n">
        <v>3722.74</v>
      </c>
      <c r="H2" t="n">
        <v>219.14</v>
      </c>
      <c r="I2" t="n">
        <v>12.4</v>
      </c>
      <c r="J2" t="n">
        <v>3809.59</v>
      </c>
      <c r="R2" t="n">
        <v>3809.59</v>
      </c>
      <c r="S2" s="142">
        <f>DATE(YEAR(U2),MONTH(U2),1)</f>
        <v/>
      </c>
      <c r="T2" s="142">
        <f>DATE(YEAR(V2),MONTH(V2),1)</f>
        <v/>
      </c>
      <c r="U2" s="142">
        <f>D2</f>
        <v/>
      </c>
      <c r="V2" s="142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inlineStr">
        <is>
          <t>CASA-63</t>
        </is>
      </c>
      <c r="B3" t="inlineStr">
        <is>
          <t>RODRIGO LOPES DE SOUZA / BEATRIZ TEREZA MARCOLINO DE SOUZA</t>
        </is>
      </c>
      <c r="C3" t="n">
        <v>120</v>
      </c>
      <c r="D3" s="322" t="n">
        <v>45174</v>
      </c>
      <c r="E3" s="322" t="n">
        <v>45174</v>
      </c>
      <c r="F3" s="322" t="n">
        <v>45174</v>
      </c>
      <c r="G3" t="n">
        <v>3373.75</v>
      </c>
      <c r="H3" t="n">
        <v>0</v>
      </c>
      <c r="I3" t="n">
        <v>0</v>
      </c>
      <c r="J3" t="n">
        <v>3373.75</v>
      </c>
      <c r="R3" t="n">
        <v>3373.75</v>
      </c>
      <c r="S3" s="142">
        <f>DATE(YEAR(U3),MONTH(U3),1)</f>
        <v/>
      </c>
      <c r="T3" s="142">
        <f>DATE(YEAR(V3),MONTH(V3),1)</f>
        <v/>
      </c>
      <c r="U3" s="142">
        <f>D3</f>
        <v/>
      </c>
      <c r="V3" s="142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inlineStr">
        <is>
          <t>CASA-15</t>
        </is>
      </c>
      <c r="B4" t="inlineStr">
        <is>
          <t>ANA CRISTINA DA SILVEIRA REGINALDO GANDA / JEFERSON FERREIRA GANDA</t>
        </is>
      </c>
      <c r="C4" t="n">
        <v>21</v>
      </c>
      <c r="D4" s="322" t="n">
        <v>45132</v>
      </c>
      <c r="E4" s="322" t="n">
        <v>45175</v>
      </c>
      <c r="F4" s="322" t="n">
        <v>45175</v>
      </c>
      <c r="G4" t="n">
        <v>3691.61</v>
      </c>
      <c r="H4" t="n">
        <v>421.61</v>
      </c>
      <c r="I4" t="n">
        <v>52.91</v>
      </c>
      <c r="J4" t="n">
        <v>3811.05</v>
      </c>
      <c r="R4" t="n">
        <v>3811.05</v>
      </c>
      <c r="S4" s="142">
        <f>DATE(YEAR(U4),MONTH(U4),1)</f>
        <v/>
      </c>
      <c r="T4" s="142">
        <f>DATE(YEAR(V4),MONTH(V4),1)</f>
        <v/>
      </c>
      <c r="U4" s="142">
        <f>D4</f>
        <v/>
      </c>
      <c r="V4" s="142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inlineStr">
        <is>
          <t>CASA-20</t>
        </is>
      </c>
      <c r="B5" t="inlineStr">
        <is>
          <t>EMERSON FABIO AKIYAMA</t>
        </is>
      </c>
      <c r="C5" t="n">
        <v>18</v>
      </c>
      <c r="D5" s="322" t="n">
        <v>45132</v>
      </c>
      <c r="E5" s="322" t="n">
        <v>45175</v>
      </c>
      <c r="F5" s="322" t="n">
        <v>45175</v>
      </c>
      <c r="G5" t="n">
        <v>3691.61</v>
      </c>
      <c r="H5" t="n">
        <v>421.61</v>
      </c>
      <c r="I5" t="n">
        <v>52.91</v>
      </c>
      <c r="J5" t="n">
        <v>3811.05</v>
      </c>
      <c r="R5" t="n">
        <v>3811.05</v>
      </c>
      <c r="S5" s="142">
        <f>DATE(YEAR(U5),MONTH(U5),1)</f>
        <v/>
      </c>
      <c r="T5" s="142">
        <f>DATE(YEAR(V5),MONTH(V5),1)</f>
        <v/>
      </c>
      <c r="U5" s="142">
        <f>D5</f>
        <v/>
      </c>
      <c r="V5" s="142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A6" t="inlineStr">
        <is>
          <t>CASA-38</t>
        </is>
      </c>
      <c r="B6" t="inlineStr">
        <is>
          <t>GABRIEL DE CARVALHO MELLO / KAMILLA DE CARVALHO CERQUEIRA MELLO</t>
        </is>
      </c>
      <c r="C6" t="n">
        <v>59</v>
      </c>
      <c r="D6" s="322" t="n">
        <v>45132</v>
      </c>
      <c r="E6" s="322" t="n">
        <v>45175</v>
      </c>
      <c r="F6" s="322" t="n">
        <v>45175</v>
      </c>
      <c r="G6" t="n">
        <v>4246.18</v>
      </c>
      <c r="H6" t="n">
        <v>404.97</v>
      </c>
      <c r="I6" t="n">
        <v>60.97</v>
      </c>
      <c r="J6" t="n">
        <v>4383.56</v>
      </c>
      <c r="R6" t="n">
        <v>4383.56</v>
      </c>
      <c r="S6" s="142">
        <f>DATE(YEAR(U6),MONTH(U6),1)</f>
        <v/>
      </c>
      <c r="T6" s="142">
        <f>DATE(YEAR(V6),MONTH(V6),1)</f>
        <v/>
      </c>
      <c r="U6" s="142">
        <f>D6</f>
        <v/>
      </c>
      <c r="V6" s="142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,)))))))),"")</f>
        <v/>
      </c>
    </row>
    <row r="7">
      <c r="A7" t="inlineStr">
        <is>
          <t>CASA-79</t>
        </is>
      </c>
      <c r="B7" t="inlineStr">
        <is>
          <t>GILSON ARANTES DE SOUZA / SANDRA REGINA FOLTRAN</t>
        </is>
      </c>
      <c r="C7" t="n">
        <v>76</v>
      </c>
      <c r="D7" s="322" t="n">
        <v>45132</v>
      </c>
      <c r="E7" s="322" t="n">
        <v>45175</v>
      </c>
      <c r="F7" s="322" t="n">
        <v>45175</v>
      </c>
      <c r="G7" t="n">
        <v>3968.64</v>
      </c>
      <c r="H7" t="n">
        <v>313.23</v>
      </c>
      <c r="I7" t="n">
        <v>56.88</v>
      </c>
      <c r="J7" t="n">
        <v>4097.04</v>
      </c>
      <c r="R7" t="n">
        <v>4097.04</v>
      </c>
      <c r="S7" s="142">
        <f>DATE(YEAR(U7),MONTH(U7),1)</f>
        <v/>
      </c>
      <c r="T7" s="142">
        <f>DATE(YEAR(V7),MONTH(V7),1)</f>
        <v/>
      </c>
      <c r="U7" s="142">
        <f>D7</f>
        <v/>
      </c>
      <c r="V7" s="142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  <c r="Z7">
        <f>IF(X7="Antecipação",IF(W7&lt;=30,INFORME_MENSAL!$A$21,IF(W7&lt;=60,INFORME_MENSAL!$A$22,IF(W7&lt;=90,INFORME_MENSAL!$A$23,IF(W7&lt;=120,INFORME_MENSAL!$A$24,IF(W7&lt;=150,INFORME_MENSAL!$A$25,IF(W7&lt;=180,INFORME_MENSAL!$A$26,IF(W7&lt;=360,INFORME_MENSAL!$A$27,IF(W7&gt;360,INFORME_MENSAL!$A$28,)))))))),"")</f>
        <v/>
      </c>
    </row>
    <row r="8">
      <c r="A8" t="inlineStr">
        <is>
          <t>CASA-6</t>
        </is>
      </c>
      <c r="B8" t="inlineStr">
        <is>
          <t>ANTIDES ARAUJO DOS SANTOS JUNIOR / SIMONE MARIA DE SOUZA ARAUJO</t>
        </is>
      </c>
      <c r="C8" t="n">
        <v>86</v>
      </c>
      <c r="D8" s="322" t="n">
        <v>45163</v>
      </c>
      <c r="E8" s="322" t="n">
        <v>45177</v>
      </c>
      <c r="F8" s="322" t="n">
        <v>45177</v>
      </c>
      <c r="G8" t="n">
        <v>3884.05</v>
      </c>
      <c r="H8" t="n">
        <v>228.64</v>
      </c>
      <c r="I8" t="n">
        <v>18.14</v>
      </c>
      <c r="J8" t="n">
        <v>3977.25</v>
      </c>
      <c r="R8" t="n">
        <v>3977.25</v>
      </c>
      <c r="S8" s="142">
        <f>DATE(YEAR(U8),MONTH(U8),1)</f>
        <v/>
      </c>
      <c r="T8" s="142">
        <f>DATE(YEAR(V8),MONTH(V8),1)</f>
        <v/>
      </c>
      <c r="U8" s="142">
        <f>D8</f>
        <v/>
      </c>
      <c r="V8" s="142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  <c r="Z8">
        <f>IF(X8="Antecipação",IF(W8&lt;=30,INFORME_MENSAL!$A$21,IF(W8&lt;=60,INFORME_MENSAL!$A$22,IF(W8&lt;=90,INFORME_MENSAL!$A$23,IF(W8&lt;=120,INFORME_MENSAL!$A$24,IF(W8&lt;=150,INFORME_MENSAL!$A$25,IF(W8&lt;=180,INFORME_MENSAL!$A$26,IF(W8&lt;=360,INFORME_MENSAL!$A$27,IF(W8&gt;360,INFORME_MENSAL!$A$28,)))))))),"")</f>
        <v/>
      </c>
    </row>
    <row r="9">
      <c r="A9" t="inlineStr">
        <is>
          <t>CASA-20</t>
        </is>
      </c>
      <c r="B9" t="inlineStr">
        <is>
          <t>EMERSON FABIO AKIYAMA</t>
        </is>
      </c>
      <c r="C9" t="n">
        <v>18</v>
      </c>
      <c r="D9" s="322" t="n">
        <v>45177</v>
      </c>
      <c r="E9" s="322" t="n">
        <v>45180</v>
      </c>
      <c r="F9" s="322" t="n">
        <v>45180</v>
      </c>
      <c r="G9" t="n">
        <v>2917.48</v>
      </c>
      <c r="H9" t="n">
        <v>4.95</v>
      </c>
      <c r="I9" t="n">
        <v>2.91</v>
      </c>
      <c r="J9" t="n">
        <v>2917.48</v>
      </c>
      <c r="R9" t="n">
        <v>2917.48</v>
      </c>
      <c r="S9" s="142">
        <f>DATE(YEAR(U9),MONTH(U9),1)</f>
        <v/>
      </c>
      <c r="T9" s="142">
        <f>DATE(YEAR(V9),MONTH(V9),1)</f>
        <v/>
      </c>
      <c r="U9" s="142">
        <f>D9</f>
        <v/>
      </c>
      <c r="V9" s="142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  <c r="Z9">
        <f>IF(X9="Antecipação",IF(W9&lt;=30,INFORME_MENSAL!$A$21,IF(W9&lt;=60,INFORME_MENSAL!$A$22,IF(W9&lt;=90,INFORME_MENSAL!$A$23,IF(W9&lt;=120,INFORME_MENSAL!$A$24,IF(W9&lt;=150,INFORME_MENSAL!$A$25,IF(W9&lt;=180,INFORME_MENSAL!$A$26,IF(W9&lt;=360,INFORME_MENSAL!$A$27,IF(W9&gt;360,INFORME_MENSAL!$A$28,)))))))),"")</f>
        <v/>
      </c>
    </row>
    <row r="10">
      <c r="A10" t="inlineStr">
        <is>
          <t>CASA-79</t>
        </is>
      </c>
      <c r="B10" t="inlineStr">
        <is>
          <t>GILSON ARANTES DE SOUZA / SANDRA REGINA FOLTRAN</t>
        </is>
      </c>
      <c r="C10" t="n">
        <v>76</v>
      </c>
      <c r="D10" s="322" t="n">
        <v>45163</v>
      </c>
      <c r="E10" s="322" t="n">
        <v>45180</v>
      </c>
      <c r="F10" s="322" t="n">
        <v>45180</v>
      </c>
      <c r="G10" t="n">
        <v>4203.64</v>
      </c>
      <c r="H10" t="n">
        <v>335.64</v>
      </c>
      <c r="I10" t="n">
        <v>23.84</v>
      </c>
      <c r="J10" t="n">
        <v>4318.85</v>
      </c>
      <c r="R10" t="n">
        <v>4318.85</v>
      </c>
      <c r="S10" s="142">
        <f>DATE(YEAR(U10),MONTH(U10),1)</f>
        <v/>
      </c>
      <c r="T10" s="142">
        <f>DATE(YEAR(V10),MONTH(V10),1)</f>
        <v/>
      </c>
      <c r="U10" s="142">
        <f>D10</f>
        <v/>
      </c>
      <c r="V10" s="142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  <c r="Z10">
        <f>IF(X10="Antecipação",IF(W10&lt;=30,INFORME_MENSAL!$A$21,IF(W10&lt;=60,INFORME_MENSAL!$A$22,IF(W10&lt;=90,INFORME_MENSAL!$A$23,IF(W10&lt;=120,INFORME_MENSAL!$A$24,IF(W10&lt;=150,INFORME_MENSAL!$A$25,IF(W10&lt;=180,INFORME_MENSAL!$A$26,IF(W10&lt;=360,INFORME_MENSAL!$A$27,IF(W10&gt;360,INFORME_MENSAL!$A$28,)))))))),"")</f>
        <v/>
      </c>
    </row>
    <row r="11">
      <c r="A11" t="inlineStr">
        <is>
          <t>CASA-3</t>
        </is>
      </c>
      <c r="B11" t="inlineStr">
        <is>
          <t>EDNEY DE CARVALHO BREVES JUNIOR</t>
        </is>
      </c>
      <c r="C11" t="n">
        <v>112</v>
      </c>
      <c r="D11" s="322" t="n">
        <v>45590</v>
      </c>
      <c r="E11" s="322" t="n">
        <v>45180</v>
      </c>
      <c r="F11" s="322" t="n">
        <v>45180</v>
      </c>
      <c r="G11" t="n">
        <v>18897.2</v>
      </c>
      <c r="H11" t="n">
        <v>0</v>
      </c>
      <c r="I11" t="n">
        <v>0</v>
      </c>
      <c r="J11" t="n">
        <v>18897.2</v>
      </c>
      <c r="R11" t="n">
        <v>18897.2</v>
      </c>
      <c r="S11" s="142">
        <f>DATE(YEAR(U11),MONTH(U11),1)</f>
        <v/>
      </c>
      <c r="T11" s="142">
        <f>DATE(YEAR(V11),MONTH(V11),1)</f>
        <v/>
      </c>
      <c r="U11" s="142">
        <f>D11</f>
        <v/>
      </c>
      <c r="V11" s="142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  <c r="Z11">
        <f>IF(X11="Antecipação",IF(W11&lt;=30,INFORME_MENSAL!$A$21,IF(W11&lt;=60,INFORME_MENSAL!$A$22,IF(W11&lt;=90,INFORME_MENSAL!$A$23,IF(W11&lt;=120,INFORME_MENSAL!$A$24,IF(W11&lt;=150,INFORME_MENSAL!$A$25,IF(W11&lt;=180,INFORME_MENSAL!$A$26,IF(W11&lt;=360,INFORME_MENSAL!$A$27,IF(W11&gt;360,INFORME_MENSAL!$A$28,)))))))),"")</f>
        <v/>
      </c>
    </row>
    <row r="12">
      <c r="A12" t="inlineStr">
        <is>
          <t>CASA-34</t>
        </is>
      </c>
      <c r="B12" t="inlineStr">
        <is>
          <t>ALEXANDRE SIMIÃO / ANA PAULA DE BRITO SIMIÃO</t>
        </is>
      </c>
      <c r="C12" t="n">
        <v>42</v>
      </c>
      <c r="D12" s="322" t="n">
        <v>45189</v>
      </c>
      <c r="E12" s="322" t="n">
        <v>45184</v>
      </c>
      <c r="F12" s="322" t="n">
        <v>45184</v>
      </c>
      <c r="G12" t="n">
        <v>3845.45</v>
      </c>
      <c r="H12" t="n">
        <v>389.26</v>
      </c>
      <c r="I12" t="n">
        <v>0</v>
      </c>
      <c r="J12" t="n">
        <v>3845.45</v>
      </c>
      <c r="R12" t="n">
        <v>3845.45</v>
      </c>
      <c r="S12" s="142">
        <f>DATE(YEAR(U12),MONTH(U12),1)</f>
        <v/>
      </c>
      <c r="T12" s="142">
        <f>DATE(YEAR(V12),MONTH(V12),1)</f>
        <v/>
      </c>
      <c r="U12" s="142">
        <f>D12</f>
        <v/>
      </c>
      <c r="V12" s="142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  <c r="Z12">
        <f>IF(X12="Antecipação",IF(W12&lt;=30,INFORME_MENSAL!$A$21,IF(W12&lt;=60,INFORME_MENSAL!$A$22,IF(W12&lt;=90,INFORME_MENSAL!$A$23,IF(W12&lt;=120,INFORME_MENSAL!$A$24,IF(W12&lt;=150,INFORME_MENSAL!$A$25,IF(W12&lt;=180,INFORME_MENSAL!$A$26,IF(W12&lt;=360,INFORME_MENSAL!$A$27,IF(W12&gt;360,INFORME_MENSAL!$A$28,)))))))),"")</f>
        <v/>
      </c>
    </row>
    <row r="13">
      <c r="A13" t="inlineStr">
        <is>
          <t>CASA-64</t>
        </is>
      </c>
      <c r="B13" t="inlineStr">
        <is>
          <t>THIAGO CASSEB DE SOUZA</t>
        </is>
      </c>
      <c r="C13" t="n">
        <v>65</v>
      </c>
      <c r="D13" s="322" t="n">
        <v>45179</v>
      </c>
      <c r="E13" s="322" t="n">
        <v>45184</v>
      </c>
      <c r="F13" s="322" t="n">
        <v>45184</v>
      </c>
      <c r="G13" t="n">
        <v>11073.06</v>
      </c>
      <c r="H13" t="n">
        <v>1083.06</v>
      </c>
      <c r="I13" t="n">
        <v>18.44</v>
      </c>
      <c r="J13" t="n">
        <v>11073.06</v>
      </c>
      <c r="R13" t="n">
        <v>11073.06</v>
      </c>
      <c r="S13" s="142">
        <f>DATE(YEAR(U13),MONTH(U13),1)</f>
        <v/>
      </c>
      <c r="T13" s="142">
        <f>DATE(YEAR(V13),MONTH(V13),1)</f>
        <v/>
      </c>
      <c r="U13" s="142">
        <f>D13</f>
        <v/>
      </c>
      <c r="V13" s="142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  <c r="Z13">
        <f>IF(X13="Antecipação",IF(W13&lt;=30,INFORME_MENSAL!$A$21,IF(W13&lt;=60,INFORME_MENSAL!$A$22,IF(W13&lt;=90,INFORME_MENSAL!$A$23,IF(W13&lt;=120,INFORME_MENSAL!$A$24,IF(W13&lt;=150,INFORME_MENSAL!$A$25,IF(W13&lt;=180,INFORME_MENSAL!$A$26,IF(W13&lt;=360,INFORME_MENSAL!$A$27,IF(W13&gt;360,INFORME_MENSAL!$A$28,)))))))),"")</f>
        <v/>
      </c>
    </row>
    <row r="14">
      <c r="A14" t="inlineStr">
        <is>
          <t>CASA-57</t>
        </is>
      </c>
      <c r="B14" t="inlineStr">
        <is>
          <t>JUAREZ FERREIRA DA SILVA JUNIOR/ SILMARA JAINE SILVA</t>
        </is>
      </c>
      <c r="C14" t="n">
        <v>10</v>
      </c>
      <c r="D14" s="322" t="n">
        <v>45184</v>
      </c>
      <c r="E14" s="322" t="n">
        <v>45187</v>
      </c>
      <c r="F14" s="322" t="n">
        <v>45187</v>
      </c>
      <c r="G14" t="n">
        <v>3225.16</v>
      </c>
      <c r="H14" t="n">
        <v>451.11</v>
      </c>
      <c r="I14" t="n">
        <v>3.22</v>
      </c>
      <c r="J14" t="n">
        <v>3225.16</v>
      </c>
      <c r="R14" t="n">
        <v>3225.16</v>
      </c>
      <c r="S14" s="142">
        <f>DATE(YEAR(U14),MONTH(U14),1)</f>
        <v/>
      </c>
      <c r="T14" s="142">
        <f>DATE(YEAR(V14),MONTH(V14),1)</f>
        <v/>
      </c>
      <c r="U14" s="142">
        <f>D14</f>
        <v/>
      </c>
      <c r="V14" s="142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  <c r="Z14">
        <f>IF(X14="Antecipação",IF(W14&lt;=30,INFORME_MENSAL!$A$21,IF(W14&lt;=60,INFORME_MENSAL!$A$22,IF(W14&lt;=90,INFORME_MENSAL!$A$23,IF(W14&lt;=120,INFORME_MENSAL!$A$24,IF(W14&lt;=150,INFORME_MENSAL!$A$25,IF(W14&lt;=180,INFORME_MENSAL!$A$26,IF(W14&lt;=360,INFORME_MENSAL!$A$27,IF(W14&gt;360,INFORME_MENSAL!$A$28,)))))))),"")</f>
        <v/>
      </c>
    </row>
    <row r="15">
      <c r="A15" t="inlineStr">
        <is>
          <t>CASA-26</t>
        </is>
      </c>
      <c r="B15" t="inlineStr">
        <is>
          <t>FABIO LUIZ RIBEIRO GUIMARÃES / ELISANGELA FERREIRA GUIMARÃES</t>
        </is>
      </c>
      <c r="C15" t="n">
        <v>11</v>
      </c>
      <c r="D15" s="322" t="n">
        <v>45184</v>
      </c>
      <c r="E15" s="322" t="n">
        <v>45187</v>
      </c>
      <c r="F15" s="322" t="n">
        <v>45187</v>
      </c>
      <c r="G15" t="n">
        <v>3520.22</v>
      </c>
      <c r="H15" t="n">
        <v>466.64</v>
      </c>
      <c r="I15" t="n">
        <v>3.52</v>
      </c>
      <c r="J15" t="n">
        <v>3520.22</v>
      </c>
      <c r="R15" t="n">
        <v>3520.22</v>
      </c>
      <c r="S15" s="142">
        <f>DATE(YEAR(U15),MONTH(U15),1)</f>
        <v/>
      </c>
      <c r="T15" s="142">
        <f>DATE(YEAR(V15),MONTH(V15),1)</f>
        <v/>
      </c>
      <c r="U15" s="142">
        <f>D15</f>
        <v/>
      </c>
      <c r="V15" s="142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  <c r="Z15">
        <f>IF(X15="Antecipação",IF(W15&lt;=30,INFORME_MENSAL!$A$21,IF(W15&lt;=60,INFORME_MENSAL!$A$22,IF(W15&lt;=90,INFORME_MENSAL!$A$23,IF(W15&lt;=120,INFORME_MENSAL!$A$24,IF(W15&lt;=150,INFORME_MENSAL!$A$25,IF(W15&lt;=180,INFORME_MENSAL!$A$26,IF(W15&lt;=360,INFORME_MENSAL!$A$27,IF(W15&gt;360,INFORME_MENSAL!$A$28,)))))))),"")</f>
        <v/>
      </c>
    </row>
    <row r="16">
      <c r="A16" t="inlineStr">
        <is>
          <t>CASA-27</t>
        </is>
      </c>
      <c r="B16" t="inlineStr">
        <is>
          <t>SIMONE REGINA MAIA</t>
        </is>
      </c>
      <c r="C16" t="n">
        <v>41</v>
      </c>
      <c r="D16" s="322" t="n">
        <v>45184</v>
      </c>
      <c r="E16" s="322" t="n">
        <v>45187</v>
      </c>
      <c r="F16" s="322" t="n">
        <v>45187</v>
      </c>
      <c r="G16" t="n">
        <v>4615.18</v>
      </c>
      <c r="H16" t="n">
        <v>467.18</v>
      </c>
      <c r="I16" t="n">
        <v>4.61</v>
      </c>
      <c r="J16" t="n">
        <v>4615.18</v>
      </c>
      <c r="R16" t="n">
        <v>4615.18</v>
      </c>
      <c r="S16" s="142">
        <f>DATE(YEAR(U16),MONTH(U16),1)</f>
        <v/>
      </c>
      <c r="T16" s="142">
        <f>DATE(YEAR(V16),MONTH(V16),1)</f>
        <v/>
      </c>
      <c r="U16" s="142">
        <f>D16</f>
        <v/>
      </c>
      <c r="V16" s="142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  <c r="Z16">
        <f>IF(X16="Antecipação",IF(W16&lt;=30,INFORME_MENSAL!$A$21,IF(W16&lt;=60,INFORME_MENSAL!$A$22,IF(W16&lt;=90,INFORME_MENSAL!$A$23,IF(W16&lt;=120,INFORME_MENSAL!$A$24,IF(W16&lt;=150,INFORME_MENSAL!$A$25,IF(W16&lt;=180,INFORME_MENSAL!$A$26,IF(W16&lt;=360,INFORME_MENSAL!$A$27,IF(W16&gt;360,INFORME_MENSAL!$A$28,)))))))),"")</f>
        <v/>
      </c>
    </row>
    <row r="17">
      <c r="A17" t="inlineStr">
        <is>
          <t>CASA-42</t>
        </is>
      </c>
      <c r="B17" t="inlineStr">
        <is>
          <t>ELIAS CAMACHO OLEGO</t>
        </is>
      </c>
      <c r="C17" t="n">
        <v>63</v>
      </c>
      <c r="D17" s="322" t="n">
        <v>45194</v>
      </c>
      <c r="E17" s="322" t="n">
        <v>45187</v>
      </c>
      <c r="F17" s="322" t="n">
        <v>45187</v>
      </c>
      <c r="G17" t="n">
        <v>3854.93</v>
      </c>
      <c r="H17" t="n">
        <v>377.05</v>
      </c>
      <c r="I17" t="n">
        <v>0</v>
      </c>
      <c r="J17" t="n">
        <v>3854.93</v>
      </c>
      <c r="R17" t="n">
        <v>3854.93</v>
      </c>
      <c r="S17" s="142">
        <f>DATE(YEAR(U17),MONTH(U17),1)</f>
        <v/>
      </c>
      <c r="T17" s="142">
        <f>DATE(YEAR(V17),MONTH(V17),1)</f>
        <v/>
      </c>
      <c r="U17" s="142">
        <f>D17</f>
        <v/>
      </c>
      <c r="V17" s="142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  <c r="Z17">
        <f>IF(X17="Antecipação",IF(W17&lt;=30,INFORME_MENSAL!$A$21,IF(W17&lt;=60,INFORME_MENSAL!$A$22,IF(W17&lt;=90,INFORME_MENSAL!$A$23,IF(W17&lt;=120,INFORME_MENSAL!$A$24,IF(W17&lt;=150,INFORME_MENSAL!$A$25,IF(W17&lt;=180,INFORME_MENSAL!$A$26,IF(W17&lt;=360,INFORME_MENSAL!$A$27,IF(W17&gt;360,INFORME_MENSAL!$A$28,)))))))),"")</f>
        <v/>
      </c>
    </row>
    <row r="18">
      <c r="A18" t="inlineStr">
        <is>
          <t>CASA-42</t>
        </is>
      </c>
      <c r="B18" t="inlineStr">
        <is>
          <t>ELIAS CAMACHO OLEGO</t>
        </is>
      </c>
      <c r="C18" t="n">
        <v>63</v>
      </c>
      <c r="D18" s="322" t="n">
        <v>45194</v>
      </c>
      <c r="E18" s="322" t="n">
        <v>45187</v>
      </c>
      <c r="F18" s="322" t="n">
        <v>45187</v>
      </c>
      <c r="G18" t="n">
        <v>13289.89</v>
      </c>
      <c r="H18" t="n">
        <v>1299.89</v>
      </c>
      <c r="I18" t="n">
        <v>0</v>
      </c>
      <c r="J18" t="n">
        <v>13289.89</v>
      </c>
      <c r="R18" t="n">
        <v>13289.89</v>
      </c>
      <c r="S18" s="142">
        <f>DATE(YEAR(U18),MONTH(U18),1)</f>
        <v/>
      </c>
      <c r="T18" s="142">
        <f>DATE(YEAR(V18),MONTH(V18),1)</f>
        <v/>
      </c>
      <c r="U18" s="142">
        <f>D18</f>
        <v/>
      </c>
      <c r="V18" s="142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  <c r="Z18">
        <f>IF(X18="Antecipação",IF(W18&lt;=30,INFORME_MENSAL!$A$21,IF(W18&lt;=60,INFORME_MENSAL!$A$22,IF(W18&lt;=90,INFORME_MENSAL!$A$23,IF(W18&lt;=120,INFORME_MENSAL!$A$24,IF(W18&lt;=150,INFORME_MENSAL!$A$25,IF(W18&lt;=180,INFORME_MENSAL!$A$26,IF(W18&lt;=360,INFORME_MENSAL!$A$27,IF(W18&gt;360,INFORME_MENSAL!$A$28,)))))))),"")</f>
        <v/>
      </c>
    </row>
    <row r="19">
      <c r="A19" t="inlineStr">
        <is>
          <t>CASA-30</t>
        </is>
      </c>
      <c r="B19" t="inlineStr">
        <is>
          <t>KÁTIA CHEIM PEREIRA GALVÃO</t>
        </is>
      </c>
      <c r="C19" t="n">
        <v>6</v>
      </c>
      <c r="D19" s="322" t="n">
        <v>45194</v>
      </c>
      <c r="E19" s="322" t="n">
        <v>45188</v>
      </c>
      <c r="F19" s="322" t="n">
        <v>45188</v>
      </c>
      <c r="G19" t="n">
        <v>3367.97</v>
      </c>
      <c r="H19" t="n">
        <v>593.92</v>
      </c>
      <c r="I19" t="n">
        <v>0</v>
      </c>
      <c r="J19" t="n">
        <v>3367.97</v>
      </c>
      <c r="R19" t="n">
        <v>3367.97</v>
      </c>
      <c r="S19" s="142">
        <f>DATE(YEAR(U19),MONTH(U19),1)</f>
        <v/>
      </c>
      <c r="T19" s="142">
        <f>DATE(YEAR(V19),MONTH(V19),1)</f>
        <v/>
      </c>
      <c r="U19" s="142">
        <f>D19</f>
        <v/>
      </c>
      <c r="V19" s="142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  <c r="Z19">
        <f>IF(X19="Antecipação",IF(W19&lt;=30,INFORME_MENSAL!$A$21,IF(W19&lt;=60,INFORME_MENSAL!$A$22,IF(W19&lt;=90,INFORME_MENSAL!$A$23,IF(W19&lt;=120,INFORME_MENSAL!$A$24,IF(W19&lt;=150,INFORME_MENSAL!$A$25,IF(W19&lt;=180,INFORME_MENSAL!$A$26,IF(W19&lt;=360,INFORME_MENSAL!$A$27,IF(W19&gt;360,INFORME_MENSAL!$A$28,)))))))),"")</f>
        <v/>
      </c>
    </row>
    <row r="20">
      <c r="A20" t="inlineStr">
        <is>
          <t>CASA-81</t>
        </is>
      </c>
      <c r="B20" t="inlineStr">
        <is>
          <t>ALAN VICENTE DA SILVA SANTANA / NICOLE CAVALCANTE SILVA</t>
        </is>
      </c>
      <c r="C20" t="n">
        <v>27</v>
      </c>
      <c r="D20" s="322" t="n">
        <v>45194</v>
      </c>
      <c r="E20" s="322" t="n">
        <v>45188</v>
      </c>
      <c r="F20" s="322" t="n">
        <v>45188</v>
      </c>
      <c r="G20" t="n">
        <v>3676.95</v>
      </c>
      <c r="H20" t="n">
        <v>406.95</v>
      </c>
      <c r="I20" t="n">
        <v>0</v>
      </c>
      <c r="J20" t="n">
        <v>3676.95</v>
      </c>
      <c r="R20" t="n">
        <v>3676.95</v>
      </c>
      <c r="S20" s="142">
        <f>DATE(YEAR(U20),MONTH(U20),1)</f>
        <v/>
      </c>
      <c r="T20" s="142">
        <f>DATE(YEAR(V20),MONTH(V20),1)</f>
        <v/>
      </c>
      <c r="U20" s="142">
        <f>D20</f>
        <v/>
      </c>
      <c r="V20" s="142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  <c r="Z20">
        <f>IF(X20="Antecipação",IF(W20&lt;=30,INFORME_MENSAL!$A$21,IF(W20&lt;=60,INFORME_MENSAL!$A$22,IF(W20&lt;=90,INFORME_MENSAL!$A$23,IF(W20&lt;=120,INFORME_MENSAL!$A$24,IF(W20&lt;=150,INFORME_MENSAL!$A$25,IF(W20&lt;=180,INFORME_MENSAL!$A$26,IF(W20&lt;=360,INFORME_MENSAL!$A$27,IF(W20&gt;360,INFORME_MENSAL!$A$28,)))))))),"")</f>
        <v/>
      </c>
    </row>
    <row r="21">
      <c r="A21" t="inlineStr">
        <is>
          <t>CASA-9</t>
        </is>
      </c>
      <c r="B21" t="inlineStr">
        <is>
          <t>JESSE GONÇALVES NERI / SABRINA OLIVEIRA LIMA NERI</t>
        </is>
      </c>
      <c r="C21" t="n">
        <v>55</v>
      </c>
      <c r="D21" s="322" t="n">
        <v>45184</v>
      </c>
      <c r="E21" s="322" t="n">
        <v>45188</v>
      </c>
      <c r="F21" s="322" t="n">
        <v>45188</v>
      </c>
      <c r="G21" t="n">
        <v>3969.62</v>
      </c>
      <c r="H21" t="n">
        <v>388.27</v>
      </c>
      <c r="I21" t="n">
        <v>5.29</v>
      </c>
      <c r="J21" t="n">
        <v>3969.62</v>
      </c>
      <c r="R21" t="n">
        <v>3969.62</v>
      </c>
      <c r="S21" s="142">
        <f>DATE(YEAR(U21),MONTH(U21),1)</f>
        <v/>
      </c>
      <c r="T21" s="142">
        <f>DATE(YEAR(V21),MONTH(V21),1)</f>
        <v/>
      </c>
      <c r="U21" s="142">
        <f>D21</f>
        <v/>
      </c>
      <c r="V21" s="142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  <c r="Z21">
        <f>IF(X21="Antecipação",IF(W21&lt;=30,INFORME_MENSAL!$A$21,IF(W21&lt;=60,INFORME_MENSAL!$A$22,IF(W21&lt;=90,INFORME_MENSAL!$A$23,IF(W21&lt;=120,INFORME_MENSAL!$A$24,IF(W21&lt;=150,INFORME_MENSAL!$A$25,IF(W21&lt;=180,INFORME_MENSAL!$A$26,IF(W21&lt;=360,INFORME_MENSAL!$A$27,IF(W21&gt;360,INFORME_MENSAL!$A$28,)))))))),"")</f>
        <v/>
      </c>
    </row>
    <row r="22">
      <c r="A22" t="inlineStr">
        <is>
          <t>CASA-52</t>
        </is>
      </c>
      <c r="B22" t="inlineStr">
        <is>
          <t>PETERSON SERRA LOPES / ANA CARLA MORAES DE BRITO LOPES</t>
        </is>
      </c>
      <c r="C22" t="n">
        <v>91</v>
      </c>
      <c r="D22" s="322" t="n">
        <v>45163</v>
      </c>
      <c r="E22" s="322" t="n">
        <v>45188</v>
      </c>
      <c r="F22" s="322" t="n">
        <v>45188</v>
      </c>
      <c r="G22" t="n">
        <v>14020.13</v>
      </c>
      <c r="H22" t="n">
        <v>542.9400000000001</v>
      </c>
      <c r="I22" t="n">
        <v>116.72</v>
      </c>
      <c r="J22" t="n">
        <v>14020.13</v>
      </c>
      <c r="R22" t="n">
        <v>14020.13</v>
      </c>
      <c r="S22" s="142">
        <f>DATE(YEAR(U22),MONTH(U22),1)</f>
        <v/>
      </c>
      <c r="T22" s="142">
        <f>DATE(YEAR(V22),MONTH(V22),1)</f>
        <v/>
      </c>
      <c r="U22" s="142">
        <f>D22</f>
        <v/>
      </c>
      <c r="V22" s="142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  <c r="Z22">
        <f>IF(X22="Antecipação",IF(W22&lt;=30,INFORME_MENSAL!$A$21,IF(W22&lt;=60,INFORME_MENSAL!$A$22,IF(W22&lt;=90,INFORME_MENSAL!$A$23,IF(W22&lt;=120,INFORME_MENSAL!$A$24,IF(W22&lt;=150,INFORME_MENSAL!$A$25,IF(W22&lt;=180,INFORME_MENSAL!$A$26,IF(W22&lt;=360,INFORME_MENSAL!$A$27,IF(W22&gt;360,INFORME_MENSAL!$A$28,)))))))),"")</f>
        <v/>
      </c>
    </row>
    <row r="23">
      <c r="A23" t="inlineStr">
        <is>
          <t>CASA-64</t>
        </is>
      </c>
      <c r="B23" t="inlineStr">
        <is>
          <t>THIAGO CASSEB DE SOUZA</t>
        </is>
      </c>
      <c r="C23" t="n">
        <v>65</v>
      </c>
      <c r="D23" s="322" t="n">
        <v>45194</v>
      </c>
      <c r="E23" s="322" t="n">
        <v>45188</v>
      </c>
      <c r="F23" s="322" t="n">
        <v>45188</v>
      </c>
      <c r="G23" t="n">
        <v>3830.89</v>
      </c>
      <c r="H23" t="n">
        <v>374.7</v>
      </c>
      <c r="I23" t="n">
        <v>0</v>
      </c>
      <c r="J23" t="n">
        <v>3830.89</v>
      </c>
      <c r="R23" t="n">
        <v>3830.89</v>
      </c>
      <c r="S23" s="142">
        <f>DATE(YEAR(U23),MONTH(U23),1)</f>
        <v/>
      </c>
      <c r="T23" s="142">
        <f>DATE(YEAR(V23),MONTH(V23),1)</f>
        <v/>
      </c>
      <c r="U23" s="142">
        <f>D23</f>
        <v/>
      </c>
      <c r="V23" s="142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  <c r="Z23">
        <f>IF(X23="Antecipação",IF(W23&lt;=30,INFORME_MENSAL!$A$21,IF(W23&lt;=60,INFORME_MENSAL!$A$22,IF(W23&lt;=90,INFORME_MENSAL!$A$23,IF(W23&lt;=120,INFORME_MENSAL!$A$24,IF(W23&lt;=150,INFORME_MENSAL!$A$25,IF(W23&lt;=180,INFORME_MENSAL!$A$26,IF(W23&lt;=360,INFORME_MENSAL!$A$27,IF(W23&gt;360,INFORME_MENSAL!$A$28,)))))))),"")</f>
        <v/>
      </c>
    </row>
    <row r="24">
      <c r="A24" t="inlineStr">
        <is>
          <t>CASA-80</t>
        </is>
      </c>
      <c r="B24" t="inlineStr">
        <is>
          <t>MATHEUS OMENA MACIEL / INGRID ANDRADE OMENA</t>
        </is>
      </c>
      <c r="C24" t="n">
        <v>106</v>
      </c>
      <c r="D24" s="322" t="n">
        <v>45194</v>
      </c>
      <c r="E24" s="322" t="n">
        <v>45188</v>
      </c>
      <c r="F24" s="322" t="n">
        <v>45188</v>
      </c>
      <c r="G24" t="n">
        <v>1438.17</v>
      </c>
      <c r="H24" t="n">
        <v>46.17</v>
      </c>
      <c r="I24" t="n">
        <v>0</v>
      </c>
      <c r="J24" t="n">
        <v>1438.17</v>
      </c>
      <c r="R24" t="n">
        <v>1438.17</v>
      </c>
      <c r="S24" s="142">
        <f>DATE(YEAR(U24),MONTH(U24),1)</f>
        <v/>
      </c>
      <c r="T24" s="142">
        <f>DATE(YEAR(V24),MONTH(V24),1)</f>
        <v/>
      </c>
      <c r="U24" s="142">
        <f>D24</f>
        <v/>
      </c>
      <c r="V24" s="142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  <c r="Z24">
        <f>IF(X24="Antecipação",IF(W24&lt;=30,INFORME_MENSAL!$A$21,IF(W24&lt;=60,INFORME_MENSAL!$A$22,IF(W24&lt;=90,INFORME_MENSAL!$A$23,IF(W24&lt;=120,INFORME_MENSAL!$A$24,IF(W24&lt;=150,INFORME_MENSAL!$A$25,IF(W24&lt;=180,INFORME_MENSAL!$A$26,IF(W24&lt;=360,INFORME_MENSAL!$A$27,IF(W24&gt;360,INFORME_MENSAL!$A$28,)))))))),"")</f>
        <v/>
      </c>
    </row>
    <row r="25">
      <c r="A25" t="inlineStr">
        <is>
          <t>CASA-65</t>
        </is>
      </c>
      <c r="B25" t="inlineStr">
        <is>
          <t>DANILO BERTONI PIMENTA / ALBANETE COSTA DE FRANÇA</t>
        </is>
      </c>
      <c r="C25" t="n">
        <v>118</v>
      </c>
      <c r="D25" s="322" t="n">
        <v>45189</v>
      </c>
      <c r="E25" s="322" t="n">
        <v>45188</v>
      </c>
      <c r="F25" s="322" t="n">
        <v>45188</v>
      </c>
      <c r="G25" t="n">
        <v>2380.16</v>
      </c>
      <c r="H25" t="n">
        <v>6.41</v>
      </c>
      <c r="I25" t="n">
        <v>0</v>
      </c>
      <c r="J25" t="n">
        <v>2380.16</v>
      </c>
      <c r="R25" t="n">
        <v>2380.16</v>
      </c>
      <c r="S25" s="142">
        <f>DATE(YEAR(U25),MONTH(U25),1)</f>
        <v/>
      </c>
      <c r="T25" s="142">
        <f>DATE(YEAR(V25),MONTH(V25),1)</f>
        <v/>
      </c>
      <c r="U25" s="142">
        <f>D25</f>
        <v/>
      </c>
      <c r="V25" s="142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  <c r="Z25">
        <f>IF(X25="Antecipação",IF(W25&lt;=30,INFORME_MENSAL!$A$21,IF(W25&lt;=60,INFORME_MENSAL!$A$22,IF(W25&lt;=90,INFORME_MENSAL!$A$23,IF(W25&lt;=120,INFORME_MENSAL!$A$24,IF(W25&lt;=150,INFORME_MENSAL!$A$25,IF(W25&lt;=180,INFORME_MENSAL!$A$26,IF(W25&lt;=360,INFORME_MENSAL!$A$27,IF(W25&gt;360,INFORME_MENSAL!$A$28,)))))))),"")</f>
        <v/>
      </c>
    </row>
    <row r="26">
      <c r="A26" t="inlineStr">
        <is>
          <t>CASA-75</t>
        </is>
      </c>
      <c r="B26" t="inlineStr">
        <is>
          <t>ROMUALDO TORRES DA SILVA / WANILZY LOPES DE OLIVEIRA SILVA</t>
        </is>
      </c>
      <c r="C26" t="n">
        <v>50</v>
      </c>
      <c r="D26" s="322" t="n">
        <v>45163</v>
      </c>
      <c r="E26" s="322" t="n">
        <v>45189</v>
      </c>
      <c r="F26" s="322" t="n">
        <v>45189</v>
      </c>
      <c r="G26" t="n">
        <v>4999.05</v>
      </c>
      <c r="H26" t="n">
        <v>498.4</v>
      </c>
      <c r="I26" t="n">
        <v>43.36</v>
      </c>
      <c r="J26" t="n">
        <v>5141.05</v>
      </c>
      <c r="R26" t="n">
        <v>5141.05</v>
      </c>
      <c r="S26" s="142">
        <f>DATE(YEAR(U26),MONTH(U26),1)</f>
        <v/>
      </c>
      <c r="T26" s="142">
        <f>DATE(YEAR(V26),MONTH(V26),1)</f>
        <v/>
      </c>
      <c r="U26" s="142">
        <f>D26</f>
        <v/>
      </c>
      <c r="V26" s="142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  <c r="Z26">
        <f>IF(X26="Antecipação",IF(W26&lt;=30,INFORME_MENSAL!$A$21,IF(W26&lt;=60,INFORME_MENSAL!$A$22,IF(W26&lt;=90,INFORME_MENSAL!$A$23,IF(W26&lt;=120,INFORME_MENSAL!$A$24,IF(W26&lt;=150,INFORME_MENSAL!$A$25,IF(W26&lt;=180,INFORME_MENSAL!$A$26,IF(W26&lt;=360,INFORME_MENSAL!$A$27,IF(W26&gt;360,INFORME_MENSAL!$A$28,)))))))),"")</f>
        <v/>
      </c>
    </row>
    <row r="27">
      <c r="A27" t="inlineStr">
        <is>
          <t>CASA-47</t>
        </is>
      </c>
      <c r="B27" t="inlineStr">
        <is>
          <t>CHARLLES DALTON CINTRA LOPES / EDINEIA FATIMA MIQUELETTI</t>
        </is>
      </c>
      <c r="C27" t="n">
        <v>15</v>
      </c>
      <c r="D27" s="322" t="n">
        <v>45194</v>
      </c>
      <c r="E27" s="322" t="n">
        <v>45189</v>
      </c>
      <c r="F27" s="322" t="n">
        <v>45189</v>
      </c>
      <c r="G27" t="n">
        <v>3452.55</v>
      </c>
      <c r="H27" t="n">
        <v>402.55</v>
      </c>
      <c r="I27" t="n">
        <v>0</v>
      </c>
      <c r="J27" t="n">
        <v>3452.55</v>
      </c>
      <c r="R27" t="n">
        <v>3452.55</v>
      </c>
      <c r="S27" s="142">
        <f>DATE(YEAR(U27),MONTH(U27),1)</f>
        <v/>
      </c>
      <c r="T27" s="142">
        <f>DATE(YEAR(V27),MONTH(V27),1)</f>
        <v/>
      </c>
      <c r="U27" s="142">
        <f>D27</f>
        <v/>
      </c>
      <c r="V27" s="142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  <c r="Z27">
        <f>IF(X27="Antecipação",IF(W27&lt;=30,INFORME_MENSAL!$A$21,IF(W27&lt;=60,INFORME_MENSAL!$A$22,IF(W27&lt;=90,INFORME_MENSAL!$A$23,IF(W27&lt;=120,INFORME_MENSAL!$A$24,IF(W27&lt;=150,INFORME_MENSAL!$A$25,IF(W27&lt;=180,INFORME_MENSAL!$A$26,IF(W27&lt;=360,INFORME_MENSAL!$A$27,IF(W27&gt;360,INFORME_MENSAL!$A$28,)))))))),"")</f>
        <v/>
      </c>
    </row>
    <row r="28">
      <c r="A28" t="inlineStr">
        <is>
          <t>CASA-14</t>
        </is>
      </c>
      <c r="B28" t="inlineStr">
        <is>
          <t>VINICIUS DOLZANI FERMINO NASCIMENTO / GLAUCIA DOS SANTOS SILVA NASCIMENTO</t>
        </is>
      </c>
      <c r="C28" t="n">
        <v>25</v>
      </c>
      <c r="D28" s="322" t="n">
        <v>45189</v>
      </c>
      <c r="E28" s="322" t="n">
        <v>45189</v>
      </c>
      <c r="F28" s="322" t="n">
        <v>45189</v>
      </c>
      <c r="G28" t="n">
        <v>3350.86</v>
      </c>
      <c r="H28" t="n">
        <v>370.86</v>
      </c>
      <c r="I28" t="n">
        <v>0</v>
      </c>
      <c r="J28" t="n">
        <v>3350.86</v>
      </c>
      <c r="R28" t="n">
        <v>3350.86</v>
      </c>
      <c r="S28" s="142">
        <f>DATE(YEAR(U28),MONTH(U28),1)</f>
        <v/>
      </c>
      <c r="T28" s="142">
        <f>DATE(YEAR(V28),MONTH(V28),1)</f>
        <v/>
      </c>
      <c r="U28" s="142">
        <f>D28</f>
        <v/>
      </c>
      <c r="V28" s="142">
        <f>E28</f>
        <v/>
      </c>
      <c r="W28">
        <f>U28-V28</f>
        <v/>
      </c>
      <c r="X28">
        <f>IF(S28&gt;T28,"Antecipação",IF(W28&lt;-5,"Recebimento em Atraso","Recebimento Regular"))</f>
        <v/>
      </c>
      <c r="Y28">
        <f>IF(X28="Recebimento Regular","Recebimento Regular",IF(ABS(W28)&lt;=15,"Até 15",IF(ABS(W28)&lt;=30,"Entre 15 e 30",IF(ABS(W28)&lt;=60,"Entre 30 e 60",IF(ABS(W28)&lt;=60,"Entre 60 e 90",IF(ABS(W28)&lt;=90,"Entre 90 e 120",IF(ABS(W28)&lt;=120,"Entre 90 e 120",IF(ABS(W28)&lt;=150,"Entre 120 e 150",IF(ABS(W28)&lt;=180,"Entre 150 e 180","Superior a 180")))))))))</f>
        <v/>
      </c>
      <c r="Z28">
        <f>IF(X28="Antecipação",IF(W28&lt;=30,INFORME_MENSAL!$A$21,IF(W28&lt;=60,INFORME_MENSAL!$A$22,IF(W28&lt;=90,INFORME_MENSAL!$A$23,IF(W28&lt;=120,INFORME_MENSAL!$A$24,IF(W28&lt;=150,INFORME_MENSAL!$A$25,IF(W28&lt;=180,INFORME_MENSAL!$A$26,IF(W28&lt;=360,INFORME_MENSAL!$A$27,IF(W28&gt;360,INFORME_MENSAL!$A$28,)))))))),"")</f>
        <v/>
      </c>
    </row>
    <row r="29">
      <c r="A29" t="inlineStr">
        <is>
          <t>CASA-40</t>
        </is>
      </c>
      <c r="B29" t="inlineStr">
        <is>
          <t>RODRIGO DE JESUS REIS / DEBORA ANGELA REIS</t>
        </is>
      </c>
      <c r="C29" t="n">
        <v>33</v>
      </c>
      <c r="D29" s="322" t="n">
        <v>45189</v>
      </c>
      <c r="E29" s="322" t="n">
        <v>45189</v>
      </c>
      <c r="F29" s="322" t="n">
        <v>45189</v>
      </c>
      <c r="G29" t="n">
        <v>4647.94</v>
      </c>
      <c r="H29" t="n">
        <v>499.94</v>
      </c>
      <c r="I29" t="n">
        <v>0</v>
      </c>
      <c r="J29" t="n">
        <v>4647.94</v>
      </c>
      <c r="R29" t="n">
        <v>4647.94</v>
      </c>
      <c r="S29" s="142">
        <f>DATE(YEAR(U29),MONTH(U29),1)</f>
        <v/>
      </c>
      <c r="T29" s="142">
        <f>DATE(YEAR(V29),MONTH(V29),1)</f>
        <v/>
      </c>
      <c r="U29" s="142">
        <f>D29</f>
        <v/>
      </c>
      <c r="V29" s="142">
        <f>E29</f>
        <v/>
      </c>
      <c r="W29">
        <f>U29-V29</f>
        <v/>
      </c>
      <c r="X29">
        <f>IF(S29&gt;T29,"Antecipação",IF(W29&lt;-5,"Recebimento em Atraso","Recebimento Regular"))</f>
        <v/>
      </c>
      <c r="Y29">
        <f>IF(X29="Recebimento Regular","Recebimento Regular",IF(ABS(W29)&lt;=15,"Até 15",IF(ABS(W29)&lt;=30,"Entre 15 e 30",IF(ABS(W29)&lt;=60,"Entre 30 e 60",IF(ABS(W29)&lt;=60,"Entre 60 e 90",IF(ABS(W29)&lt;=90,"Entre 90 e 120",IF(ABS(W29)&lt;=120,"Entre 90 e 120",IF(ABS(W29)&lt;=150,"Entre 120 e 150",IF(ABS(W29)&lt;=180,"Entre 150 e 180","Superior a 180")))))))))</f>
        <v/>
      </c>
      <c r="Z29">
        <f>IF(X29="Antecipação",IF(W29&lt;=30,INFORME_MENSAL!$A$21,IF(W29&lt;=60,INFORME_MENSAL!$A$22,IF(W29&lt;=90,INFORME_MENSAL!$A$23,IF(W29&lt;=120,INFORME_MENSAL!$A$24,IF(W29&lt;=150,INFORME_MENSAL!$A$25,IF(W29&lt;=180,INFORME_MENSAL!$A$26,IF(W29&lt;=360,INFORME_MENSAL!$A$27,IF(W29&gt;360,INFORME_MENSAL!$A$28,)))))))),"")</f>
        <v/>
      </c>
    </row>
    <row r="30">
      <c r="A30" t="inlineStr">
        <is>
          <t>CASA-28</t>
        </is>
      </c>
      <c r="B30" t="inlineStr">
        <is>
          <t>ALINE SALVATERRA MAGALHAES</t>
        </is>
      </c>
      <c r="C30" t="n">
        <v>38</v>
      </c>
      <c r="D30" s="322" t="n">
        <v>45184</v>
      </c>
      <c r="E30" s="322" t="n">
        <v>45189</v>
      </c>
      <c r="F30" s="322" t="n">
        <v>45189</v>
      </c>
      <c r="G30" t="n">
        <v>3872.75</v>
      </c>
      <c r="H30" t="n">
        <v>416.56</v>
      </c>
      <c r="I30" t="n">
        <v>6.45</v>
      </c>
      <c r="J30" t="n">
        <v>3951.5</v>
      </c>
      <c r="R30" t="n">
        <v>3951.5</v>
      </c>
      <c r="S30" s="142">
        <f>DATE(YEAR(U30),MONTH(U30),1)</f>
        <v/>
      </c>
      <c r="T30" s="142">
        <f>DATE(YEAR(V30),MONTH(V30),1)</f>
        <v/>
      </c>
      <c r="U30" s="142">
        <f>D30</f>
        <v/>
      </c>
      <c r="V30" s="142">
        <f>E30</f>
        <v/>
      </c>
      <c r="W30">
        <f>U30-V30</f>
        <v/>
      </c>
      <c r="X30">
        <f>IF(S30&gt;T30,"Antecipação",IF(W30&lt;-5,"Recebimento em Atraso","Recebimento Regular"))</f>
        <v/>
      </c>
      <c r="Y30">
        <f>IF(X30="Recebimento Regular","Recebimento Regular",IF(ABS(W30)&lt;=15,"Até 15",IF(ABS(W30)&lt;=30,"Entre 15 e 30",IF(ABS(W30)&lt;=60,"Entre 30 e 60",IF(ABS(W30)&lt;=60,"Entre 60 e 90",IF(ABS(W30)&lt;=90,"Entre 90 e 120",IF(ABS(W30)&lt;=120,"Entre 90 e 120",IF(ABS(W30)&lt;=150,"Entre 120 e 150",IF(ABS(W30)&lt;=180,"Entre 150 e 180","Superior a 180")))))))))</f>
        <v/>
      </c>
      <c r="Z30">
        <f>IF(X30="Antecipação",IF(W30&lt;=30,INFORME_MENSAL!$A$21,IF(W30&lt;=60,INFORME_MENSAL!$A$22,IF(W30&lt;=90,INFORME_MENSAL!$A$23,IF(W30&lt;=120,INFORME_MENSAL!$A$24,IF(W30&lt;=150,INFORME_MENSAL!$A$25,IF(W30&lt;=180,INFORME_MENSAL!$A$26,IF(W30&lt;=360,INFORME_MENSAL!$A$27,IF(W30&gt;360,INFORME_MENSAL!$A$28,)))))))),"")</f>
        <v/>
      </c>
    </row>
    <row r="31">
      <c r="A31" t="inlineStr">
        <is>
          <t>CASA-16</t>
        </is>
      </c>
      <c r="B31" t="inlineStr">
        <is>
          <t>LEANDRO SOLA BERNARDINO / RAQUEL BERNARDINO SOLA</t>
        </is>
      </c>
      <c r="C31" t="n">
        <v>46</v>
      </c>
      <c r="D31" s="322" t="n">
        <v>45189</v>
      </c>
      <c r="E31" s="322" t="n">
        <v>45189</v>
      </c>
      <c r="F31" s="322" t="n">
        <v>45189</v>
      </c>
      <c r="G31" t="n">
        <v>3638.29</v>
      </c>
      <c r="H31" t="n">
        <v>368.29</v>
      </c>
      <c r="I31" t="n">
        <v>0</v>
      </c>
      <c r="J31" t="n">
        <v>3638.29</v>
      </c>
      <c r="R31" t="n">
        <v>3638.29</v>
      </c>
      <c r="S31" s="142">
        <f>DATE(YEAR(U31),MONTH(U31),1)</f>
        <v/>
      </c>
      <c r="T31" s="142">
        <f>DATE(YEAR(V31),MONTH(V31),1)</f>
        <v/>
      </c>
      <c r="U31" s="142">
        <f>D31</f>
        <v/>
      </c>
      <c r="V31" s="142">
        <f>E31</f>
        <v/>
      </c>
      <c r="W31">
        <f>U31-V31</f>
        <v/>
      </c>
      <c r="X31">
        <f>IF(S31&gt;T31,"Antecipação",IF(W31&lt;-5,"Recebimento em Atraso","Recebimento Regular"))</f>
        <v/>
      </c>
      <c r="Y31">
        <f>IF(X31="Recebimento Regular","Recebimento Regular",IF(ABS(W31)&lt;=15,"Até 15",IF(ABS(W31)&lt;=30,"Entre 15 e 30",IF(ABS(W31)&lt;=60,"Entre 30 e 60",IF(ABS(W31)&lt;=60,"Entre 60 e 90",IF(ABS(W31)&lt;=90,"Entre 90 e 120",IF(ABS(W31)&lt;=120,"Entre 90 e 120",IF(ABS(W31)&lt;=150,"Entre 120 e 150",IF(ABS(W31)&lt;=180,"Entre 150 e 180","Superior a 180")))))))))</f>
        <v/>
      </c>
      <c r="Z31">
        <f>IF(X31="Antecipação",IF(W31&lt;=30,INFORME_MENSAL!$A$21,IF(W31&lt;=60,INFORME_MENSAL!$A$22,IF(W31&lt;=90,INFORME_MENSAL!$A$23,IF(W31&lt;=120,INFORME_MENSAL!$A$24,IF(W31&lt;=150,INFORME_MENSAL!$A$25,IF(W31&lt;=180,INFORME_MENSAL!$A$26,IF(W31&lt;=360,INFORME_MENSAL!$A$27,IF(W31&gt;360,INFORME_MENSAL!$A$28,)))))))),"")</f>
        <v/>
      </c>
    </row>
    <row r="32">
      <c r="A32" t="inlineStr">
        <is>
          <t>CASA-21</t>
        </is>
      </c>
      <c r="B32" t="inlineStr">
        <is>
          <t>JOÃO HENRIQUE MARTINS AMARANTE / MARINA MARTINS AMARANTE</t>
        </is>
      </c>
      <c r="C32" t="n">
        <v>79</v>
      </c>
      <c r="D32" s="322" t="n">
        <v>45194</v>
      </c>
      <c r="E32" s="322" t="n">
        <v>45189</v>
      </c>
      <c r="F32" s="322" t="n">
        <v>45189</v>
      </c>
      <c r="G32" t="n">
        <v>3136.41</v>
      </c>
      <c r="H32" t="n">
        <v>189.64</v>
      </c>
      <c r="I32" t="n">
        <v>0</v>
      </c>
      <c r="J32" t="n">
        <v>3136.41</v>
      </c>
      <c r="R32" t="n">
        <v>3136.41</v>
      </c>
      <c r="S32" s="142">
        <f>DATE(YEAR(U32),MONTH(U32),1)</f>
        <v/>
      </c>
      <c r="T32" s="142">
        <f>DATE(YEAR(V32),MONTH(V32),1)</f>
        <v/>
      </c>
      <c r="U32" s="142">
        <f>D32</f>
        <v/>
      </c>
      <c r="V32" s="142">
        <f>E32</f>
        <v/>
      </c>
      <c r="W32">
        <f>U32-V32</f>
        <v/>
      </c>
      <c r="X32">
        <f>IF(S32&gt;T32,"Antecipação",IF(W32&lt;-5,"Recebimento em Atraso","Recebimento Regular"))</f>
        <v/>
      </c>
      <c r="Y32">
        <f>IF(X32="Recebimento Regular","Recebimento Regular",IF(ABS(W32)&lt;=15,"Até 15",IF(ABS(W32)&lt;=30,"Entre 15 e 30",IF(ABS(W32)&lt;=60,"Entre 30 e 60",IF(ABS(W32)&lt;=60,"Entre 60 e 90",IF(ABS(W32)&lt;=90,"Entre 90 e 120",IF(ABS(W32)&lt;=120,"Entre 90 e 120",IF(ABS(W32)&lt;=150,"Entre 120 e 150",IF(ABS(W32)&lt;=180,"Entre 150 e 180","Superior a 180")))))))))</f>
        <v/>
      </c>
      <c r="Z32">
        <f>IF(X32="Antecipação",IF(W32&lt;=30,INFORME_MENSAL!$A$21,IF(W32&lt;=60,INFORME_MENSAL!$A$22,IF(W32&lt;=90,INFORME_MENSAL!$A$23,IF(W32&lt;=120,INFORME_MENSAL!$A$24,IF(W32&lt;=150,INFORME_MENSAL!$A$25,IF(W32&lt;=180,INFORME_MENSAL!$A$26,IF(W32&lt;=360,INFORME_MENSAL!$A$27,IF(W32&gt;360,INFORME_MENSAL!$A$28,)))))))),"")</f>
        <v/>
      </c>
    </row>
    <row r="33">
      <c r="A33" t="inlineStr">
        <is>
          <t>CASA-60</t>
        </is>
      </c>
      <c r="B33" t="inlineStr">
        <is>
          <t>SEMIRAMIS ALICE A SIMOES PAZ OLIVEIRA</t>
        </is>
      </c>
      <c r="C33" t="n">
        <v>84</v>
      </c>
      <c r="D33" s="322" t="n">
        <v>45163</v>
      </c>
      <c r="E33" s="322" t="n">
        <v>45189</v>
      </c>
      <c r="F33" s="322" t="n">
        <v>45189</v>
      </c>
      <c r="G33" t="n">
        <v>2673.25</v>
      </c>
      <c r="H33" t="n">
        <v>157.36</v>
      </c>
      <c r="I33" t="n">
        <v>23.18</v>
      </c>
      <c r="J33" t="n">
        <v>2749.18</v>
      </c>
      <c r="R33" t="n">
        <v>2749.18</v>
      </c>
      <c r="S33" s="142">
        <f>DATE(YEAR(U33),MONTH(U33),1)</f>
        <v/>
      </c>
      <c r="T33" s="142">
        <f>DATE(YEAR(V33),MONTH(V33),1)</f>
        <v/>
      </c>
      <c r="U33" s="142">
        <f>D33</f>
        <v/>
      </c>
      <c r="V33" s="142">
        <f>E33</f>
        <v/>
      </c>
      <c r="W33">
        <f>U33-V33</f>
        <v/>
      </c>
      <c r="X33">
        <f>IF(S33&gt;T33,"Antecipação",IF(W33&lt;-5,"Recebimento em Atraso","Recebimento Regular"))</f>
        <v/>
      </c>
      <c r="Y33">
        <f>IF(X33="Recebimento Regular","Recebimento Regular",IF(ABS(W33)&lt;=15,"Até 15",IF(ABS(W33)&lt;=30,"Entre 15 e 30",IF(ABS(W33)&lt;=60,"Entre 30 e 60",IF(ABS(W33)&lt;=60,"Entre 60 e 90",IF(ABS(W33)&lt;=90,"Entre 90 e 120",IF(ABS(W33)&lt;=120,"Entre 90 e 120",IF(ABS(W33)&lt;=150,"Entre 120 e 150",IF(ABS(W33)&lt;=180,"Entre 150 e 180","Superior a 180")))))))))</f>
        <v/>
      </c>
      <c r="Z33">
        <f>IF(X33="Antecipação",IF(W33&lt;=30,INFORME_MENSAL!$A$21,IF(W33&lt;=60,INFORME_MENSAL!$A$22,IF(W33&lt;=90,INFORME_MENSAL!$A$23,IF(W33&lt;=120,INFORME_MENSAL!$A$24,IF(W33&lt;=150,INFORME_MENSAL!$A$25,IF(W33&lt;=180,INFORME_MENSAL!$A$26,IF(W33&lt;=360,INFORME_MENSAL!$A$27,IF(W33&gt;360,INFORME_MENSAL!$A$28,)))))))),"")</f>
        <v/>
      </c>
    </row>
    <row r="34">
      <c r="A34" t="inlineStr">
        <is>
          <t>CASA-32</t>
        </is>
      </c>
      <c r="B34" t="inlineStr">
        <is>
          <t>FERNANDA CARSOSO MOREIRA / JONATHAN ALVES MACEDO</t>
        </is>
      </c>
      <c r="C34" t="n">
        <v>116</v>
      </c>
      <c r="D34" s="322" t="n">
        <v>45189</v>
      </c>
      <c r="E34" s="322" t="n">
        <v>45189</v>
      </c>
      <c r="F34" s="322" t="n">
        <v>45189</v>
      </c>
      <c r="G34" t="n">
        <v>3046.32</v>
      </c>
      <c r="H34" t="n">
        <v>47.32</v>
      </c>
      <c r="I34" t="n">
        <v>0</v>
      </c>
      <c r="J34" t="n">
        <v>3046.32</v>
      </c>
      <c r="R34" t="n">
        <v>3046.32</v>
      </c>
      <c r="S34" s="142">
        <f>DATE(YEAR(U34),MONTH(U34),1)</f>
        <v/>
      </c>
      <c r="T34" s="142">
        <f>DATE(YEAR(V34),MONTH(V34),1)</f>
        <v/>
      </c>
      <c r="U34" s="142">
        <f>D34</f>
        <v/>
      </c>
      <c r="V34" s="142">
        <f>E34</f>
        <v/>
      </c>
      <c r="W34">
        <f>U34-V34</f>
        <v/>
      </c>
      <c r="X34">
        <f>IF(S34&gt;T34,"Antecipação",IF(W34&lt;-5,"Recebimento em Atraso","Recebimento Regular"))</f>
        <v/>
      </c>
      <c r="Y34">
        <f>IF(X34="Recebimento Regular","Recebimento Regular",IF(ABS(W34)&lt;=15,"Até 15",IF(ABS(W34)&lt;=30,"Entre 15 e 30",IF(ABS(W34)&lt;=60,"Entre 30 e 60",IF(ABS(W34)&lt;=60,"Entre 60 e 90",IF(ABS(W34)&lt;=90,"Entre 90 e 120",IF(ABS(W34)&lt;=120,"Entre 90 e 120",IF(ABS(W34)&lt;=150,"Entre 120 e 150",IF(ABS(W34)&lt;=180,"Entre 150 e 180","Superior a 180")))))))))</f>
        <v/>
      </c>
      <c r="Z34">
        <f>IF(X34="Antecipação",IF(W34&lt;=30,INFORME_MENSAL!$A$21,IF(W34&lt;=60,INFORME_MENSAL!$A$22,IF(W34&lt;=90,INFORME_MENSAL!$A$23,IF(W34&lt;=120,INFORME_MENSAL!$A$24,IF(W34&lt;=150,INFORME_MENSAL!$A$25,IF(W34&lt;=180,INFORME_MENSAL!$A$26,IF(W34&lt;=360,INFORME_MENSAL!$A$27,IF(W34&gt;360,INFORME_MENSAL!$A$28,)))))))),"")</f>
        <v/>
      </c>
    </row>
    <row r="35">
      <c r="A35" t="inlineStr">
        <is>
          <t>CASA-17</t>
        </is>
      </c>
      <c r="B35" t="inlineStr">
        <is>
          <t>RAPHAEL TURGERA DA SILVA / SANDRA GAMBARRA HILARIO</t>
        </is>
      </c>
      <c r="C35" t="n">
        <v>117</v>
      </c>
      <c r="D35" s="322" t="n">
        <v>45189</v>
      </c>
      <c r="E35" s="322" t="n">
        <v>45189</v>
      </c>
      <c r="F35" s="322" t="n">
        <v>45189</v>
      </c>
      <c r="G35" t="n">
        <v>4549.24</v>
      </c>
      <c r="H35" t="n">
        <v>44.24</v>
      </c>
      <c r="I35" t="n">
        <v>0</v>
      </c>
      <c r="J35" t="n">
        <v>4549.24</v>
      </c>
      <c r="R35" t="n">
        <v>4549.24</v>
      </c>
      <c r="S35" s="142">
        <f>DATE(YEAR(U35),MONTH(U35),1)</f>
        <v/>
      </c>
      <c r="T35" s="142">
        <f>DATE(YEAR(V35),MONTH(V35),1)</f>
        <v/>
      </c>
      <c r="U35" s="142">
        <f>D35</f>
        <v/>
      </c>
      <c r="V35" s="142">
        <f>E35</f>
        <v/>
      </c>
      <c r="W35">
        <f>U35-V35</f>
        <v/>
      </c>
      <c r="X35">
        <f>IF(S35&gt;T35,"Antecipação",IF(W35&lt;-5,"Recebimento em Atraso","Recebimento Regular"))</f>
        <v/>
      </c>
      <c r="Y35">
        <f>IF(X35="Recebimento Regular","Recebimento Regular",IF(ABS(W35)&lt;=15,"Até 15",IF(ABS(W35)&lt;=30,"Entre 15 e 30",IF(ABS(W35)&lt;=60,"Entre 30 e 60",IF(ABS(W35)&lt;=60,"Entre 60 e 90",IF(ABS(W35)&lt;=90,"Entre 90 e 120",IF(ABS(W35)&lt;=120,"Entre 90 e 120",IF(ABS(W35)&lt;=150,"Entre 120 e 150",IF(ABS(W35)&lt;=180,"Entre 150 e 180","Superior a 180")))))))))</f>
        <v/>
      </c>
      <c r="Z35">
        <f>IF(X35="Antecipação",IF(W35&lt;=30,INFORME_MENSAL!$A$21,IF(W35&lt;=60,INFORME_MENSAL!$A$22,IF(W35&lt;=90,INFORME_MENSAL!$A$23,IF(W35&lt;=120,INFORME_MENSAL!$A$24,IF(W35&lt;=150,INFORME_MENSAL!$A$25,IF(W35&lt;=180,INFORME_MENSAL!$A$26,IF(W35&lt;=360,INFORME_MENSAL!$A$27,IF(W35&gt;360,INFORME_MENSAL!$A$28,)))))))),"")</f>
        <v/>
      </c>
    </row>
    <row r="36">
      <c r="A36" t="inlineStr">
        <is>
          <t>CASA-77</t>
        </is>
      </c>
      <c r="B36" t="inlineStr">
        <is>
          <t>CARLOS CESAR DE LIMA / STEPHANIE BARBOSA ALVES DE LIMA</t>
        </is>
      </c>
      <c r="C36" t="n">
        <v>23</v>
      </c>
      <c r="D36" s="322" t="n">
        <v>45194</v>
      </c>
      <c r="E36" s="322" t="n">
        <v>45190</v>
      </c>
      <c r="F36" s="322" t="n">
        <v>45190</v>
      </c>
      <c r="G36" t="n">
        <v>3373.31</v>
      </c>
      <c r="H36" t="n">
        <v>393.31</v>
      </c>
      <c r="I36" t="n">
        <v>0</v>
      </c>
      <c r="J36" t="n">
        <v>3373.31</v>
      </c>
      <c r="R36" t="n">
        <v>3373.31</v>
      </c>
      <c r="S36" s="142">
        <f>DATE(YEAR(U36),MONTH(U36),1)</f>
        <v/>
      </c>
      <c r="T36" s="142">
        <f>DATE(YEAR(V36),MONTH(V36),1)</f>
        <v/>
      </c>
      <c r="U36" s="142">
        <f>D36</f>
        <v/>
      </c>
      <c r="V36" s="142">
        <f>E36</f>
        <v/>
      </c>
      <c r="W36">
        <f>U36-V36</f>
        <v/>
      </c>
      <c r="X36">
        <f>IF(S36&gt;T36,"Antecipação",IF(W36&lt;-5,"Recebimento em Atraso","Recebimento Regular"))</f>
        <v/>
      </c>
      <c r="Y36">
        <f>IF(X36="Recebimento Regular","Recebimento Regular",IF(ABS(W36)&lt;=15,"Até 15",IF(ABS(W36)&lt;=30,"Entre 15 e 30",IF(ABS(W36)&lt;=60,"Entre 30 e 60",IF(ABS(W36)&lt;=60,"Entre 60 e 90",IF(ABS(W36)&lt;=90,"Entre 90 e 120",IF(ABS(W36)&lt;=120,"Entre 90 e 120",IF(ABS(W36)&lt;=150,"Entre 120 e 150",IF(ABS(W36)&lt;=180,"Entre 150 e 180","Superior a 180")))))))))</f>
        <v/>
      </c>
      <c r="Z36">
        <f>IF(X36="Antecipação",IF(W36&lt;=30,INFORME_MENSAL!$A$21,IF(W36&lt;=60,INFORME_MENSAL!$A$22,IF(W36&lt;=90,INFORME_MENSAL!$A$23,IF(W36&lt;=120,INFORME_MENSAL!$A$24,IF(W36&lt;=150,INFORME_MENSAL!$A$25,IF(W36&lt;=180,INFORME_MENSAL!$A$26,IF(W36&lt;=360,INFORME_MENSAL!$A$27,IF(W36&gt;360,INFORME_MENSAL!$A$28,)))))))),"")</f>
        <v/>
      </c>
    </row>
    <row r="37">
      <c r="A37" t="inlineStr">
        <is>
          <t>CASA-71</t>
        </is>
      </c>
      <c r="B37" t="inlineStr">
        <is>
          <t>TIAGO DA COSTA / EVELLYN POLICARPO PILZ DA COSTA</t>
        </is>
      </c>
      <c r="C37" t="n">
        <v>64</v>
      </c>
      <c r="D37" s="322" t="n">
        <v>45194</v>
      </c>
      <c r="E37" s="322" t="n">
        <v>45190</v>
      </c>
      <c r="F37" s="322" t="n">
        <v>45190</v>
      </c>
      <c r="G37" t="n">
        <v>4156.57</v>
      </c>
      <c r="H37" t="n">
        <v>406.56</v>
      </c>
      <c r="I37" t="n">
        <v>0</v>
      </c>
      <c r="J37" t="n">
        <v>4156.57</v>
      </c>
      <c r="R37" t="n">
        <v>4156.57</v>
      </c>
      <c r="S37" s="142">
        <f>DATE(YEAR(U37),MONTH(U37),1)</f>
        <v/>
      </c>
      <c r="T37" s="142">
        <f>DATE(YEAR(V37),MONTH(V37),1)</f>
        <v/>
      </c>
      <c r="U37" s="142">
        <f>D37</f>
        <v/>
      </c>
      <c r="V37" s="142">
        <f>E37</f>
        <v/>
      </c>
      <c r="W37">
        <f>U37-V37</f>
        <v/>
      </c>
      <c r="X37">
        <f>IF(S37&gt;T37,"Antecipação",IF(W37&lt;-5,"Recebimento em Atraso","Recebimento Regular"))</f>
        <v/>
      </c>
      <c r="Y37">
        <f>IF(X37="Recebimento Regular","Recebimento Regular",IF(ABS(W37)&lt;=15,"Até 15",IF(ABS(W37)&lt;=30,"Entre 15 e 30",IF(ABS(W37)&lt;=60,"Entre 30 e 60",IF(ABS(W37)&lt;=60,"Entre 60 e 90",IF(ABS(W37)&lt;=90,"Entre 90 e 120",IF(ABS(W37)&lt;=120,"Entre 90 e 120",IF(ABS(W37)&lt;=150,"Entre 120 e 150",IF(ABS(W37)&lt;=180,"Entre 150 e 180","Superior a 180")))))))))</f>
        <v/>
      </c>
      <c r="Z37">
        <f>IF(X37="Antecipação",IF(W37&lt;=30,INFORME_MENSAL!$A$21,IF(W37&lt;=60,INFORME_MENSAL!$A$22,IF(W37&lt;=90,INFORME_MENSAL!$A$23,IF(W37&lt;=120,INFORME_MENSAL!$A$24,IF(W37&lt;=150,INFORME_MENSAL!$A$25,IF(W37&lt;=180,INFORME_MENSAL!$A$26,IF(W37&lt;=360,INFORME_MENSAL!$A$27,IF(W37&gt;360,INFORME_MENSAL!$A$28,)))))))),"")</f>
        <v/>
      </c>
    </row>
    <row r="38">
      <c r="A38" t="inlineStr">
        <is>
          <t>CASA-58</t>
        </is>
      </c>
      <c r="B38" t="inlineStr">
        <is>
          <t>ADRIANO DO COUTO CORREA / PAULA LETICIA REIS LAVRA</t>
        </is>
      </c>
      <c r="C38" t="n">
        <v>103</v>
      </c>
      <c r="D38" s="322" t="n">
        <v>45194</v>
      </c>
      <c r="E38" s="322" t="n">
        <v>45190</v>
      </c>
      <c r="F38" s="322" t="n">
        <v>45190</v>
      </c>
      <c r="G38" t="n">
        <v>3490.88</v>
      </c>
      <c r="H38" t="n">
        <v>140.88</v>
      </c>
      <c r="I38" t="n">
        <v>0</v>
      </c>
      <c r="J38" t="n">
        <v>3490.88</v>
      </c>
      <c r="R38" t="n">
        <v>3490.88</v>
      </c>
      <c r="S38" s="142">
        <f>DATE(YEAR(U38),MONTH(U38),1)</f>
        <v/>
      </c>
      <c r="T38" s="142">
        <f>DATE(YEAR(V38),MONTH(V38),1)</f>
        <v/>
      </c>
      <c r="U38" s="142">
        <f>D38</f>
        <v/>
      </c>
      <c r="V38" s="142">
        <f>E38</f>
        <v/>
      </c>
      <c r="W38">
        <f>U38-V38</f>
        <v/>
      </c>
      <c r="X38">
        <f>IF(S38&gt;T38,"Antecipação",IF(W38&lt;-5,"Recebimento em Atraso","Recebimento Regular"))</f>
        <v/>
      </c>
      <c r="Y38">
        <f>IF(X38="Recebimento Regular","Recebimento Regular",IF(ABS(W38)&lt;=15,"Até 15",IF(ABS(W38)&lt;=30,"Entre 15 e 30",IF(ABS(W38)&lt;=60,"Entre 30 e 60",IF(ABS(W38)&lt;=60,"Entre 60 e 90",IF(ABS(W38)&lt;=90,"Entre 90 e 120",IF(ABS(W38)&lt;=120,"Entre 90 e 120",IF(ABS(W38)&lt;=150,"Entre 120 e 150",IF(ABS(W38)&lt;=180,"Entre 150 e 180","Superior a 180")))))))))</f>
        <v/>
      </c>
      <c r="Z38">
        <f>IF(X38="Antecipação",IF(W38&lt;=30,INFORME_MENSAL!$A$21,IF(W38&lt;=60,INFORME_MENSAL!$A$22,IF(W38&lt;=90,INFORME_MENSAL!$A$23,IF(W38&lt;=120,INFORME_MENSAL!$A$24,IF(W38&lt;=150,INFORME_MENSAL!$A$25,IF(W38&lt;=180,INFORME_MENSAL!$A$26,IF(W38&lt;=360,INFORME_MENSAL!$A$27,IF(W38&gt;360,INFORME_MENSAL!$A$28,)))))))),"")</f>
        <v/>
      </c>
    </row>
    <row r="39">
      <c r="A39" t="inlineStr">
        <is>
          <t>CASA-63</t>
        </is>
      </c>
      <c r="B39" t="inlineStr">
        <is>
          <t>RODRIGO LOPES DE SOUZA / BEATRIZ TEREZA MARCOLINO DE SOUZA</t>
        </is>
      </c>
      <c r="C39" t="n">
        <v>120</v>
      </c>
      <c r="D39" s="322" t="n">
        <v>45189</v>
      </c>
      <c r="E39" s="322" t="n">
        <v>45189</v>
      </c>
      <c r="F39" s="322" t="n">
        <v>45190</v>
      </c>
      <c r="G39" t="n">
        <v>3373.75</v>
      </c>
      <c r="H39" t="n">
        <v>0</v>
      </c>
      <c r="I39" t="n">
        <v>0</v>
      </c>
      <c r="J39" t="n">
        <v>3373.75</v>
      </c>
      <c r="R39" t="n">
        <v>3373.75</v>
      </c>
      <c r="S39" s="142">
        <f>DATE(YEAR(U39),MONTH(U39),1)</f>
        <v/>
      </c>
      <c r="T39" s="142">
        <f>DATE(YEAR(V39),MONTH(V39),1)</f>
        <v/>
      </c>
      <c r="U39" s="142">
        <f>D39</f>
        <v/>
      </c>
      <c r="V39" s="142">
        <f>E39</f>
        <v/>
      </c>
      <c r="W39">
        <f>U39-V39</f>
        <v/>
      </c>
      <c r="X39">
        <f>IF(S39&gt;T39,"Antecipação",IF(W39&lt;-5,"Recebimento em Atraso","Recebimento Regular"))</f>
        <v/>
      </c>
      <c r="Y39">
        <f>IF(X39="Recebimento Regular","Recebimento Regular",IF(ABS(W39)&lt;=15,"Até 15",IF(ABS(W39)&lt;=30,"Entre 15 e 30",IF(ABS(W39)&lt;=60,"Entre 30 e 60",IF(ABS(W39)&lt;=60,"Entre 60 e 90",IF(ABS(W39)&lt;=90,"Entre 90 e 120",IF(ABS(W39)&lt;=120,"Entre 90 e 120",IF(ABS(W39)&lt;=150,"Entre 120 e 150",IF(ABS(W39)&lt;=180,"Entre 150 e 180","Superior a 180")))))))))</f>
        <v/>
      </c>
      <c r="Z39">
        <f>IF(X39="Antecipação",IF(W39&lt;=30,INFORME_MENSAL!$A$21,IF(W39&lt;=60,INFORME_MENSAL!$A$22,IF(W39&lt;=90,INFORME_MENSAL!$A$23,IF(W39&lt;=120,INFORME_MENSAL!$A$24,IF(W39&lt;=150,INFORME_MENSAL!$A$25,IF(W39&lt;=180,INFORME_MENSAL!$A$26,IF(W39&lt;=360,INFORME_MENSAL!$A$27,IF(W39&gt;360,INFORME_MENSAL!$A$28,)))))))),"")</f>
        <v/>
      </c>
    </row>
    <row r="40">
      <c r="A40" t="inlineStr">
        <is>
          <t>CASA-24</t>
        </is>
      </c>
      <c r="B40" t="inlineStr">
        <is>
          <t>DAVID EDUARDO NUNES GONÇALVES/PATRICIA GONÇALVES MOURA</t>
        </is>
      </c>
      <c r="C40" t="n">
        <v>24</v>
      </c>
      <c r="D40" s="322" t="n">
        <v>45194</v>
      </c>
      <c r="E40" s="322" t="n">
        <v>45191</v>
      </c>
      <c r="F40" s="322" t="n">
        <v>45191</v>
      </c>
      <c r="G40" t="n">
        <v>14325.47</v>
      </c>
      <c r="H40" t="n">
        <v>1585.47</v>
      </c>
      <c r="I40" t="n">
        <v>0</v>
      </c>
      <c r="J40" t="n">
        <v>14325.47</v>
      </c>
      <c r="R40" t="n">
        <v>14325.47</v>
      </c>
      <c r="S40" s="142">
        <f>DATE(YEAR(U40),MONTH(U40),1)</f>
        <v/>
      </c>
      <c r="T40" s="142">
        <f>DATE(YEAR(V40),MONTH(V40),1)</f>
        <v/>
      </c>
      <c r="U40" s="142">
        <f>D40</f>
        <v/>
      </c>
      <c r="V40" s="142">
        <f>E40</f>
        <v/>
      </c>
      <c r="W40">
        <f>U40-V40</f>
        <v/>
      </c>
      <c r="X40">
        <f>IF(S40&gt;T40,"Antecipação",IF(W40&lt;-5,"Recebimento em Atraso","Recebimento Regular"))</f>
        <v/>
      </c>
      <c r="Y40">
        <f>IF(X40="Recebimento Regular","Recebimento Regular",IF(ABS(W40)&lt;=15,"Até 15",IF(ABS(W40)&lt;=30,"Entre 15 e 30",IF(ABS(W40)&lt;=60,"Entre 30 e 60",IF(ABS(W40)&lt;=60,"Entre 60 e 90",IF(ABS(W40)&lt;=90,"Entre 90 e 120",IF(ABS(W40)&lt;=120,"Entre 90 e 120",IF(ABS(W40)&lt;=150,"Entre 120 e 150",IF(ABS(W40)&lt;=180,"Entre 150 e 180","Superior a 180")))))))))</f>
        <v/>
      </c>
      <c r="Z40">
        <f>IF(X40="Antecipação",IF(W40&lt;=30,INFORME_MENSAL!$A$21,IF(W40&lt;=60,INFORME_MENSAL!$A$22,IF(W40&lt;=90,INFORME_MENSAL!$A$23,IF(W40&lt;=120,INFORME_MENSAL!$A$24,IF(W40&lt;=150,INFORME_MENSAL!$A$25,IF(W40&lt;=180,INFORME_MENSAL!$A$26,IF(W40&lt;=360,INFORME_MENSAL!$A$27,IF(W40&gt;360,INFORME_MENSAL!$A$28,)))))))),"")</f>
        <v/>
      </c>
    </row>
    <row r="41">
      <c r="A41" t="inlineStr">
        <is>
          <t>CASA-4</t>
        </is>
      </c>
      <c r="B41" t="inlineStr">
        <is>
          <t>ANTONIO MARCOS DE OLIVEIRA / CRISTIANE MARTINS MOURAO</t>
        </is>
      </c>
      <c r="C41" t="n">
        <v>93</v>
      </c>
      <c r="D41" s="322" t="n">
        <v>45347</v>
      </c>
      <c r="E41" s="322" t="n">
        <v>45191</v>
      </c>
      <c r="F41" s="322" t="n">
        <v>45191</v>
      </c>
      <c r="G41" t="n">
        <v>3626.35</v>
      </c>
      <c r="H41" t="n">
        <v>146.35</v>
      </c>
      <c r="I41" t="n">
        <v>0</v>
      </c>
      <c r="J41" t="n">
        <v>3626.35</v>
      </c>
      <c r="R41" t="n">
        <v>3626.35</v>
      </c>
      <c r="S41" s="142">
        <f>DATE(YEAR(U41),MONTH(U41),1)</f>
        <v/>
      </c>
      <c r="T41" s="142">
        <f>DATE(YEAR(V41),MONTH(V41),1)</f>
        <v/>
      </c>
      <c r="U41" s="142">
        <f>D41</f>
        <v/>
      </c>
      <c r="V41" s="142">
        <f>E41</f>
        <v/>
      </c>
      <c r="W41">
        <f>U41-V41</f>
        <v/>
      </c>
      <c r="X41">
        <f>IF(S41&gt;T41,"Antecipação",IF(W41&lt;-5,"Recebimento em Atraso","Recebimento Regular"))</f>
        <v/>
      </c>
      <c r="Y41">
        <f>IF(X41="Recebimento Regular","Recebimento Regular",IF(ABS(W41)&lt;=15,"Até 15",IF(ABS(W41)&lt;=30,"Entre 15 e 30",IF(ABS(W41)&lt;=60,"Entre 30 e 60",IF(ABS(W41)&lt;=60,"Entre 60 e 90",IF(ABS(W41)&lt;=90,"Entre 90 e 120",IF(ABS(W41)&lt;=120,"Entre 90 e 120",IF(ABS(W41)&lt;=150,"Entre 120 e 150",IF(ABS(W41)&lt;=180,"Entre 150 e 180","Superior a 180")))))))))</f>
        <v/>
      </c>
      <c r="Z41">
        <f>IF(X41="Antecipação",IF(W41&lt;=30,INFORME_MENSAL!$A$21,IF(W41&lt;=60,INFORME_MENSAL!$A$22,IF(W41&lt;=90,INFORME_MENSAL!$A$23,IF(W41&lt;=120,INFORME_MENSAL!$A$24,IF(W41&lt;=150,INFORME_MENSAL!$A$25,IF(W41&lt;=180,INFORME_MENSAL!$A$26,IF(W41&lt;=360,INFORME_MENSAL!$A$27,IF(W41&gt;360,INFORME_MENSAL!$A$28,)))))))),"")</f>
        <v/>
      </c>
    </row>
    <row r="42">
      <c r="A42" t="inlineStr">
        <is>
          <t>CASA-4</t>
        </is>
      </c>
      <c r="B42" t="inlineStr">
        <is>
          <t>ANTONIO MARCOS DE OLIVEIRA / CRISTIANE MARTINS MOURAO</t>
        </is>
      </c>
      <c r="C42" t="n">
        <v>93</v>
      </c>
      <c r="D42" s="322" t="n">
        <v>45376</v>
      </c>
      <c r="E42" s="322" t="n">
        <v>45191</v>
      </c>
      <c r="F42" s="322" t="n">
        <v>45191</v>
      </c>
      <c r="G42" t="n">
        <v>3626.35</v>
      </c>
      <c r="H42" t="n">
        <v>146.35</v>
      </c>
      <c r="I42" t="n">
        <v>0</v>
      </c>
      <c r="J42" t="n">
        <v>3626.35</v>
      </c>
      <c r="R42" t="n">
        <v>3626.35</v>
      </c>
      <c r="S42" s="142">
        <f>DATE(YEAR(U42),MONTH(U42),1)</f>
        <v/>
      </c>
      <c r="T42" s="142">
        <f>DATE(YEAR(V42),MONTH(V42),1)</f>
        <v/>
      </c>
      <c r="U42" s="142">
        <f>D42</f>
        <v/>
      </c>
      <c r="V42" s="142">
        <f>E42</f>
        <v/>
      </c>
      <c r="W42">
        <f>U42-V42</f>
        <v/>
      </c>
      <c r="X42">
        <f>IF(S42&gt;T42,"Antecipação",IF(W42&lt;-5,"Recebimento em Atraso","Recebimento Regular"))</f>
        <v/>
      </c>
      <c r="Y42">
        <f>IF(X42="Recebimento Regular","Recebimento Regular",IF(ABS(W42)&lt;=15,"Até 15",IF(ABS(W42)&lt;=30,"Entre 15 e 30",IF(ABS(W42)&lt;=60,"Entre 30 e 60",IF(ABS(W42)&lt;=60,"Entre 60 e 90",IF(ABS(W42)&lt;=90,"Entre 90 e 120",IF(ABS(W42)&lt;=120,"Entre 90 e 120",IF(ABS(W42)&lt;=150,"Entre 120 e 150",IF(ABS(W42)&lt;=180,"Entre 150 e 180","Superior a 180")))))))))</f>
        <v/>
      </c>
      <c r="Z42">
        <f>IF(X42="Antecipação",IF(W42&lt;=30,INFORME_MENSAL!$A$21,IF(W42&lt;=60,INFORME_MENSAL!$A$22,IF(W42&lt;=90,INFORME_MENSAL!$A$23,IF(W42&lt;=120,INFORME_MENSAL!$A$24,IF(W42&lt;=150,INFORME_MENSAL!$A$25,IF(W42&lt;=180,INFORME_MENSAL!$A$26,IF(W42&lt;=360,INFORME_MENSAL!$A$27,IF(W42&gt;360,INFORME_MENSAL!$A$28,)))))))),"")</f>
        <v/>
      </c>
    </row>
    <row r="43">
      <c r="A43" t="inlineStr">
        <is>
          <t>CASA-41</t>
        </is>
      </c>
      <c r="B43" t="inlineStr">
        <is>
          <t>ANTONIO FABRETTE</t>
        </is>
      </c>
      <c r="C43" t="n">
        <v>113</v>
      </c>
      <c r="D43" s="322" t="n">
        <v>45194</v>
      </c>
      <c r="E43" s="322" t="n">
        <v>45194</v>
      </c>
      <c r="F43" s="322" t="n">
        <v>45194</v>
      </c>
      <c r="G43" t="n">
        <v>3500</v>
      </c>
      <c r="H43" t="n">
        <v>0</v>
      </c>
      <c r="I43" t="n">
        <v>0</v>
      </c>
      <c r="J43" t="n">
        <v>3500</v>
      </c>
      <c r="R43" t="n">
        <v>3500</v>
      </c>
      <c r="S43" s="142">
        <f>DATE(YEAR(U43),MONTH(U43),1)</f>
        <v/>
      </c>
      <c r="T43" s="142">
        <f>DATE(YEAR(V43),MONTH(V43),1)</f>
        <v/>
      </c>
      <c r="U43" s="142">
        <f>D43</f>
        <v/>
      </c>
      <c r="V43" s="142">
        <f>E43</f>
        <v/>
      </c>
      <c r="W43">
        <f>U43-V43</f>
        <v/>
      </c>
      <c r="X43">
        <f>IF(S43&gt;T43,"Antecipação",IF(W43&lt;-5,"Recebimento em Atraso","Recebimento Regular"))</f>
        <v/>
      </c>
      <c r="Y43">
        <f>IF(X43="Recebimento Regular","Recebimento Regular",IF(ABS(W43)&lt;=15,"Até 15",IF(ABS(W43)&lt;=30,"Entre 15 e 30",IF(ABS(W43)&lt;=60,"Entre 30 e 60",IF(ABS(W43)&lt;=60,"Entre 60 e 90",IF(ABS(W43)&lt;=90,"Entre 90 e 120",IF(ABS(W43)&lt;=120,"Entre 90 e 120",IF(ABS(W43)&lt;=150,"Entre 120 e 150",IF(ABS(W43)&lt;=180,"Entre 150 e 180","Superior a 180")))))))))</f>
        <v/>
      </c>
      <c r="Z43">
        <f>IF(X43="Antecipação",IF(W43&lt;=30,INFORME_MENSAL!$A$21,IF(W43&lt;=60,INFORME_MENSAL!$A$22,IF(W43&lt;=90,INFORME_MENSAL!$A$23,IF(W43&lt;=120,INFORME_MENSAL!$A$24,IF(W43&lt;=150,INFORME_MENSAL!$A$25,IF(W43&lt;=180,INFORME_MENSAL!$A$26,IF(W43&lt;=360,INFORME_MENSAL!$A$27,IF(W43&gt;360,INFORME_MENSAL!$A$28,)))))))),"")</f>
        <v/>
      </c>
    </row>
    <row r="44">
      <c r="A44" t="inlineStr">
        <is>
          <t>CASA-56</t>
        </is>
      </c>
      <c r="B44" t="inlineStr">
        <is>
          <t>ANTONIO FABRETTE</t>
        </is>
      </c>
      <c r="C44" t="n">
        <v>114</v>
      </c>
      <c r="D44" s="322" t="n">
        <v>45194</v>
      </c>
      <c r="E44" s="322" t="n">
        <v>45194</v>
      </c>
      <c r="F44" s="322" t="n">
        <v>45194</v>
      </c>
      <c r="G44" t="n">
        <v>3000</v>
      </c>
      <c r="H44" t="n">
        <v>0</v>
      </c>
      <c r="I44" t="n">
        <v>0</v>
      </c>
      <c r="J44" t="n">
        <v>3000</v>
      </c>
      <c r="R44" t="n">
        <v>3000</v>
      </c>
      <c r="S44" s="142">
        <f>DATE(YEAR(U44),MONTH(U44),1)</f>
        <v/>
      </c>
      <c r="T44" s="142">
        <f>DATE(YEAR(V44),MONTH(V44),1)</f>
        <v/>
      </c>
      <c r="U44" s="142">
        <f>D44</f>
        <v/>
      </c>
      <c r="V44" s="142">
        <f>E44</f>
        <v/>
      </c>
      <c r="W44">
        <f>U44-V44</f>
        <v/>
      </c>
      <c r="X44">
        <f>IF(S44&gt;T44,"Antecipação",IF(W44&lt;-5,"Recebimento em Atraso","Recebimento Regular"))</f>
        <v/>
      </c>
      <c r="Y44">
        <f>IF(X44="Recebimento Regular","Recebimento Regular",IF(ABS(W44)&lt;=15,"Até 15",IF(ABS(W44)&lt;=30,"Entre 15 e 30",IF(ABS(W44)&lt;=60,"Entre 30 e 60",IF(ABS(W44)&lt;=60,"Entre 60 e 90",IF(ABS(W44)&lt;=90,"Entre 90 e 120",IF(ABS(W44)&lt;=120,"Entre 90 e 120",IF(ABS(W44)&lt;=150,"Entre 120 e 150",IF(ABS(W44)&lt;=180,"Entre 150 e 180","Superior a 180")))))))))</f>
        <v/>
      </c>
      <c r="Z44">
        <f>IF(X44="Antecipação",IF(W44&lt;=30,INFORME_MENSAL!$A$21,IF(W44&lt;=60,INFORME_MENSAL!$A$22,IF(W44&lt;=90,INFORME_MENSAL!$A$23,IF(W44&lt;=120,INFORME_MENSAL!$A$24,IF(W44&lt;=150,INFORME_MENSAL!$A$25,IF(W44&lt;=180,INFORME_MENSAL!$A$26,IF(W44&lt;=360,INFORME_MENSAL!$A$27,IF(W44&gt;360,INFORME_MENSAL!$A$28,)))))))),"")</f>
        <v/>
      </c>
    </row>
    <row r="45">
      <c r="A45" t="inlineStr">
        <is>
          <t>CASA-12</t>
        </is>
      </c>
      <c r="B45" t="inlineStr">
        <is>
          <t>CAMILA VARJÃO DOS SANTOS / RAPHAEL MENDES COSTA</t>
        </is>
      </c>
      <c r="C45" t="n">
        <v>5</v>
      </c>
      <c r="D45" s="322" t="n">
        <v>45194</v>
      </c>
      <c r="E45" s="322" t="n">
        <v>45194</v>
      </c>
      <c r="F45" s="322" t="n">
        <v>45194</v>
      </c>
      <c r="G45" t="n">
        <v>3509.31</v>
      </c>
      <c r="H45" t="n">
        <v>618.84</v>
      </c>
      <c r="I45" t="n">
        <v>0</v>
      </c>
      <c r="J45" t="n">
        <v>3509.31</v>
      </c>
      <c r="R45" t="n">
        <v>3509.31</v>
      </c>
      <c r="S45" s="142">
        <f>DATE(YEAR(U45),MONTH(U45),1)</f>
        <v/>
      </c>
      <c r="T45" s="142">
        <f>DATE(YEAR(V45),MONTH(V45),1)</f>
        <v/>
      </c>
      <c r="U45" s="142">
        <f>D45</f>
        <v/>
      </c>
      <c r="V45" s="142">
        <f>E45</f>
        <v/>
      </c>
      <c r="W45">
        <f>U45-V45</f>
        <v/>
      </c>
      <c r="X45">
        <f>IF(S45&gt;T45,"Antecipação",IF(W45&lt;-5,"Recebimento em Atraso","Recebimento Regular"))</f>
        <v/>
      </c>
      <c r="Y45">
        <f>IF(X45="Recebimento Regular","Recebimento Regular",IF(ABS(W45)&lt;=15,"Até 15",IF(ABS(W45)&lt;=30,"Entre 15 e 30",IF(ABS(W45)&lt;=60,"Entre 30 e 60",IF(ABS(W45)&lt;=60,"Entre 60 e 90",IF(ABS(W45)&lt;=90,"Entre 90 e 120",IF(ABS(W45)&lt;=120,"Entre 90 e 120",IF(ABS(W45)&lt;=150,"Entre 120 e 150",IF(ABS(W45)&lt;=180,"Entre 150 e 180","Superior a 180")))))))))</f>
        <v/>
      </c>
      <c r="Z45">
        <f>IF(X45="Antecipação",IF(W45&lt;=30,INFORME_MENSAL!$A$21,IF(W45&lt;=60,INFORME_MENSAL!$A$22,IF(W45&lt;=90,INFORME_MENSAL!$A$23,IF(W45&lt;=120,INFORME_MENSAL!$A$24,IF(W45&lt;=150,INFORME_MENSAL!$A$25,IF(W45&lt;=180,INFORME_MENSAL!$A$26,IF(W45&lt;=360,INFORME_MENSAL!$A$27,IF(W45&gt;360,INFORME_MENSAL!$A$28,)))))))),"")</f>
        <v/>
      </c>
    </row>
    <row r="46">
      <c r="A46" t="inlineStr">
        <is>
          <t>CASA-1</t>
        </is>
      </c>
      <c r="B46" t="inlineStr">
        <is>
          <t>ISRAEL NUNES DA SILVA</t>
        </is>
      </c>
      <c r="C46" t="n">
        <v>16</v>
      </c>
      <c r="D46" s="322" t="n">
        <v>45194</v>
      </c>
      <c r="E46" s="322" t="n">
        <v>45194</v>
      </c>
      <c r="F46" s="322" t="n">
        <v>45194</v>
      </c>
      <c r="G46" t="n">
        <v>3701.58</v>
      </c>
      <c r="H46" t="n">
        <v>431.58</v>
      </c>
      <c r="I46" t="n">
        <v>0</v>
      </c>
      <c r="J46" t="n">
        <v>3701.58</v>
      </c>
      <c r="R46" t="n">
        <v>3701.58</v>
      </c>
      <c r="S46" s="142">
        <f>DATE(YEAR(U46),MONTH(U46),1)</f>
        <v/>
      </c>
      <c r="T46" s="142">
        <f>DATE(YEAR(V46),MONTH(V46),1)</f>
        <v/>
      </c>
      <c r="U46" s="142">
        <f>D46</f>
        <v/>
      </c>
      <c r="V46" s="142">
        <f>E46</f>
        <v/>
      </c>
      <c r="W46">
        <f>U46-V46</f>
        <v/>
      </c>
      <c r="X46">
        <f>IF(S46&gt;T46,"Antecipação",IF(W46&lt;-5,"Recebimento em Atraso","Recebimento Regular"))</f>
        <v/>
      </c>
      <c r="Y46">
        <f>IF(X46="Recebimento Regular","Recebimento Regular",IF(ABS(W46)&lt;=15,"Até 15",IF(ABS(W46)&lt;=30,"Entre 15 e 30",IF(ABS(W46)&lt;=60,"Entre 30 e 60",IF(ABS(W46)&lt;=60,"Entre 60 e 90",IF(ABS(W46)&lt;=90,"Entre 90 e 120",IF(ABS(W46)&lt;=120,"Entre 90 e 120",IF(ABS(W46)&lt;=150,"Entre 120 e 150",IF(ABS(W46)&lt;=180,"Entre 150 e 180","Superior a 180")))))))))</f>
        <v/>
      </c>
      <c r="Z46">
        <f>IF(X46="Antecipação",IF(W46&lt;=30,INFORME_MENSAL!$A$21,IF(W46&lt;=60,INFORME_MENSAL!$A$22,IF(W46&lt;=90,INFORME_MENSAL!$A$23,IF(W46&lt;=120,INFORME_MENSAL!$A$24,IF(W46&lt;=150,INFORME_MENSAL!$A$25,IF(W46&lt;=180,INFORME_MENSAL!$A$26,IF(W46&lt;=360,INFORME_MENSAL!$A$27,IF(W46&gt;360,INFORME_MENSAL!$A$28,)))))))),"")</f>
        <v/>
      </c>
    </row>
    <row r="47">
      <c r="A47" t="inlineStr">
        <is>
          <t>CASA-2</t>
        </is>
      </c>
      <c r="B47" t="inlineStr">
        <is>
          <t>ARQUIMEDES GALVAO DE ALMEIDA FRANCA CRIVELARI / MARCELA GALVAO DE ALMEIDA FRANCA CRIVELARI</t>
        </is>
      </c>
      <c r="C47" t="n">
        <v>14</v>
      </c>
      <c r="D47" s="322" t="n">
        <v>45194</v>
      </c>
      <c r="E47" s="322" t="n">
        <v>45194</v>
      </c>
      <c r="F47" s="322" t="n">
        <v>45194</v>
      </c>
      <c r="G47" t="n">
        <v>6273.23</v>
      </c>
      <c r="H47" t="n">
        <v>731.42</v>
      </c>
      <c r="I47" t="n">
        <v>0</v>
      </c>
      <c r="J47" t="n">
        <v>6273.23</v>
      </c>
      <c r="R47" t="n">
        <v>6273.23</v>
      </c>
      <c r="S47" s="142">
        <f>DATE(YEAR(U47),MONTH(U47),1)</f>
        <v/>
      </c>
      <c r="T47" s="142">
        <f>DATE(YEAR(V47),MONTH(V47),1)</f>
        <v/>
      </c>
      <c r="U47" s="142">
        <f>D47</f>
        <v/>
      </c>
      <c r="V47" s="142">
        <f>E47</f>
        <v/>
      </c>
      <c r="W47">
        <f>U47-V47</f>
        <v/>
      </c>
      <c r="X47">
        <f>IF(S47&gt;T47,"Antecipação",IF(W47&lt;-5,"Recebimento em Atraso","Recebimento Regular"))</f>
        <v/>
      </c>
      <c r="Y47">
        <f>IF(X47="Recebimento Regular","Recebimento Regular",IF(ABS(W47)&lt;=15,"Até 15",IF(ABS(W47)&lt;=30,"Entre 15 e 30",IF(ABS(W47)&lt;=60,"Entre 30 e 60",IF(ABS(W47)&lt;=60,"Entre 60 e 90",IF(ABS(W47)&lt;=90,"Entre 90 e 120",IF(ABS(W47)&lt;=120,"Entre 90 e 120",IF(ABS(W47)&lt;=150,"Entre 120 e 150",IF(ABS(W47)&lt;=180,"Entre 150 e 180","Superior a 180")))))))))</f>
        <v/>
      </c>
      <c r="Z47">
        <f>IF(X47="Antecipação",IF(W47&lt;=30,INFORME_MENSAL!$A$21,IF(W47&lt;=60,INFORME_MENSAL!$A$22,IF(W47&lt;=90,INFORME_MENSAL!$A$23,IF(W47&lt;=120,INFORME_MENSAL!$A$24,IF(W47&lt;=150,INFORME_MENSAL!$A$25,IF(W47&lt;=180,INFORME_MENSAL!$A$26,IF(W47&lt;=360,INFORME_MENSAL!$A$27,IF(W47&gt;360,INFORME_MENSAL!$A$28,)))))))),"")</f>
        <v/>
      </c>
    </row>
    <row r="48">
      <c r="A48" t="inlineStr">
        <is>
          <t>CASA-24</t>
        </is>
      </c>
      <c r="B48" t="inlineStr">
        <is>
          <t>DAVID EDUARDO NUNES GONÇALVES/PATRICIA GONÇALVES MOURA</t>
        </is>
      </c>
      <c r="C48" t="n">
        <v>24</v>
      </c>
      <c r="D48" s="322" t="n">
        <v>45194</v>
      </c>
      <c r="E48" s="322" t="n">
        <v>45194</v>
      </c>
      <c r="F48" s="322" t="n">
        <v>45194</v>
      </c>
      <c r="G48" t="n">
        <v>2248.9</v>
      </c>
      <c r="H48" t="n">
        <v>248.9</v>
      </c>
      <c r="I48" t="n">
        <v>0</v>
      </c>
      <c r="J48" t="n">
        <v>2248.9</v>
      </c>
      <c r="R48" t="n">
        <v>2248.9</v>
      </c>
      <c r="S48" s="142">
        <f>DATE(YEAR(U48),MONTH(U48),1)</f>
        <v/>
      </c>
      <c r="T48" s="142">
        <f>DATE(YEAR(V48),MONTH(V48),1)</f>
        <v/>
      </c>
      <c r="U48" s="142">
        <f>D48</f>
        <v/>
      </c>
      <c r="V48" s="142">
        <f>E48</f>
        <v/>
      </c>
      <c r="W48">
        <f>U48-V48</f>
        <v/>
      </c>
      <c r="X48">
        <f>IF(S48&gt;T48,"Antecipação",IF(W48&lt;-5,"Recebimento em Atraso","Recebimento Regular"))</f>
        <v/>
      </c>
      <c r="Y48">
        <f>IF(X48="Recebimento Regular","Recebimento Regular",IF(ABS(W48)&lt;=15,"Até 15",IF(ABS(W48)&lt;=30,"Entre 15 e 30",IF(ABS(W48)&lt;=60,"Entre 30 e 60",IF(ABS(W48)&lt;=60,"Entre 60 e 90",IF(ABS(W48)&lt;=90,"Entre 90 e 120",IF(ABS(W48)&lt;=120,"Entre 90 e 120",IF(ABS(W48)&lt;=150,"Entre 120 e 150",IF(ABS(W48)&lt;=180,"Entre 150 e 180","Superior a 180")))))))))</f>
        <v/>
      </c>
      <c r="Z48">
        <f>IF(X48="Antecipação",IF(W48&lt;=30,INFORME_MENSAL!$A$21,IF(W48&lt;=60,INFORME_MENSAL!$A$22,IF(W48&lt;=90,INFORME_MENSAL!$A$23,IF(W48&lt;=120,INFORME_MENSAL!$A$24,IF(W48&lt;=150,INFORME_MENSAL!$A$25,IF(W48&lt;=180,INFORME_MENSAL!$A$26,IF(W48&lt;=360,INFORME_MENSAL!$A$27,IF(W48&gt;360,INFORME_MENSAL!$A$28,)))))))),"")</f>
        <v/>
      </c>
    </row>
    <row r="49">
      <c r="A49" t="inlineStr">
        <is>
          <t>CASA-68</t>
        </is>
      </c>
      <c r="B49" t="inlineStr">
        <is>
          <t>WENDELL PITTER ESTANDO / LILIAN PEREIRA DA SILVA</t>
        </is>
      </c>
      <c r="C49" t="n">
        <v>47</v>
      </c>
      <c r="D49" s="322" t="n">
        <v>45194</v>
      </c>
      <c r="E49" s="322" t="n">
        <v>45194</v>
      </c>
      <c r="F49" s="322" t="n">
        <v>45194</v>
      </c>
      <c r="G49" t="n">
        <v>3845.45</v>
      </c>
      <c r="H49" t="n">
        <v>389.26</v>
      </c>
      <c r="I49" t="n">
        <v>0</v>
      </c>
      <c r="J49" t="n">
        <v>3845.45</v>
      </c>
      <c r="R49" t="n">
        <v>3845.45</v>
      </c>
      <c r="S49" s="142">
        <f>DATE(YEAR(U49),MONTH(U49),1)</f>
        <v/>
      </c>
      <c r="T49" s="142">
        <f>DATE(YEAR(V49),MONTH(V49),1)</f>
        <v/>
      </c>
      <c r="U49" s="142">
        <f>D49</f>
        <v/>
      </c>
      <c r="V49" s="142">
        <f>E49</f>
        <v/>
      </c>
      <c r="W49">
        <f>U49-V49</f>
        <v/>
      </c>
      <c r="X49">
        <f>IF(S49&gt;T49,"Antecipação",IF(W49&lt;-5,"Recebimento em Atraso","Recebimento Regular"))</f>
        <v/>
      </c>
      <c r="Y49">
        <f>IF(X49="Recebimento Regular","Recebimento Regular",IF(ABS(W49)&lt;=15,"Até 15",IF(ABS(W49)&lt;=30,"Entre 15 e 30",IF(ABS(W49)&lt;=60,"Entre 30 e 60",IF(ABS(W49)&lt;=60,"Entre 60 e 90",IF(ABS(W49)&lt;=90,"Entre 90 e 120",IF(ABS(W49)&lt;=120,"Entre 90 e 120",IF(ABS(W49)&lt;=150,"Entre 120 e 150",IF(ABS(W49)&lt;=180,"Entre 150 e 180","Superior a 180")))))))))</f>
        <v/>
      </c>
      <c r="Z49">
        <f>IF(X49="Antecipação",IF(W49&lt;=30,INFORME_MENSAL!$A$21,IF(W49&lt;=60,INFORME_MENSAL!$A$22,IF(W49&lt;=90,INFORME_MENSAL!$A$23,IF(W49&lt;=120,INFORME_MENSAL!$A$24,IF(W49&lt;=150,INFORME_MENSAL!$A$25,IF(W49&lt;=180,INFORME_MENSAL!$A$26,IF(W49&lt;=360,INFORME_MENSAL!$A$27,IF(W49&gt;360,INFORME_MENSAL!$A$28,)))))))),"")</f>
        <v/>
      </c>
    </row>
    <row r="50">
      <c r="A50" t="inlineStr">
        <is>
          <t>CASA-52</t>
        </is>
      </c>
      <c r="B50" t="inlineStr">
        <is>
          <t>PETERSON SERRA LOPES / ANA CARLA MORAES DE BRITO LOPES</t>
        </is>
      </c>
      <c r="C50" t="n">
        <v>91</v>
      </c>
      <c r="D50" s="322" t="n">
        <v>45194</v>
      </c>
      <c r="E50" s="322" t="n">
        <v>45194</v>
      </c>
      <c r="F50" s="322" t="n">
        <v>45194</v>
      </c>
      <c r="G50" t="n">
        <v>4147.38</v>
      </c>
      <c r="H50" t="n">
        <v>167.38</v>
      </c>
      <c r="I50" t="n">
        <v>0</v>
      </c>
      <c r="J50" t="n">
        <v>4147.38</v>
      </c>
      <c r="R50" t="n">
        <v>4147.38</v>
      </c>
      <c r="S50" s="142">
        <f>DATE(YEAR(U50),MONTH(U50),1)</f>
        <v/>
      </c>
      <c r="T50" s="142">
        <f>DATE(YEAR(V50),MONTH(V50),1)</f>
        <v/>
      </c>
      <c r="U50" s="142">
        <f>D50</f>
        <v/>
      </c>
      <c r="V50" s="142">
        <f>E50</f>
        <v/>
      </c>
      <c r="W50">
        <f>U50-V50</f>
        <v/>
      </c>
      <c r="X50">
        <f>IF(S50&gt;T50,"Antecipação",IF(W50&lt;-5,"Recebimento em Atraso","Recebimento Regular"))</f>
        <v/>
      </c>
      <c r="Y50">
        <f>IF(X50="Recebimento Regular","Recebimento Regular",IF(ABS(W50)&lt;=15,"Até 15",IF(ABS(W50)&lt;=30,"Entre 15 e 30",IF(ABS(W50)&lt;=60,"Entre 30 e 60",IF(ABS(W50)&lt;=60,"Entre 60 e 90",IF(ABS(W50)&lt;=90,"Entre 90 e 120",IF(ABS(W50)&lt;=120,"Entre 90 e 120",IF(ABS(W50)&lt;=150,"Entre 120 e 150",IF(ABS(W50)&lt;=180,"Entre 150 e 180","Superior a 180")))))))))</f>
        <v/>
      </c>
      <c r="Z50">
        <f>IF(X50="Antecipação",IF(W50&lt;=30,INFORME_MENSAL!$A$21,IF(W50&lt;=60,INFORME_MENSAL!$A$22,IF(W50&lt;=90,INFORME_MENSAL!$A$23,IF(W50&lt;=120,INFORME_MENSAL!$A$24,IF(W50&lt;=150,INFORME_MENSAL!$A$25,IF(W50&lt;=180,INFORME_MENSAL!$A$26,IF(W50&lt;=360,INFORME_MENSAL!$A$27,IF(W50&gt;360,INFORME_MENSAL!$A$28,)))))))),"")</f>
        <v/>
      </c>
    </row>
    <row r="51">
      <c r="A51" t="inlineStr">
        <is>
          <t>CASA-29</t>
        </is>
      </c>
      <c r="B51" t="inlineStr">
        <is>
          <t>SANDRO MIGUEL DE AVILA / SANDRA BARBOSA DE AVILA</t>
        </is>
      </c>
      <c r="C51" t="n">
        <v>57</v>
      </c>
      <c r="D51" s="322" t="n">
        <v>45194</v>
      </c>
      <c r="E51" s="322" t="n">
        <v>45194</v>
      </c>
      <c r="F51" s="322" t="n">
        <v>45194</v>
      </c>
      <c r="G51" t="n">
        <v>4156.57</v>
      </c>
      <c r="H51" t="n">
        <v>406.56</v>
      </c>
      <c r="I51" t="n">
        <v>0</v>
      </c>
      <c r="J51" t="n">
        <v>4156.57</v>
      </c>
      <c r="R51" t="n">
        <v>4156.57</v>
      </c>
      <c r="S51" s="142">
        <f>DATE(YEAR(U51),MONTH(U51),1)</f>
        <v/>
      </c>
      <c r="T51" s="142">
        <f>DATE(YEAR(V51),MONTH(V51),1)</f>
        <v/>
      </c>
      <c r="U51" s="142">
        <f>D51</f>
        <v/>
      </c>
      <c r="V51" s="142">
        <f>E51</f>
        <v/>
      </c>
      <c r="W51">
        <f>U51-V51</f>
        <v/>
      </c>
      <c r="X51">
        <f>IF(S51&gt;T51,"Antecipação",IF(W51&lt;-5,"Recebimento em Atraso","Recebimento Regular"))</f>
        <v/>
      </c>
      <c r="Y51">
        <f>IF(X51="Recebimento Regular","Recebimento Regular",IF(ABS(W51)&lt;=15,"Até 15",IF(ABS(W51)&lt;=30,"Entre 15 e 30",IF(ABS(W51)&lt;=60,"Entre 30 e 60",IF(ABS(W51)&lt;=60,"Entre 60 e 90",IF(ABS(W51)&lt;=90,"Entre 90 e 120",IF(ABS(W51)&lt;=120,"Entre 90 e 120",IF(ABS(W51)&lt;=150,"Entre 120 e 150",IF(ABS(W51)&lt;=180,"Entre 150 e 180","Superior a 180")))))))))</f>
        <v/>
      </c>
      <c r="Z51">
        <f>IF(X51="Antecipação",IF(W51&lt;=30,INFORME_MENSAL!$A$21,IF(W51&lt;=60,INFORME_MENSAL!$A$22,IF(W51&lt;=90,INFORME_MENSAL!$A$23,IF(W51&lt;=120,INFORME_MENSAL!$A$24,IF(W51&lt;=150,INFORME_MENSAL!$A$25,IF(W51&lt;=180,INFORME_MENSAL!$A$26,IF(W51&lt;=360,INFORME_MENSAL!$A$27,IF(W51&gt;360,INFORME_MENSAL!$A$28,)))))))),"")</f>
        <v/>
      </c>
    </row>
    <row r="52">
      <c r="A52" t="inlineStr">
        <is>
          <t>CASA-29</t>
        </is>
      </c>
      <c r="B52" t="inlineStr">
        <is>
          <t>SANDRO MIGUEL DE AVILA / SANDRA BARBOSA DE AVILA</t>
        </is>
      </c>
      <c r="C52" t="n">
        <v>57</v>
      </c>
      <c r="D52" s="322" t="n">
        <v>45194</v>
      </c>
      <c r="E52" s="322" t="n">
        <v>45194</v>
      </c>
      <c r="F52" s="322" t="n">
        <v>45194</v>
      </c>
      <c r="G52" t="n">
        <v>11073.06</v>
      </c>
      <c r="H52" t="n">
        <v>1083.06</v>
      </c>
      <c r="I52" t="n">
        <v>0</v>
      </c>
      <c r="J52" t="n">
        <v>11073.06</v>
      </c>
      <c r="R52" t="n">
        <v>11073.06</v>
      </c>
      <c r="S52" s="142">
        <f>DATE(YEAR(U52),MONTH(U52),1)</f>
        <v/>
      </c>
      <c r="T52" s="142">
        <f>DATE(YEAR(V52),MONTH(V52),1)</f>
        <v/>
      </c>
      <c r="U52" s="142">
        <f>D52</f>
        <v/>
      </c>
      <c r="V52" s="142">
        <f>E52</f>
        <v/>
      </c>
      <c r="W52">
        <f>U52-V52</f>
        <v/>
      </c>
      <c r="X52">
        <f>IF(S52&gt;T52,"Antecipação",IF(W52&lt;-5,"Recebimento em Atraso","Recebimento Regular"))</f>
        <v/>
      </c>
      <c r="Y52">
        <f>IF(X52="Recebimento Regular","Recebimento Regular",IF(ABS(W52)&lt;=15,"Até 15",IF(ABS(W52)&lt;=30,"Entre 15 e 30",IF(ABS(W52)&lt;=60,"Entre 30 e 60",IF(ABS(W52)&lt;=60,"Entre 60 e 90",IF(ABS(W52)&lt;=90,"Entre 90 e 120",IF(ABS(W52)&lt;=120,"Entre 90 e 120",IF(ABS(W52)&lt;=150,"Entre 120 e 150",IF(ABS(W52)&lt;=180,"Entre 150 e 180","Superior a 180")))))))))</f>
        <v/>
      </c>
      <c r="Z52">
        <f>IF(X52="Antecipação",IF(W52&lt;=30,INFORME_MENSAL!$A$21,IF(W52&lt;=60,INFORME_MENSAL!$A$22,IF(W52&lt;=90,INFORME_MENSAL!$A$23,IF(W52&lt;=120,INFORME_MENSAL!$A$24,IF(W52&lt;=150,INFORME_MENSAL!$A$25,IF(W52&lt;=180,INFORME_MENSAL!$A$26,IF(W52&lt;=360,INFORME_MENSAL!$A$27,IF(W52&gt;360,INFORME_MENSAL!$A$28,)))))))),"")</f>
        <v/>
      </c>
    </row>
    <row r="53">
      <c r="A53" t="inlineStr">
        <is>
          <t>CASA-7</t>
        </is>
      </c>
      <c r="B53" t="inlineStr">
        <is>
          <t>JOÃO ANTONIO RODRIGUES GOMES / LUANA GABRIELLE DA SILVA PASSOS</t>
        </is>
      </c>
      <c r="C53" t="n">
        <v>56</v>
      </c>
      <c r="D53" s="322" t="n">
        <v>45194</v>
      </c>
      <c r="E53" s="322" t="n">
        <v>45194</v>
      </c>
      <c r="F53" s="322" t="n">
        <v>45194</v>
      </c>
      <c r="G53" t="n">
        <v>4156.57</v>
      </c>
      <c r="H53" t="n">
        <v>406.56</v>
      </c>
      <c r="I53" t="n">
        <v>0</v>
      </c>
      <c r="J53" t="n">
        <v>4156.57</v>
      </c>
      <c r="R53" t="n">
        <v>4156.57</v>
      </c>
      <c r="S53" s="142">
        <f>DATE(YEAR(U53),MONTH(U53),1)</f>
        <v/>
      </c>
      <c r="T53" s="142">
        <f>DATE(YEAR(V53),MONTH(V53),1)</f>
        <v/>
      </c>
      <c r="U53" s="142">
        <f>D53</f>
        <v/>
      </c>
      <c r="V53" s="142">
        <f>E53</f>
        <v/>
      </c>
      <c r="W53">
        <f>U53-V53</f>
        <v/>
      </c>
      <c r="X53">
        <f>IF(S53&gt;T53,"Antecipação",IF(W53&lt;-5,"Recebimento em Atraso","Recebimento Regular"))</f>
        <v/>
      </c>
      <c r="Y53">
        <f>IF(X53="Recebimento Regular","Recebimento Regular",IF(ABS(W53)&lt;=15,"Até 15",IF(ABS(W53)&lt;=30,"Entre 15 e 30",IF(ABS(W53)&lt;=60,"Entre 30 e 60",IF(ABS(W53)&lt;=60,"Entre 60 e 90",IF(ABS(W53)&lt;=90,"Entre 90 e 120",IF(ABS(W53)&lt;=120,"Entre 90 e 120",IF(ABS(W53)&lt;=150,"Entre 120 e 150",IF(ABS(W53)&lt;=180,"Entre 150 e 180","Superior a 180")))))))))</f>
        <v/>
      </c>
      <c r="Z53">
        <f>IF(X53="Antecipação",IF(W53&lt;=30,INFORME_MENSAL!$A$21,IF(W53&lt;=60,INFORME_MENSAL!$A$22,IF(W53&lt;=90,INFORME_MENSAL!$A$23,IF(W53&lt;=120,INFORME_MENSAL!$A$24,IF(W53&lt;=150,INFORME_MENSAL!$A$25,IF(W53&lt;=180,INFORME_MENSAL!$A$26,IF(W53&lt;=360,INFORME_MENSAL!$A$27,IF(W53&gt;360,INFORME_MENSAL!$A$28,)))))))),"")</f>
        <v/>
      </c>
    </row>
    <row r="54">
      <c r="A54" t="inlineStr">
        <is>
          <t>CASA-72</t>
        </is>
      </c>
      <c r="B54" t="inlineStr">
        <is>
          <t>CARLOS LINDEMBERG CRUZ OLIVEIRA / THAYNARA LAMPE NARCISO SILVA</t>
        </is>
      </c>
      <c r="C54" t="n">
        <v>66</v>
      </c>
      <c r="D54" s="322" t="n">
        <v>45194</v>
      </c>
      <c r="E54" s="322" t="n">
        <v>45194</v>
      </c>
      <c r="F54" s="322" t="n">
        <v>45194</v>
      </c>
      <c r="G54" t="n">
        <v>13176.58</v>
      </c>
      <c r="H54" t="n">
        <v>1186.58</v>
      </c>
      <c r="I54" t="n">
        <v>0</v>
      </c>
      <c r="J54" t="n">
        <v>13176.58</v>
      </c>
      <c r="R54" t="n">
        <v>13176.58</v>
      </c>
      <c r="S54" s="142">
        <f>DATE(YEAR(U54),MONTH(U54),1)</f>
        <v/>
      </c>
      <c r="T54" s="142">
        <f>DATE(YEAR(V54),MONTH(V54),1)</f>
        <v/>
      </c>
      <c r="U54" s="142">
        <f>D54</f>
        <v/>
      </c>
      <c r="V54" s="142">
        <f>E54</f>
        <v/>
      </c>
      <c r="W54">
        <f>U54-V54</f>
        <v/>
      </c>
      <c r="X54">
        <f>IF(S54&gt;T54,"Antecipação",IF(W54&lt;-5,"Recebimento em Atraso","Recebimento Regular"))</f>
        <v/>
      </c>
      <c r="Y54">
        <f>IF(X54="Recebimento Regular","Recebimento Regular",IF(ABS(W54)&lt;=15,"Até 15",IF(ABS(W54)&lt;=30,"Entre 15 e 30",IF(ABS(W54)&lt;=60,"Entre 30 e 60",IF(ABS(W54)&lt;=60,"Entre 60 e 90",IF(ABS(W54)&lt;=90,"Entre 90 e 120",IF(ABS(W54)&lt;=120,"Entre 90 e 120",IF(ABS(W54)&lt;=150,"Entre 120 e 150",IF(ABS(W54)&lt;=180,"Entre 150 e 180","Superior a 180")))))))))</f>
        <v/>
      </c>
      <c r="Z54">
        <f>IF(X54="Antecipação",IF(W54&lt;=30,INFORME_MENSAL!$A$21,IF(W54&lt;=60,INFORME_MENSAL!$A$22,IF(W54&lt;=90,INFORME_MENSAL!$A$23,IF(W54&lt;=120,INFORME_MENSAL!$A$24,IF(W54&lt;=150,INFORME_MENSAL!$A$25,IF(W54&lt;=180,INFORME_MENSAL!$A$26,IF(W54&lt;=360,INFORME_MENSAL!$A$27,IF(W54&gt;360,INFORME_MENSAL!$A$28,)))))))),"")</f>
        <v/>
      </c>
    </row>
    <row r="55">
      <c r="A55" t="inlineStr">
        <is>
          <t>CASA-39</t>
        </is>
      </c>
      <c r="B55" t="inlineStr">
        <is>
          <t>VIVIAN ARCHINÁ CORTEZ</t>
        </is>
      </c>
      <c r="C55" t="n">
        <v>71</v>
      </c>
      <c r="D55" s="322" t="n">
        <v>45194</v>
      </c>
      <c r="E55" s="322" t="n">
        <v>45194</v>
      </c>
      <c r="F55" s="322" t="n">
        <v>45194</v>
      </c>
      <c r="G55" t="n">
        <v>4838.71</v>
      </c>
      <c r="H55" t="n">
        <v>0</v>
      </c>
      <c r="I55" t="n">
        <v>0</v>
      </c>
      <c r="J55" t="n">
        <v>4838.71</v>
      </c>
      <c r="R55" t="n">
        <v>4838.71</v>
      </c>
      <c r="S55" s="142">
        <f>DATE(YEAR(U55),MONTH(U55),1)</f>
        <v/>
      </c>
      <c r="T55" s="142">
        <f>DATE(YEAR(V55),MONTH(V55),1)</f>
        <v/>
      </c>
      <c r="U55" s="142">
        <f>D55</f>
        <v/>
      </c>
      <c r="V55" s="142">
        <f>E55</f>
        <v/>
      </c>
      <c r="W55">
        <f>U55-V55</f>
        <v/>
      </c>
      <c r="X55">
        <f>IF(S55&gt;T55,"Antecipação",IF(W55&lt;-5,"Recebimento em Atraso","Recebimento Regular"))</f>
        <v/>
      </c>
      <c r="Y55">
        <f>IF(X55="Recebimento Regular","Recebimento Regular",IF(ABS(W55)&lt;=15,"Até 15",IF(ABS(W55)&lt;=30,"Entre 15 e 30",IF(ABS(W55)&lt;=60,"Entre 30 e 60",IF(ABS(W55)&lt;=60,"Entre 60 e 90",IF(ABS(W55)&lt;=90,"Entre 90 e 120",IF(ABS(W55)&lt;=120,"Entre 90 e 120",IF(ABS(W55)&lt;=150,"Entre 120 e 150",IF(ABS(W55)&lt;=180,"Entre 150 e 180","Superior a 180")))))))))</f>
        <v/>
      </c>
      <c r="Z55">
        <f>IF(X55="Antecipação",IF(W55&lt;=30,INFORME_MENSAL!$A$21,IF(W55&lt;=60,INFORME_MENSAL!$A$22,IF(W55&lt;=90,INFORME_MENSAL!$A$23,IF(W55&lt;=120,INFORME_MENSAL!$A$24,IF(W55&lt;=150,INFORME_MENSAL!$A$25,IF(W55&lt;=180,INFORME_MENSAL!$A$26,IF(W55&lt;=360,INFORME_MENSAL!$A$27,IF(W55&gt;360,INFORME_MENSAL!$A$28,)))))))),"")</f>
        <v/>
      </c>
    </row>
    <row r="56">
      <c r="A56" t="inlineStr">
        <is>
          <t>CASA-5</t>
        </is>
      </c>
      <c r="B56" t="inlineStr">
        <is>
          <t>FABRICIA GONZAGA FERREIRA</t>
        </is>
      </c>
      <c r="C56" t="n">
        <v>69</v>
      </c>
      <c r="D56" s="322" t="n">
        <v>45194</v>
      </c>
      <c r="E56" s="322" t="n">
        <v>45194</v>
      </c>
      <c r="F56" s="322" t="n">
        <v>45194</v>
      </c>
      <c r="G56" t="n">
        <v>6928.46</v>
      </c>
      <c r="H56" t="n">
        <v>623.92</v>
      </c>
      <c r="I56" t="n">
        <v>0</v>
      </c>
      <c r="J56" t="n">
        <v>6928.46</v>
      </c>
      <c r="R56" t="n">
        <v>6928.46</v>
      </c>
      <c r="S56" s="142">
        <f>DATE(YEAR(U56),MONTH(U56),1)</f>
        <v/>
      </c>
      <c r="T56" s="142">
        <f>DATE(YEAR(V56),MONTH(V56),1)</f>
        <v/>
      </c>
      <c r="U56" s="142">
        <f>D56</f>
        <v/>
      </c>
      <c r="V56" s="142">
        <f>E56</f>
        <v/>
      </c>
      <c r="W56">
        <f>U56-V56</f>
        <v/>
      </c>
      <c r="X56">
        <f>IF(S56&gt;T56,"Antecipação",IF(W56&lt;-5,"Recebimento em Atraso","Recebimento Regular"))</f>
        <v/>
      </c>
      <c r="Y56">
        <f>IF(X56="Recebimento Regular","Recebimento Regular",IF(ABS(W56)&lt;=15,"Até 15",IF(ABS(W56)&lt;=30,"Entre 15 e 30",IF(ABS(W56)&lt;=60,"Entre 30 e 60",IF(ABS(W56)&lt;=60,"Entre 60 e 90",IF(ABS(W56)&lt;=90,"Entre 90 e 120",IF(ABS(W56)&lt;=120,"Entre 90 e 120",IF(ABS(W56)&lt;=150,"Entre 120 e 150",IF(ABS(W56)&lt;=180,"Entre 150 e 180","Superior a 180")))))))))</f>
        <v/>
      </c>
      <c r="Z56">
        <f>IF(X56="Antecipação",IF(W56&lt;=30,INFORME_MENSAL!$A$21,IF(W56&lt;=60,INFORME_MENSAL!$A$22,IF(W56&lt;=90,INFORME_MENSAL!$A$23,IF(W56&lt;=120,INFORME_MENSAL!$A$24,IF(W56&lt;=150,INFORME_MENSAL!$A$25,IF(W56&lt;=180,INFORME_MENSAL!$A$26,IF(W56&lt;=360,INFORME_MENSAL!$A$27,IF(W56&gt;360,INFORME_MENSAL!$A$28,)))))))),"")</f>
        <v/>
      </c>
    </row>
    <row r="57">
      <c r="A57" t="inlineStr">
        <is>
          <t>CASA-54</t>
        </is>
      </c>
      <c r="B57" t="inlineStr">
        <is>
          <t>SANDRA CRISTINA SILVA BORGES / CELIO LUIZ DE OLIVEIRA BORGES</t>
        </is>
      </c>
      <c r="C57" t="n">
        <v>73</v>
      </c>
      <c r="D57" s="322" t="n">
        <v>45194</v>
      </c>
      <c r="E57" s="322" t="n">
        <v>45194</v>
      </c>
      <c r="F57" s="322" t="n">
        <v>45194</v>
      </c>
      <c r="G57" t="n">
        <v>3522.88</v>
      </c>
      <c r="H57" t="n">
        <v>286.79</v>
      </c>
      <c r="I57" t="n">
        <v>0</v>
      </c>
      <c r="J57" t="n">
        <v>3522.88</v>
      </c>
      <c r="R57" t="n">
        <v>3522.88</v>
      </c>
      <c r="S57" s="142">
        <f>DATE(YEAR(U57),MONTH(U57),1)</f>
        <v/>
      </c>
      <c r="T57" s="142">
        <f>DATE(YEAR(V57),MONTH(V57),1)</f>
        <v/>
      </c>
      <c r="U57" s="142">
        <f>D57</f>
        <v/>
      </c>
      <c r="V57" s="142">
        <f>E57</f>
        <v/>
      </c>
      <c r="W57">
        <f>U57-V57</f>
        <v/>
      </c>
      <c r="X57">
        <f>IF(S57&gt;T57,"Antecipação",IF(W57&lt;-5,"Recebimento em Atraso","Recebimento Regular"))</f>
        <v/>
      </c>
      <c r="Y57">
        <f>IF(X57="Recebimento Regular","Recebimento Regular",IF(ABS(W57)&lt;=15,"Até 15",IF(ABS(W57)&lt;=30,"Entre 15 e 30",IF(ABS(W57)&lt;=60,"Entre 30 e 60",IF(ABS(W57)&lt;=60,"Entre 60 e 90",IF(ABS(W57)&lt;=90,"Entre 90 e 120",IF(ABS(W57)&lt;=120,"Entre 90 e 120",IF(ABS(W57)&lt;=150,"Entre 120 e 150",IF(ABS(W57)&lt;=180,"Entre 150 e 180","Superior a 180")))))))))</f>
        <v/>
      </c>
      <c r="Z57">
        <f>IF(X57="Antecipação",IF(W57&lt;=30,INFORME_MENSAL!$A$21,IF(W57&lt;=60,INFORME_MENSAL!$A$22,IF(W57&lt;=90,INFORME_MENSAL!$A$23,IF(W57&lt;=120,INFORME_MENSAL!$A$24,IF(W57&lt;=150,INFORME_MENSAL!$A$25,IF(W57&lt;=180,INFORME_MENSAL!$A$26,IF(W57&lt;=360,INFORME_MENSAL!$A$27,IF(W57&gt;360,INFORME_MENSAL!$A$28,)))))))),"")</f>
        <v/>
      </c>
    </row>
    <row r="58">
      <c r="A58" t="inlineStr">
        <is>
          <t>CASA-73</t>
        </is>
      </c>
      <c r="B58" t="inlineStr">
        <is>
          <t>ALEXANDRE POZZI / TAVITA ROSA BARROS POZZI</t>
        </is>
      </c>
      <c r="C58" t="n">
        <v>77</v>
      </c>
      <c r="D58" s="322" t="n">
        <v>45194</v>
      </c>
      <c r="E58" s="322" t="n">
        <v>45194</v>
      </c>
      <c r="F58" s="322" t="n">
        <v>45194</v>
      </c>
      <c r="G58" t="n">
        <v>1656.74</v>
      </c>
      <c r="H58" t="n">
        <v>134.87</v>
      </c>
      <c r="I58" t="n">
        <v>0</v>
      </c>
      <c r="J58" t="n">
        <v>1656.74</v>
      </c>
      <c r="R58" t="n">
        <v>1656.74</v>
      </c>
      <c r="S58" s="142">
        <f>DATE(YEAR(U58),MONTH(U58),1)</f>
        <v/>
      </c>
      <c r="T58" s="142">
        <f>DATE(YEAR(V58),MONTH(V58),1)</f>
        <v/>
      </c>
      <c r="U58" s="142">
        <f>D58</f>
        <v/>
      </c>
      <c r="V58" s="142">
        <f>E58</f>
        <v/>
      </c>
      <c r="W58">
        <f>U58-V58</f>
        <v/>
      </c>
      <c r="X58">
        <f>IF(S58&gt;T58,"Antecipação",IF(W58&lt;-5,"Recebimento em Atraso","Recebimento Regular"))</f>
        <v/>
      </c>
      <c r="Y58">
        <f>IF(X58="Recebimento Regular","Recebimento Regular",IF(ABS(W58)&lt;=15,"Até 15",IF(ABS(W58)&lt;=30,"Entre 15 e 30",IF(ABS(W58)&lt;=60,"Entre 30 e 60",IF(ABS(W58)&lt;=60,"Entre 60 e 90",IF(ABS(W58)&lt;=90,"Entre 90 e 120",IF(ABS(W58)&lt;=120,"Entre 90 e 120",IF(ABS(W58)&lt;=150,"Entre 120 e 150",IF(ABS(W58)&lt;=180,"Entre 150 e 180","Superior a 180")))))))))</f>
        <v/>
      </c>
      <c r="Z58">
        <f>IF(X58="Antecipação",IF(W58&lt;=30,INFORME_MENSAL!$A$21,IF(W58&lt;=60,INFORME_MENSAL!$A$22,IF(W58&lt;=90,INFORME_MENSAL!$A$23,IF(W58&lt;=120,INFORME_MENSAL!$A$24,IF(W58&lt;=150,INFORME_MENSAL!$A$25,IF(W58&lt;=180,INFORME_MENSAL!$A$26,IF(W58&lt;=360,INFORME_MENSAL!$A$27,IF(W58&gt;360,INFORME_MENSAL!$A$28,)))))))),"")</f>
        <v/>
      </c>
    </row>
    <row r="59">
      <c r="A59" t="inlineStr">
        <is>
          <t>CASA-70</t>
        </is>
      </c>
      <c r="B59" t="inlineStr">
        <is>
          <t>RICARDO CARNEIRO DA SILVA BATISTA / KELLY SILVA DE MACEDO</t>
        </is>
      </c>
      <c r="C59" t="n">
        <v>74</v>
      </c>
      <c r="D59" s="322" t="n">
        <v>45194</v>
      </c>
      <c r="E59" s="322" t="n">
        <v>45194</v>
      </c>
      <c r="F59" s="322" t="n">
        <v>45194</v>
      </c>
      <c r="G59" t="n">
        <v>3786.1</v>
      </c>
      <c r="H59" t="n">
        <v>308.22</v>
      </c>
      <c r="I59" t="n">
        <v>0</v>
      </c>
      <c r="J59" t="n">
        <v>3786.1</v>
      </c>
      <c r="R59" t="n">
        <v>3786.1</v>
      </c>
      <c r="S59" s="142">
        <f>DATE(YEAR(U59),MONTH(U59),1)</f>
        <v/>
      </c>
      <c r="T59" s="142">
        <f>DATE(YEAR(V59),MONTH(V59),1)</f>
        <v/>
      </c>
      <c r="U59" s="142">
        <f>D59</f>
        <v/>
      </c>
      <c r="V59" s="142">
        <f>E59</f>
        <v/>
      </c>
      <c r="W59">
        <f>U59-V59</f>
        <v/>
      </c>
      <c r="X59">
        <f>IF(S59&gt;T59,"Antecipação",IF(W59&lt;-5,"Recebimento em Atraso","Recebimento Regular"))</f>
        <v/>
      </c>
      <c r="Y59">
        <f>IF(X59="Recebimento Regular","Recebimento Regular",IF(ABS(W59)&lt;=15,"Até 15",IF(ABS(W59)&lt;=30,"Entre 15 e 30",IF(ABS(W59)&lt;=60,"Entre 30 e 60",IF(ABS(W59)&lt;=60,"Entre 60 e 90",IF(ABS(W59)&lt;=90,"Entre 90 e 120",IF(ABS(W59)&lt;=120,"Entre 90 e 120",IF(ABS(W59)&lt;=150,"Entre 120 e 150",IF(ABS(W59)&lt;=180,"Entre 150 e 180","Superior a 180")))))))))</f>
        <v/>
      </c>
      <c r="Z59">
        <f>IF(X59="Antecipação",IF(W59&lt;=30,INFORME_MENSAL!$A$21,IF(W59&lt;=60,INFORME_MENSAL!$A$22,IF(W59&lt;=90,INFORME_MENSAL!$A$23,IF(W59&lt;=120,INFORME_MENSAL!$A$24,IF(W59&lt;=150,INFORME_MENSAL!$A$25,IF(W59&lt;=180,INFORME_MENSAL!$A$26,IF(W59&lt;=360,INFORME_MENSAL!$A$27,IF(W59&gt;360,INFORME_MENSAL!$A$28,)))))))),"")</f>
        <v/>
      </c>
    </row>
    <row r="60">
      <c r="A60" t="inlineStr">
        <is>
          <t>CASA-62</t>
        </is>
      </c>
      <c r="B60" t="inlineStr">
        <is>
          <t>ARLETE SANTOS DA SILVA</t>
        </is>
      </c>
      <c r="C60" t="n">
        <v>78</v>
      </c>
      <c r="D60" s="322" t="n">
        <v>45194</v>
      </c>
      <c r="E60" s="322" t="n">
        <v>45194</v>
      </c>
      <c r="F60" s="322" t="n">
        <v>45194</v>
      </c>
      <c r="G60" t="n">
        <v>5288.54</v>
      </c>
      <c r="H60" t="n">
        <v>319.76</v>
      </c>
      <c r="I60" t="n">
        <v>0</v>
      </c>
      <c r="J60" t="n">
        <v>5288.54</v>
      </c>
      <c r="R60" t="n">
        <v>5288.54</v>
      </c>
      <c r="S60" s="142">
        <f>DATE(YEAR(U60),MONTH(U60),1)</f>
        <v/>
      </c>
      <c r="T60" s="142">
        <f>DATE(YEAR(V60),MONTH(V60),1)</f>
        <v/>
      </c>
      <c r="U60" s="142">
        <f>D60</f>
        <v/>
      </c>
      <c r="V60" s="142">
        <f>E60</f>
        <v/>
      </c>
      <c r="W60">
        <f>U60-V60</f>
        <v/>
      </c>
      <c r="X60">
        <f>IF(S60&gt;T60,"Antecipação",IF(W60&lt;-5,"Recebimento em Atraso","Recebimento Regular"))</f>
        <v/>
      </c>
      <c r="Y60">
        <f>IF(X60="Recebimento Regular","Recebimento Regular",IF(ABS(W60)&lt;=15,"Até 15",IF(ABS(W60)&lt;=30,"Entre 15 e 30",IF(ABS(W60)&lt;=60,"Entre 30 e 60",IF(ABS(W60)&lt;=60,"Entre 60 e 90",IF(ABS(W60)&lt;=90,"Entre 90 e 120",IF(ABS(W60)&lt;=120,"Entre 90 e 120",IF(ABS(W60)&lt;=150,"Entre 120 e 150",IF(ABS(W60)&lt;=180,"Entre 150 e 180","Superior a 180")))))))))</f>
        <v/>
      </c>
      <c r="Z60">
        <f>IF(X60="Antecipação",IF(W60&lt;=30,INFORME_MENSAL!$A$21,IF(W60&lt;=60,INFORME_MENSAL!$A$22,IF(W60&lt;=90,INFORME_MENSAL!$A$23,IF(W60&lt;=120,INFORME_MENSAL!$A$24,IF(W60&lt;=150,INFORME_MENSAL!$A$25,IF(W60&lt;=180,INFORME_MENSAL!$A$26,IF(W60&lt;=360,INFORME_MENSAL!$A$27,IF(W60&gt;360,INFORME_MENSAL!$A$28,)))))))),"")</f>
        <v/>
      </c>
    </row>
    <row r="61">
      <c r="A61" t="inlineStr">
        <is>
          <t>CASA-82</t>
        </is>
      </c>
      <c r="B61" t="inlineStr">
        <is>
          <t>WELLINGTON GOMES CARDOSO / WILSON FURLAN JUNIOR</t>
        </is>
      </c>
      <c r="C61" t="n">
        <v>80</v>
      </c>
      <c r="D61" s="322" t="n">
        <v>45194</v>
      </c>
      <c r="E61" s="322" t="n">
        <v>45194</v>
      </c>
      <c r="F61" s="322" t="n">
        <v>45194</v>
      </c>
      <c r="G61" t="n">
        <v>4249.72</v>
      </c>
      <c r="H61" t="n">
        <v>256.95</v>
      </c>
      <c r="I61" t="n">
        <v>0</v>
      </c>
      <c r="J61" t="n">
        <v>4249.72</v>
      </c>
      <c r="R61" t="n">
        <v>4249.72</v>
      </c>
      <c r="S61" s="142">
        <f>DATE(YEAR(U61),MONTH(U61),1)</f>
        <v/>
      </c>
      <c r="T61" s="142">
        <f>DATE(YEAR(V61),MONTH(V61),1)</f>
        <v/>
      </c>
      <c r="U61" s="142">
        <f>D61</f>
        <v/>
      </c>
      <c r="V61" s="142">
        <f>E61</f>
        <v/>
      </c>
      <c r="W61">
        <f>U61-V61</f>
        <v/>
      </c>
      <c r="X61">
        <f>IF(S61&gt;T61,"Antecipação",IF(W61&lt;-5,"Recebimento em Atraso","Recebimento Regular"))</f>
        <v/>
      </c>
      <c r="Y61">
        <f>IF(X61="Recebimento Regular","Recebimento Regular",IF(ABS(W61)&lt;=15,"Até 15",IF(ABS(W61)&lt;=30,"Entre 15 e 30",IF(ABS(W61)&lt;=60,"Entre 30 e 60",IF(ABS(W61)&lt;=60,"Entre 60 e 90",IF(ABS(W61)&lt;=90,"Entre 90 e 120",IF(ABS(W61)&lt;=120,"Entre 90 e 120",IF(ABS(W61)&lt;=150,"Entre 120 e 150",IF(ABS(W61)&lt;=180,"Entre 150 e 180","Superior a 180")))))))))</f>
        <v/>
      </c>
      <c r="Z61">
        <f>IF(X61="Antecipação",IF(W61&lt;=30,INFORME_MENSAL!$A$21,IF(W61&lt;=60,INFORME_MENSAL!$A$22,IF(W61&lt;=90,INFORME_MENSAL!$A$23,IF(W61&lt;=120,INFORME_MENSAL!$A$24,IF(W61&lt;=150,INFORME_MENSAL!$A$25,IF(W61&lt;=180,INFORME_MENSAL!$A$26,IF(W61&lt;=360,INFORME_MENSAL!$A$27,IF(W61&gt;360,INFORME_MENSAL!$A$28,)))))))),"")</f>
        <v/>
      </c>
    </row>
    <row r="62">
      <c r="A62" t="inlineStr">
        <is>
          <t>CASA-50</t>
        </is>
      </c>
      <c r="B62" t="inlineStr">
        <is>
          <t>VALTER ROGERIO DOS SANTOS PEREIRA / CARLA PRISCILA OLIVEIRA DE LIMA</t>
        </is>
      </c>
      <c r="C62" t="n">
        <v>88</v>
      </c>
      <c r="D62" s="322" t="n">
        <v>45194</v>
      </c>
      <c r="E62" s="322" t="n">
        <v>45194</v>
      </c>
      <c r="F62" s="322" t="n">
        <v>45194</v>
      </c>
      <c r="G62" t="n">
        <v>1563.08</v>
      </c>
      <c r="H62" t="n">
        <v>63.08</v>
      </c>
      <c r="I62" t="n">
        <v>0</v>
      </c>
      <c r="J62" t="n">
        <v>1563.08</v>
      </c>
      <c r="R62" t="n">
        <v>1563.08</v>
      </c>
      <c r="S62" s="142">
        <f>DATE(YEAR(U62),MONTH(U62),1)</f>
        <v/>
      </c>
      <c r="T62" s="142">
        <f>DATE(YEAR(V62),MONTH(V62),1)</f>
        <v/>
      </c>
      <c r="U62" s="142">
        <f>D62</f>
        <v/>
      </c>
      <c r="V62" s="142">
        <f>E62</f>
        <v/>
      </c>
      <c r="W62">
        <f>U62-V62</f>
        <v/>
      </c>
      <c r="X62">
        <f>IF(S62&gt;T62,"Antecipação",IF(W62&lt;-5,"Recebimento em Atraso","Recebimento Regular"))</f>
        <v/>
      </c>
      <c r="Y62">
        <f>IF(X62="Recebimento Regular","Recebimento Regular",IF(ABS(W62)&lt;=15,"Até 15",IF(ABS(W62)&lt;=30,"Entre 15 e 30",IF(ABS(W62)&lt;=60,"Entre 30 e 60",IF(ABS(W62)&lt;=60,"Entre 60 e 90",IF(ABS(W62)&lt;=90,"Entre 90 e 120",IF(ABS(W62)&lt;=120,"Entre 90 e 120",IF(ABS(W62)&lt;=150,"Entre 120 e 150",IF(ABS(W62)&lt;=180,"Entre 150 e 180","Superior a 180")))))))))</f>
        <v/>
      </c>
      <c r="Z62">
        <f>IF(X62="Antecipação",IF(W62&lt;=30,INFORME_MENSAL!$A$21,IF(W62&lt;=60,INFORME_MENSAL!$A$22,IF(W62&lt;=90,INFORME_MENSAL!$A$23,IF(W62&lt;=120,INFORME_MENSAL!$A$24,IF(W62&lt;=150,INFORME_MENSAL!$A$25,IF(W62&lt;=180,INFORME_MENSAL!$A$26,IF(W62&lt;=360,INFORME_MENSAL!$A$27,IF(W62&gt;360,INFORME_MENSAL!$A$28,)))))))),"")</f>
        <v/>
      </c>
    </row>
    <row r="63">
      <c r="A63" t="inlineStr">
        <is>
          <t>CASA-61</t>
        </is>
      </c>
      <c r="B63" t="inlineStr">
        <is>
          <t>WELLINGTON RIBEIRO LEITE / GRACIETE ANA DOS SANTOS SILVA LEITE</t>
        </is>
      </c>
      <c r="C63" t="n">
        <v>89</v>
      </c>
      <c r="D63" s="322" t="n">
        <v>45194</v>
      </c>
      <c r="E63" s="322" t="n">
        <v>45194</v>
      </c>
      <c r="F63" s="322" t="n">
        <v>45194</v>
      </c>
      <c r="G63" t="n">
        <v>54667.58</v>
      </c>
      <c r="H63" t="n">
        <v>2206.24</v>
      </c>
      <c r="I63" t="n">
        <v>0</v>
      </c>
      <c r="J63" t="n">
        <v>54667.58</v>
      </c>
      <c r="R63" t="n">
        <v>54667.58</v>
      </c>
      <c r="S63" s="142">
        <f>DATE(YEAR(U63),MONTH(U63),1)</f>
        <v/>
      </c>
      <c r="T63" s="142">
        <f>DATE(YEAR(V63),MONTH(V63),1)</f>
        <v/>
      </c>
      <c r="U63" s="142">
        <f>D63</f>
        <v/>
      </c>
      <c r="V63" s="142">
        <f>E63</f>
        <v/>
      </c>
      <c r="W63">
        <f>U63-V63</f>
        <v/>
      </c>
      <c r="X63">
        <f>IF(S63&gt;T63,"Antecipação",IF(W63&lt;-5,"Recebimento em Atraso","Recebimento Regular"))</f>
        <v/>
      </c>
      <c r="Y63">
        <f>IF(X63="Recebimento Regular","Recebimento Regular",IF(ABS(W63)&lt;=15,"Até 15",IF(ABS(W63)&lt;=30,"Entre 15 e 30",IF(ABS(W63)&lt;=60,"Entre 30 e 60",IF(ABS(W63)&lt;=60,"Entre 60 e 90",IF(ABS(W63)&lt;=90,"Entre 90 e 120",IF(ABS(W63)&lt;=120,"Entre 90 e 120",IF(ABS(W63)&lt;=150,"Entre 120 e 150",IF(ABS(W63)&lt;=180,"Entre 150 e 180","Superior a 180")))))))))</f>
        <v/>
      </c>
      <c r="Z63">
        <f>IF(X63="Antecipação",IF(W63&lt;=30,INFORME_MENSAL!$A$21,IF(W63&lt;=60,INFORME_MENSAL!$A$22,IF(W63&lt;=90,INFORME_MENSAL!$A$23,IF(W63&lt;=120,INFORME_MENSAL!$A$24,IF(W63&lt;=150,INFORME_MENSAL!$A$25,IF(W63&lt;=180,INFORME_MENSAL!$A$26,IF(W63&lt;=360,INFORME_MENSAL!$A$27,IF(W63&gt;360,INFORME_MENSAL!$A$28,)))))))),"")</f>
        <v/>
      </c>
    </row>
    <row r="64">
      <c r="A64" t="inlineStr">
        <is>
          <t>CASA-61</t>
        </is>
      </c>
      <c r="B64" t="inlineStr">
        <is>
          <t>WELLINGTON RIBEIRO LEITE / GRACIETE ANA DOS SANTOS SILVA LEITE</t>
        </is>
      </c>
      <c r="C64" t="n">
        <v>89</v>
      </c>
      <c r="D64" s="322" t="n">
        <v>45194</v>
      </c>
      <c r="E64" s="322" t="n">
        <v>45194</v>
      </c>
      <c r="F64" s="322" t="n">
        <v>45194</v>
      </c>
      <c r="G64" t="n">
        <v>7186.58</v>
      </c>
      <c r="H64" t="n">
        <v>290.03</v>
      </c>
      <c r="I64" t="n">
        <v>0</v>
      </c>
      <c r="J64" t="n">
        <v>7186.58</v>
      </c>
      <c r="R64" t="n">
        <v>7186.58</v>
      </c>
      <c r="S64" s="142">
        <f>DATE(YEAR(U64),MONTH(U64),1)</f>
        <v/>
      </c>
      <c r="T64" s="142">
        <f>DATE(YEAR(V64),MONTH(V64),1)</f>
        <v/>
      </c>
      <c r="U64" s="142">
        <f>D64</f>
        <v/>
      </c>
      <c r="V64" s="142">
        <f>E64</f>
        <v/>
      </c>
      <c r="W64">
        <f>U64-V64</f>
        <v/>
      </c>
      <c r="X64">
        <f>IF(S64&gt;T64,"Antecipação",IF(W64&lt;-5,"Recebimento em Atraso","Recebimento Regular"))</f>
        <v/>
      </c>
      <c r="Y64">
        <f>IF(X64="Recebimento Regular","Recebimento Regular",IF(ABS(W64)&lt;=15,"Até 15",IF(ABS(W64)&lt;=30,"Entre 15 e 30",IF(ABS(W64)&lt;=60,"Entre 30 e 60",IF(ABS(W64)&lt;=60,"Entre 60 e 90",IF(ABS(W64)&lt;=90,"Entre 90 e 120",IF(ABS(W64)&lt;=120,"Entre 90 e 120",IF(ABS(W64)&lt;=150,"Entre 120 e 150",IF(ABS(W64)&lt;=180,"Entre 150 e 180","Superior a 180")))))))))</f>
        <v/>
      </c>
      <c r="Z64">
        <f>IF(X64="Antecipação",IF(W64&lt;=30,INFORME_MENSAL!$A$21,IF(W64&lt;=60,INFORME_MENSAL!$A$22,IF(W64&lt;=90,INFORME_MENSAL!$A$23,IF(W64&lt;=120,INFORME_MENSAL!$A$24,IF(W64&lt;=150,INFORME_MENSAL!$A$25,IF(W64&lt;=180,INFORME_MENSAL!$A$26,IF(W64&lt;=360,INFORME_MENSAL!$A$27,IF(W64&gt;360,INFORME_MENSAL!$A$28,)))))))),"")</f>
        <v/>
      </c>
    </row>
    <row r="65">
      <c r="A65" t="inlineStr">
        <is>
          <t>CASA-33</t>
        </is>
      </c>
      <c r="B65" t="inlineStr">
        <is>
          <t>MICHEL AKIRA YONAMINE / KARINA HARUMI URA YONAMINE</t>
        </is>
      </c>
      <c r="C65" t="n">
        <v>90</v>
      </c>
      <c r="D65" s="322" t="n">
        <v>45194</v>
      </c>
      <c r="E65" s="322" t="n">
        <v>45194</v>
      </c>
      <c r="F65" s="322" t="n">
        <v>45194</v>
      </c>
      <c r="G65" t="n">
        <v>1450.54</v>
      </c>
      <c r="H65" t="n">
        <v>58.54</v>
      </c>
      <c r="I65" t="n">
        <v>0</v>
      </c>
      <c r="J65" t="n">
        <v>1450.54</v>
      </c>
      <c r="R65" t="n">
        <v>1450.54</v>
      </c>
      <c r="S65" s="142">
        <f>DATE(YEAR(U65),MONTH(U65),1)</f>
        <v/>
      </c>
      <c r="T65" s="142">
        <f>DATE(YEAR(V65),MONTH(V65),1)</f>
        <v/>
      </c>
      <c r="U65" s="142">
        <f>D65</f>
        <v/>
      </c>
      <c r="V65" s="142">
        <f>E65</f>
        <v/>
      </c>
      <c r="W65">
        <f>U65-V65</f>
        <v/>
      </c>
      <c r="X65">
        <f>IF(S65&gt;T65,"Antecipação",IF(W65&lt;-5,"Recebimento em Atraso","Recebimento Regular"))</f>
        <v/>
      </c>
      <c r="Y65">
        <f>IF(X65="Recebimento Regular","Recebimento Regular",IF(ABS(W65)&lt;=15,"Até 15",IF(ABS(W65)&lt;=30,"Entre 15 e 30",IF(ABS(W65)&lt;=60,"Entre 30 e 60",IF(ABS(W65)&lt;=60,"Entre 60 e 90",IF(ABS(W65)&lt;=90,"Entre 90 e 120",IF(ABS(W65)&lt;=120,"Entre 90 e 120",IF(ABS(W65)&lt;=150,"Entre 120 e 150",IF(ABS(W65)&lt;=180,"Entre 150 e 180","Superior a 180")))))))))</f>
        <v/>
      </c>
      <c r="Z65">
        <f>IF(X65="Antecipação",IF(W65&lt;=30,INFORME_MENSAL!$A$21,IF(W65&lt;=60,INFORME_MENSAL!$A$22,IF(W65&lt;=90,INFORME_MENSAL!$A$23,IF(W65&lt;=120,INFORME_MENSAL!$A$24,IF(W65&lt;=150,INFORME_MENSAL!$A$25,IF(W65&lt;=180,INFORME_MENSAL!$A$26,IF(W65&lt;=360,INFORME_MENSAL!$A$27,IF(W65&gt;360,INFORME_MENSAL!$A$28,)))))))),"")</f>
        <v/>
      </c>
    </row>
    <row r="66">
      <c r="A66" t="inlineStr">
        <is>
          <t>CASA-59</t>
        </is>
      </c>
      <c r="B66" t="inlineStr">
        <is>
          <t>REGINALDO JOSE DA SILVA / HELIENE CRISTINA DO NASCIMENTO SILVA</t>
        </is>
      </c>
      <c r="C66" t="n">
        <v>102</v>
      </c>
      <c r="D66" s="322" t="n">
        <v>45194</v>
      </c>
      <c r="E66" s="322" t="n">
        <v>45194</v>
      </c>
      <c r="F66" s="322" t="n">
        <v>45194</v>
      </c>
      <c r="G66" t="n">
        <v>1237.69</v>
      </c>
      <c r="H66" t="n">
        <v>49.95</v>
      </c>
      <c r="I66" t="n">
        <v>0</v>
      </c>
      <c r="J66" t="n">
        <v>1237.69</v>
      </c>
      <c r="R66" t="n">
        <v>1237.69</v>
      </c>
      <c r="S66" s="142">
        <f>DATE(YEAR(U66),MONTH(U66),1)</f>
        <v/>
      </c>
      <c r="T66" s="142">
        <f>DATE(YEAR(V66),MONTH(V66),1)</f>
        <v/>
      </c>
      <c r="U66" s="142">
        <f>D66</f>
        <v/>
      </c>
      <c r="V66" s="142">
        <f>E66</f>
        <v/>
      </c>
      <c r="W66">
        <f>U66-V66</f>
        <v/>
      </c>
      <c r="X66">
        <f>IF(S66&gt;T66,"Antecipação",IF(W66&lt;-5,"Recebimento em Atraso","Recebimento Regular"))</f>
        <v/>
      </c>
      <c r="Y66">
        <f>IF(X66="Recebimento Regular","Recebimento Regular",IF(ABS(W66)&lt;=15,"Até 15",IF(ABS(W66)&lt;=30,"Entre 15 e 30",IF(ABS(W66)&lt;=60,"Entre 30 e 60",IF(ABS(W66)&lt;=60,"Entre 60 e 90",IF(ABS(W66)&lt;=90,"Entre 90 e 120",IF(ABS(W66)&lt;=120,"Entre 90 e 120",IF(ABS(W66)&lt;=150,"Entre 120 e 150",IF(ABS(W66)&lt;=180,"Entre 150 e 180","Superior a 180")))))))))</f>
        <v/>
      </c>
      <c r="Z66">
        <f>IF(X66="Antecipação",IF(W66&lt;=30,INFORME_MENSAL!$A$21,IF(W66&lt;=60,INFORME_MENSAL!$A$22,IF(W66&lt;=90,INFORME_MENSAL!$A$23,IF(W66&lt;=120,INFORME_MENSAL!$A$24,IF(W66&lt;=150,INFORME_MENSAL!$A$25,IF(W66&lt;=180,INFORME_MENSAL!$A$26,IF(W66&lt;=360,INFORME_MENSAL!$A$27,IF(W66&gt;360,INFORME_MENSAL!$A$28,)))))))),"")</f>
        <v/>
      </c>
    </row>
    <row r="67">
      <c r="A67" t="inlineStr">
        <is>
          <t>CASA-83</t>
        </is>
      </c>
      <c r="B67" t="inlineStr">
        <is>
          <t>HELADIO FRANCISCO CARVALHO</t>
        </is>
      </c>
      <c r="C67" t="n">
        <v>97</v>
      </c>
      <c r="D67" s="322" t="n">
        <v>45194</v>
      </c>
      <c r="E67" s="322" t="n">
        <v>45194</v>
      </c>
      <c r="F67" s="322" t="n">
        <v>45194</v>
      </c>
      <c r="G67" t="n">
        <v>5653.15</v>
      </c>
      <c r="H67" t="n">
        <v>228.15</v>
      </c>
      <c r="I67" t="n">
        <v>0</v>
      </c>
      <c r="J67" t="n">
        <v>5653.15</v>
      </c>
      <c r="R67" t="n">
        <v>5653.15</v>
      </c>
      <c r="S67" s="142">
        <f>DATE(YEAR(U67),MONTH(U67),1)</f>
        <v/>
      </c>
      <c r="T67" s="142">
        <f>DATE(YEAR(V67),MONTH(V67),1)</f>
        <v/>
      </c>
      <c r="U67" s="142">
        <f>D67</f>
        <v/>
      </c>
      <c r="V67" s="142">
        <f>E67</f>
        <v/>
      </c>
      <c r="W67">
        <f>U67-V67</f>
        <v/>
      </c>
      <c r="X67">
        <f>IF(S67&gt;T67,"Antecipação",IF(W67&lt;-5,"Recebimento em Atraso","Recebimento Regular"))</f>
        <v/>
      </c>
      <c r="Y67">
        <f>IF(X67="Recebimento Regular","Recebimento Regular",IF(ABS(W67)&lt;=15,"Até 15",IF(ABS(W67)&lt;=30,"Entre 15 e 30",IF(ABS(W67)&lt;=60,"Entre 30 e 60",IF(ABS(W67)&lt;=60,"Entre 60 e 90",IF(ABS(W67)&lt;=90,"Entre 90 e 120",IF(ABS(W67)&lt;=120,"Entre 90 e 120",IF(ABS(W67)&lt;=150,"Entre 120 e 150",IF(ABS(W67)&lt;=180,"Entre 150 e 180","Superior a 180")))))))))</f>
        <v/>
      </c>
      <c r="Z67">
        <f>IF(X67="Antecipação",IF(W67&lt;=30,INFORME_MENSAL!$A$21,IF(W67&lt;=60,INFORME_MENSAL!$A$22,IF(W67&lt;=90,INFORME_MENSAL!$A$23,IF(W67&lt;=120,INFORME_MENSAL!$A$24,IF(W67&lt;=150,INFORME_MENSAL!$A$25,IF(W67&lt;=180,INFORME_MENSAL!$A$26,IF(W67&lt;=360,INFORME_MENSAL!$A$27,IF(W67&gt;360,INFORME_MENSAL!$A$28,)))))))),"")</f>
        <v/>
      </c>
    </row>
    <row r="68">
      <c r="A68" t="inlineStr">
        <is>
          <t>CASA-10</t>
        </is>
      </c>
      <c r="B68" t="inlineStr">
        <is>
          <t>DIEGO DA MATA DE SOUSA</t>
        </is>
      </c>
      <c r="C68" t="n">
        <v>105</v>
      </c>
      <c r="D68" s="322" t="n">
        <v>45194</v>
      </c>
      <c r="E68" s="322" t="n">
        <v>45194</v>
      </c>
      <c r="F68" s="322" t="n">
        <v>45194</v>
      </c>
      <c r="G68" t="n">
        <v>1438.17</v>
      </c>
      <c r="H68" t="n">
        <v>46.17</v>
      </c>
      <c r="I68" t="n">
        <v>0</v>
      </c>
      <c r="J68" t="n">
        <v>1438.17</v>
      </c>
      <c r="R68" t="n">
        <v>1438.17</v>
      </c>
      <c r="S68" s="142">
        <f>DATE(YEAR(U68),MONTH(U68),1)</f>
        <v/>
      </c>
      <c r="T68" s="142">
        <f>DATE(YEAR(V68),MONTH(V68),1)</f>
        <v/>
      </c>
      <c r="U68" s="142">
        <f>D68</f>
        <v/>
      </c>
      <c r="V68" s="142">
        <f>E68</f>
        <v/>
      </c>
      <c r="W68">
        <f>U68-V68</f>
        <v/>
      </c>
      <c r="X68">
        <f>IF(S68&gt;T68,"Antecipação",IF(W68&lt;-5,"Recebimento em Atraso","Recebimento Regular"))</f>
        <v/>
      </c>
      <c r="Y68">
        <f>IF(X68="Recebimento Regular","Recebimento Regular",IF(ABS(W68)&lt;=15,"Até 15",IF(ABS(W68)&lt;=30,"Entre 15 e 30",IF(ABS(W68)&lt;=60,"Entre 30 e 60",IF(ABS(W68)&lt;=60,"Entre 60 e 90",IF(ABS(W68)&lt;=90,"Entre 90 e 120",IF(ABS(W68)&lt;=120,"Entre 90 e 120",IF(ABS(W68)&lt;=150,"Entre 120 e 150",IF(ABS(W68)&lt;=180,"Entre 150 e 180","Superior a 180")))))))))</f>
        <v/>
      </c>
      <c r="Z68">
        <f>IF(X68="Antecipação",IF(W68&lt;=30,INFORME_MENSAL!$A$21,IF(W68&lt;=60,INFORME_MENSAL!$A$22,IF(W68&lt;=90,INFORME_MENSAL!$A$23,IF(W68&lt;=120,INFORME_MENSAL!$A$24,IF(W68&lt;=150,INFORME_MENSAL!$A$25,IF(W68&lt;=180,INFORME_MENSAL!$A$26,IF(W68&lt;=360,INFORME_MENSAL!$A$27,IF(W68&gt;360,INFORME_MENSAL!$A$28,)))))))),"")</f>
        <v/>
      </c>
    </row>
    <row r="69">
      <c r="A69" t="inlineStr">
        <is>
          <t>CASA-3</t>
        </is>
      </c>
      <c r="B69" t="inlineStr">
        <is>
          <t>EDNEY DE CARVALHO BREVES JUNIOR</t>
        </is>
      </c>
      <c r="C69" t="n">
        <v>112</v>
      </c>
      <c r="D69" s="322" t="n">
        <v>45194</v>
      </c>
      <c r="E69" s="322" t="n">
        <v>45194</v>
      </c>
      <c r="F69" s="322" t="n">
        <v>45194</v>
      </c>
      <c r="G69" t="n">
        <v>5000</v>
      </c>
      <c r="H69" t="n">
        <v>0</v>
      </c>
      <c r="I69" t="n">
        <v>0</v>
      </c>
      <c r="J69" t="n">
        <v>5000</v>
      </c>
      <c r="R69" t="n">
        <v>5000</v>
      </c>
      <c r="S69" s="142">
        <f>DATE(YEAR(U69),MONTH(U69),1)</f>
        <v/>
      </c>
      <c r="T69" s="142">
        <f>DATE(YEAR(V69),MONTH(V69),1)</f>
        <v/>
      </c>
      <c r="U69" s="142">
        <f>D69</f>
        <v/>
      </c>
      <c r="V69" s="142">
        <f>E69</f>
        <v/>
      </c>
      <c r="W69">
        <f>U69-V69</f>
        <v/>
      </c>
      <c r="X69">
        <f>IF(S69&gt;T69,"Antecipação",IF(W69&lt;-5,"Recebimento em Atraso","Recebimento Regular"))</f>
        <v/>
      </c>
      <c r="Y69">
        <f>IF(X69="Recebimento Regular","Recebimento Regular",IF(ABS(W69)&lt;=15,"Até 15",IF(ABS(W69)&lt;=30,"Entre 15 e 30",IF(ABS(W69)&lt;=60,"Entre 30 e 60",IF(ABS(W69)&lt;=60,"Entre 60 e 90",IF(ABS(W69)&lt;=90,"Entre 90 e 120",IF(ABS(W69)&lt;=120,"Entre 90 e 120",IF(ABS(W69)&lt;=150,"Entre 120 e 150",IF(ABS(W69)&lt;=180,"Entre 150 e 180","Superior a 180")))))))))</f>
        <v/>
      </c>
      <c r="Z69">
        <f>IF(X69="Antecipação",IF(W69&lt;=30,INFORME_MENSAL!$A$21,IF(W69&lt;=60,INFORME_MENSAL!$A$22,IF(W69&lt;=90,INFORME_MENSAL!$A$23,IF(W69&lt;=120,INFORME_MENSAL!$A$24,IF(W69&lt;=150,INFORME_MENSAL!$A$25,IF(W69&lt;=180,INFORME_MENSAL!$A$26,IF(W69&lt;=360,INFORME_MENSAL!$A$27,IF(W69&gt;360,INFORME_MENSAL!$A$28,)))))))),"")</f>
        <v/>
      </c>
    </row>
    <row r="70">
      <c r="A70" t="inlineStr">
        <is>
          <t>CASA-53</t>
        </is>
      </c>
      <c r="B70" t="inlineStr">
        <is>
          <t>FELIPE POZITANO FABRETTE</t>
        </is>
      </c>
      <c r="C70" t="n">
        <v>115</v>
      </c>
      <c r="D70" s="322" t="n">
        <v>45194</v>
      </c>
      <c r="E70" s="322" t="n">
        <v>45194</v>
      </c>
      <c r="F70" s="322" t="n">
        <v>45194</v>
      </c>
      <c r="G70" t="n">
        <v>3000</v>
      </c>
      <c r="H70" t="n">
        <v>0</v>
      </c>
      <c r="I70" t="n">
        <v>0</v>
      </c>
      <c r="J70" t="n">
        <v>3000</v>
      </c>
      <c r="R70" t="n">
        <v>3000</v>
      </c>
      <c r="S70" s="142">
        <f>DATE(YEAR(U70),MONTH(U70),1)</f>
        <v/>
      </c>
      <c r="T70" s="142">
        <f>DATE(YEAR(V70),MONTH(V70),1)</f>
        <v/>
      </c>
      <c r="U70" s="142">
        <f>D70</f>
        <v/>
      </c>
      <c r="V70" s="142">
        <f>E70</f>
        <v/>
      </c>
      <c r="W70">
        <f>U70-V70</f>
        <v/>
      </c>
      <c r="X70">
        <f>IF(S70&gt;T70,"Antecipação",IF(W70&lt;-5,"Recebimento em Atraso","Recebimento Regular"))</f>
        <v/>
      </c>
      <c r="Y70">
        <f>IF(X70="Recebimento Regular","Recebimento Regular",IF(ABS(W70)&lt;=15,"Até 15",IF(ABS(W70)&lt;=30,"Entre 15 e 30",IF(ABS(W70)&lt;=60,"Entre 30 e 60",IF(ABS(W70)&lt;=60,"Entre 60 e 90",IF(ABS(W70)&lt;=90,"Entre 90 e 120",IF(ABS(W70)&lt;=120,"Entre 90 e 120",IF(ABS(W70)&lt;=150,"Entre 120 e 150",IF(ABS(W70)&lt;=180,"Entre 150 e 180","Superior a 180")))))))))</f>
        <v/>
      </c>
      <c r="Z70">
        <f>IF(X70="Antecipação",IF(W70&lt;=30,INFORME_MENSAL!$A$21,IF(W70&lt;=60,INFORME_MENSAL!$A$22,IF(W70&lt;=90,INFORME_MENSAL!$A$23,IF(W70&lt;=120,INFORME_MENSAL!$A$24,IF(W70&lt;=150,INFORME_MENSAL!$A$25,IF(W70&lt;=180,INFORME_MENSAL!$A$26,IF(W70&lt;=360,INFORME_MENSAL!$A$27,IF(W70&gt;360,INFORME_MENSAL!$A$28,)))))))),"")</f>
        <v/>
      </c>
    </row>
    <row r="71">
      <c r="A71" t="inlineStr">
        <is>
          <t>CASA-48</t>
        </is>
      </c>
      <c r="B71" t="inlineStr">
        <is>
          <t>ALDO LOPES DA SILVA XAVIER JUNIOR / ALINE CONT XAVIER</t>
        </is>
      </c>
      <c r="C71" t="n">
        <v>83</v>
      </c>
      <c r="D71" s="322" t="n">
        <v>45194</v>
      </c>
      <c r="E71" s="322" t="n">
        <v>45195</v>
      </c>
      <c r="F71" s="322" t="n">
        <v>45195</v>
      </c>
      <c r="G71" t="n">
        <v>3373.34</v>
      </c>
      <c r="H71" t="n">
        <v>203.96</v>
      </c>
      <c r="I71" t="n">
        <v>1.12</v>
      </c>
      <c r="J71" t="n">
        <v>3441.93</v>
      </c>
      <c r="R71" t="n">
        <v>3441.93</v>
      </c>
      <c r="S71" s="142">
        <f>DATE(YEAR(U71),MONTH(U71),1)</f>
        <v/>
      </c>
      <c r="T71" s="142">
        <f>DATE(YEAR(V71),MONTH(V71),1)</f>
        <v/>
      </c>
      <c r="U71" s="142">
        <f>D71</f>
        <v/>
      </c>
      <c r="V71" s="142">
        <f>E71</f>
        <v/>
      </c>
      <c r="W71">
        <f>U71-V71</f>
        <v/>
      </c>
      <c r="X71">
        <f>IF(S71&gt;T71,"Antecipação",IF(W71&lt;-5,"Recebimento em Atraso","Recebimento Regular"))</f>
        <v/>
      </c>
      <c r="Y71">
        <f>IF(X71="Recebimento Regular","Recebimento Regular",IF(ABS(W71)&lt;=15,"Até 15",IF(ABS(W71)&lt;=30,"Entre 15 e 30",IF(ABS(W71)&lt;=60,"Entre 30 e 60",IF(ABS(W71)&lt;=60,"Entre 60 e 90",IF(ABS(W71)&lt;=90,"Entre 90 e 120",IF(ABS(W71)&lt;=120,"Entre 90 e 120",IF(ABS(W71)&lt;=150,"Entre 120 e 150",IF(ABS(W71)&lt;=180,"Entre 150 e 180","Superior a 180")))))))))</f>
        <v/>
      </c>
      <c r="Z71">
        <f>IF(X71="Antecipação",IF(W71&lt;=30,INFORME_MENSAL!$A$21,IF(W71&lt;=60,INFORME_MENSAL!$A$22,IF(W71&lt;=90,INFORME_MENSAL!$A$23,IF(W71&lt;=120,INFORME_MENSAL!$A$24,IF(W71&lt;=150,INFORME_MENSAL!$A$25,IF(W71&lt;=180,INFORME_MENSAL!$A$26,IF(W71&lt;=360,INFORME_MENSAL!$A$27,IF(W71&gt;360,INFORME_MENSAL!$A$28,)))))))),"")</f>
        <v/>
      </c>
    </row>
    <row r="72">
      <c r="A72" t="inlineStr">
        <is>
          <t>CASA-31</t>
        </is>
      </c>
      <c r="B72" t="inlineStr">
        <is>
          <t>EDUARDO DE JESUS FERREIRA VARGAS / ARIANE DE OLIVEIRA DIAS VARGAS</t>
        </is>
      </c>
      <c r="C72" t="n">
        <v>35</v>
      </c>
      <c r="D72" s="322" t="n">
        <v>45194</v>
      </c>
      <c r="E72" s="322" t="n">
        <v>45195</v>
      </c>
      <c r="F72" s="322" t="n">
        <v>45195</v>
      </c>
      <c r="G72" t="n">
        <v>3872.75</v>
      </c>
      <c r="H72" t="n">
        <v>416.56</v>
      </c>
      <c r="I72" t="n">
        <v>1.29</v>
      </c>
      <c r="J72" t="n">
        <v>3951.5</v>
      </c>
      <c r="R72" t="n">
        <v>3951.5</v>
      </c>
      <c r="S72" s="142">
        <f>DATE(YEAR(U72),MONTH(U72),1)</f>
        <v/>
      </c>
      <c r="T72" s="142">
        <f>DATE(YEAR(V72),MONTH(V72),1)</f>
        <v/>
      </c>
      <c r="U72" s="142">
        <f>D72</f>
        <v/>
      </c>
      <c r="V72" s="142">
        <f>E72</f>
        <v/>
      </c>
      <c r="W72">
        <f>U72-V72</f>
        <v/>
      </c>
      <c r="X72">
        <f>IF(S72&gt;T72,"Antecipação",IF(W72&lt;-5,"Recebimento em Atraso","Recebimento Regular"))</f>
        <v/>
      </c>
      <c r="Y72">
        <f>IF(X72="Recebimento Regular","Recebimento Regular",IF(ABS(W72)&lt;=15,"Até 15",IF(ABS(W72)&lt;=30,"Entre 15 e 30",IF(ABS(W72)&lt;=60,"Entre 30 e 60",IF(ABS(W72)&lt;=60,"Entre 60 e 90",IF(ABS(W72)&lt;=90,"Entre 90 e 120",IF(ABS(W72)&lt;=120,"Entre 90 e 120",IF(ABS(W72)&lt;=150,"Entre 120 e 150",IF(ABS(W72)&lt;=180,"Entre 150 e 180","Superior a 180")))))))))</f>
        <v/>
      </c>
      <c r="Z72">
        <f>IF(X72="Antecipação",IF(W72&lt;=30,INFORME_MENSAL!$A$21,IF(W72&lt;=60,INFORME_MENSAL!$A$22,IF(W72&lt;=90,INFORME_MENSAL!$A$23,IF(W72&lt;=120,INFORME_MENSAL!$A$24,IF(W72&lt;=150,INFORME_MENSAL!$A$25,IF(W72&lt;=180,INFORME_MENSAL!$A$26,IF(W72&lt;=360,INFORME_MENSAL!$A$27,IF(W72&gt;360,INFORME_MENSAL!$A$28,)))))))),"")</f>
        <v/>
      </c>
    </row>
    <row r="73">
      <c r="A73" t="inlineStr">
        <is>
          <t>CASA-37</t>
        </is>
      </c>
      <c r="B73" t="inlineStr">
        <is>
          <t>DACH DIGITAL CONSULTORIA E SOLUCOES DIGITAIS LTDA / WESLEY BATISTA PEREIRA</t>
        </is>
      </c>
      <c r="C73" t="n">
        <v>48</v>
      </c>
      <c r="D73" s="322" t="n">
        <v>45158</v>
      </c>
      <c r="E73" s="322" t="n">
        <v>45195</v>
      </c>
      <c r="F73" s="322" t="n">
        <v>45195</v>
      </c>
      <c r="G73" t="n">
        <v>4607.34</v>
      </c>
      <c r="H73" t="n">
        <v>459.34</v>
      </c>
      <c r="I73" t="n">
        <v>56.86</v>
      </c>
      <c r="J73" t="n">
        <v>4761.28</v>
      </c>
      <c r="R73" t="n">
        <v>4761.28</v>
      </c>
      <c r="S73" s="142">
        <f>DATE(YEAR(U73),MONTH(U73),1)</f>
        <v/>
      </c>
      <c r="T73" s="142">
        <f>DATE(YEAR(V73),MONTH(V73),1)</f>
        <v/>
      </c>
      <c r="U73" s="142">
        <f>D73</f>
        <v/>
      </c>
      <c r="V73" s="142">
        <f>E73</f>
        <v/>
      </c>
      <c r="W73">
        <f>U73-V73</f>
        <v/>
      </c>
      <c r="X73">
        <f>IF(S73&gt;T73,"Antecipação",IF(W73&lt;-5,"Recebimento em Atraso","Recebimento Regular"))</f>
        <v/>
      </c>
      <c r="Y73">
        <f>IF(X73="Recebimento Regular","Recebimento Regular",IF(ABS(W73)&lt;=15,"Até 15",IF(ABS(W73)&lt;=30,"Entre 15 e 30",IF(ABS(W73)&lt;=60,"Entre 30 e 60",IF(ABS(W73)&lt;=60,"Entre 60 e 90",IF(ABS(W73)&lt;=90,"Entre 90 e 120",IF(ABS(W73)&lt;=120,"Entre 90 e 120",IF(ABS(W73)&lt;=150,"Entre 120 e 150",IF(ABS(W73)&lt;=180,"Entre 150 e 180","Superior a 180")))))))))</f>
        <v/>
      </c>
      <c r="Z73">
        <f>IF(X73="Antecipação",IF(W73&lt;=30,INFORME_MENSAL!$A$21,IF(W73&lt;=60,INFORME_MENSAL!$A$22,IF(W73&lt;=90,INFORME_MENSAL!$A$23,IF(W73&lt;=120,INFORME_MENSAL!$A$24,IF(W73&lt;=150,INFORME_MENSAL!$A$25,IF(W73&lt;=180,INFORME_MENSAL!$A$26,IF(W73&lt;=360,INFORME_MENSAL!$A$27,IF(W73&gt;360,INFORME_MENSAL!$A$28,)))))))),"")</f>
        <v/>
      </c>
    </row>
    <row r="74">
      <c r="A74" t="inlineStr">
        <is>
          <t>CASA-51</t>
        </is>
      </c>
      <c r="B74" t="inlineStr">
        <is>
          <t>FRANCISCO SALVIANO DA COSTA / EVELY SALVIANO TEIXEIRA</t>
        </is>
      </c>
      <c r="C74" t="n">
        <v>96</v>
      </c>
      <c r="D74" s="322" t="n">
        <v>45194</v>
      </c>
      <c r="E74" s="322" t="n">
        <v>45195</v>
      </c>
      <c r="F74" s="322" t="n">
        <v>45195</v>
      </c>
      <c r="G74" t="n">
        <v>1237.69</v>
      </c>
      <c r="H74" t="n">
        <v>49.95</v>
      </c>
      <c r="I74" t="n">
        <v>0.41</v>
      </c>
      <c r="J74" t="n">
        <v>1262.85</v>
      </c>
      <c r="R74" t="n">
        <v>1262.85</v>
      </c>
      <c r="S74" s="142">
        <f>DATE(YEAR(U74),MONTH(U74),1)</f>
        <v/>
      </c>
      <c r="T74" s="142">
        <f>DATE(YEAR(V74),MONTH(V74),1)</f>
        <v/>
      </c>
      <c r="U74" s="142">
        <f>D74</f>
        <v/>
      </c>
      <c r="V74" s="142">
        <f>E74</f>
        <v/>
      </c>
      <c r="W74">
        <f>U74-V74</f>
        <v/>
      </c>
      <c r="X74">
        <f>IF(S74&gt;T74,"Antecipação",IF(W74&lt;-5,"Recebimento em Atraso","Recebimento Regular"))</f>
        <v/>
      </c>
      <c r="Y74">
        <f>IF(X74="Recebimento Regular","Recebimento Regular",IF(ABS(W74)&lt;=15,"Até 15",IF(ABS(W74)&lt;=30,"Entre 15 e 30",IF(ABS(W74)&lt;=60,"Entre 30 e 60",IF(ABS(W74)&lt;=60,"Entre 60 e 90",IF(ABS(W74)&lt;=90,"Entre 90 e 120",IF(ABS(W74)&lt;=120,"Entre 90 e 120",IF(ABS(W74)&lt;=150,"Entre 120 e 150",IF(ABS(W74)&lt;=180,"Entre 150 e 180","Superior a 180")))))))))</f>
        <v/>
      </c>
      <c r="Z74">
        <f>IF(X74="Antecipação",IF(W74&lt;=30,INFORME_MENSAL!$A$21,IF(W74&lt;=60,INFORME_MENSAL!$A$22,IF(W74&lt;=90,INFORME_MENSAL!$A$23,IF(W74&lt;=120,INFORME_MENSAL!$A$24,IF(W74&lt;=150,INFORME_MENSAL!$A$25,IF(W74&lt;=180,INFORME_MENSAL!$A$26,IF(W74&lt;=360,INFORME_MENSAL!$A$27,IF(W74&gt;360,INFORME_MENSAL!$A$28,)))))))),"")</f>
        <v/>
      </c>
    </row>
    <row r="75">
      <c r="A75" t="inlineStr">
        <is>
          <t>CASA-15</t>
        </is>
      </c>
      <c r="B75" t="inlineStr">
        <is>
          <t>ANA CRISTINA DA SILVEIRA REGINALDO GANDA / JEFERSON FERREIRA GANDA</t>
        </is>
      </c>
      <c r="C75" t="n">
        <v>21</v>
      </c>
      <c r="D75" s="322" t="n">
        <v>45163</v>
      </c>
      <c r="E75" s="322" t="n">
        <v>45196</v>
      </c>
      <c r="F75" s="322" t="n">
        <v>45196</v>
      </c>
      <c r="G75" t="n">
        <v>3695.3</v>
      </c>
      <c r="H75" t="n">
        <v>425.3</v>
      </c>
      <c r="I75" t="n">
        <v>40.68</v>
      </c>
      <c r="J75" t="n">
        <v>3815.05</v>
      </c>
      <c r="R75" t="n">
        <v>3815.05</v>
      </c>
      <c r="S75" s="142">
        <f>DATE(YEAR(U75),MONTH(U75),1)</f>
        <v/>
      </c>
      <c r="T75" s="142">
        <f>DATE(YEAR(V75),MONTH(V75),1)</f>
        <v/>
      </c>
      <c r="U75" s="142">
        <f>D75</f>
        <v/>
      </c>
      <c r="V75" s="142">
        <f>E75</f>
        <v/>
      </c>
      <c r="W75">
        <f>U75-V75</f>
        <v/>
      </c>
      <c r="X75">
        <f>IF(S75&gt;T75,"Antecipação",IF(W75&lt;-5,"Recebimento em Atraso","Recebimento Regular"))</f>
        <v/>
      </c>
      <c r="Y75">
        <f>IF(X75="Recebimento Regular","Recebimento Regular",IF(ABS(W75)&lt;=15,"Até 15",IF(ABS(W75)&lt;=30,"Entre 15 e 30",IF(ABS(W75)&lt;=60,"Entre 30 e 60",IF(ABS(W75)&lt;=60,"Entre 60 e 90",IF(ABS(W75)&lt;=90,"Entre 90 e 120",IF(ABS(W75)&lt;=120,"Entre 90 e 120",IF(ABS(W75)&lt;=150,"Entre 120 e 150",IF(ABS(W75)&lt;=180,"Entre 150 e 180","Superior a 180")))))))))</f>
        <v/>
      </c>
      <c r="Z75">
        <f>IF(X75="Antecipação",IF(W75&lt;=30,INFORME_MENSAL!$A$21,IF(W75&lt;=60,INFORME_MENSAL!$A$22,IF(W75&lt;=90,INFORME_MENSAL!$A$23,IF(W75&lt;=120,INFORME_MENSAL!$A$24,IF(W75&lt;=150,INFORME_MENSAL!$A$25,IF(W75&lt;=180,INFORME_MENSAL!$A$26,IF(W75&lt;=360,INFORME_MENSAL!$A$27,IF(W75&gt;360,INFORME_MENSAL!$A$28,)))))))),"")</f>
        <v/>
      </c>
    </row>
    <row r="76">
      <c r="A76" t="inlineStr">
        <is>
          <t>CASA-20</t>
        </is>
      </c>
      <c r="B76" t="inlineStr">
        <is>
          <t>EMERSON FABIO AKIYAMA</t>
        </is>
      </c>
      <c r="C76" t="n">
        <v>18</v>
      </c>
      <c r="D76" s="322" t="n">
        <v>45163</v>
      </c>
      <c r="E76" s="322" t="n">
        <v>45196</v>
      </c>
      <c r="F76" s="322" t="n">
        <v>45196</v>
      </c>
      <c r="G76" t="n">
        <v>3270</v>
      </c>
      <c r="H76" t="n">
        <v>0</v>
      </c>
      <c r="I76" t="n">
        <v>36</v>
      </c>
      <c r="J76" t="n">
        <v>3375.97</v>
      </c>
      <c r="R76" t="n">
        <v>3375.97</v>
      </c>
      <c r="S76" s="142">
        <f>DATE(YEAR(U76),MONTH(U76),1)</f>
        <v/>
      </c>
      <c r="T76" s="142">
        <f>DATE(YEAR(V76),MONTH(V76),1)</f>
        <v/>
      </c>
      <c r="U76" s="142">
        <f>D76</f>
        <v/>
      </c>
      <c r="V76" s="142">
        <f>E76</f>
        <v/>
      </c>
      <c r="W76">
        <f>U76-V76</f>
        <v/>
      </c>
      <c r="X76">
        <f>IF(S76&gt;T76,"Antecipação",IF(W76&lt;-5,"Recebimento em Atraso","Recebimento Regular"))</f>
        <v/>
      </c>
      <c r="Y76">
        <f>IF(X76="Recebimento Regular","Recebimento Regular",IF(ABS(W76)&lt;=15,"Até 15",IF(ABS(W76)&lt;=30,"Entre 15 e 30",IF(ABS(W76)&lt;=60,"Entre 30 e 60",IF(ABS(W76)&lt;=60,"Entre 60 e 90",IF(ABS(W76)&lt;=90,"Entre 90 e 120",IF(ABS(W76)&lt;=120,"Entre 90 e 120",IF(ABS(W76)&lt;=150,"Entre 120 e 150",IF(ABS(W76)&lt;=180,"Entre 150 e 180","Superior a 180")))))))))</f>
        <v/>
      </c>
      <c r="Z76">
        <f>IF(X76="Antecipação",IF(W76&lt;=30,INFORME_MENSAL!$A$21,IF(W76&lt;=60,INFORME_MENSAL!$A$22,IF(W76&lt;=90,INFORME_MENSAL!$A$23,IF(W76&lt;=120,INFORME_MENSAL!$A$24,IF(W76&lt;=150,INFORME_MENSAL!$A$25,IF(W76&lt;=180,INFORME_MENSAL!$A$26,IF(W76&lt;=360,INFORME_MENSAL!$A$27,IF(W76&gt;360,INFORME_MENSAL!$A$28,)))))))),"")</f>
        <v/>
      </c>
    </row>
    <row r="77">
      <c r="A77" t="inlineStr">
        <is>
          <t>CASA-51</t>
        </is>
      </c>
      <c r="B77" t="inlineStr">
        <is>
          <t>FRANCISCO SALVIANO DA COSTA / EVELY SALVIANO TEIXEIRA</t>
        </is>
      </c>
      <c r="C77" t="n">
        <v>96</v>
      </c>
      <c r="D77" s="322" t="n">
        <v>45163</v>
      </c>
      <c r="E77" s="322" t="n">
        <v>45197</v>
      </c>
      <c r="F77" s="322" t="n">
        <v>45197</v>
      </c>
      <c r="G77" t="n">
        <v>1235.59</v>
      </c>
      <c r="H77" t="n">
        <v>47.85</v>
      </c>
      <c r="I77" t="n">
        <v>14.01</v>
      </c>
      <c r="J77" t="n">
        <v>1276.04</v>
      </c>
      <c r="R77" t="n">
        <v>1276.04</v>
      </c>
      <c r="S77" s="142">
        <f>DATE(YEAR(U77),MONTH(U77),1)</f>
        <v/>
      </c>
      <c r="T77" s="142">
        <f>DATE(YEAR(V77),MONTH(V77),1)</f>
        <v/>
      </c>
      <c r="U77" s="142">
        <f>D77</f>
        <v/>
      </c>
      <c r="V77" s="142">
        <f>E77</f>
        <v/>
      </c>
      <c r="W77">
        <f>U77-V77</f>
        <v/>
      </c>
      <c r="X77">
        <f>IF(S77&gt;T77,"Antecipação",IF(W77&lt;-5,"Recebimento em Atraso","Recebimento Regular"))</f>
        <v/>
      </c>
      <c r="Y77">
        <f>IF(X77="Recebimento Regular","Recebimento Regular",IF(ABS(W77)&lt;=15,"Até 15",IF(ABS(W77)&lt;=30,"Entre 15 e 30",IF(ABS(W77)&lt;=60,"Entre 30 e 60",IF(ABS(W77)&lt;=60,"Entre 60 e 90",IF(ABS(W77)&lt;=90,"Entre 90 e 120",IF(ABS(W77)&lt;=120,"Entre 90 e 120",IF(ABS(W77)&lt;=150,"Entre 120 e 150",IF(ABS(W77)&lt;=180,"Entre 150 e 180","Superior a 180")))))))))</f>
        <v/>
      </c>
      <c r="Z77">
        <f>IF(X77="Antecipação",IF(W77&lt;=30,INFORME_MENSAL!$A$21,IF(W77&lt;=60,INFORME_MENSAL!$A$22,IF(W77&lt;=90,INFORME_MENSAL!$A$23,IF(W77&lt;=120,INFORME_MENSAL!$A$24,IF(W77&lt;=150,INFORME_MENSAL!$A$25,IF(W77&lt;=180,INFORME_MENSAL!$A$26,IF(W77&lt;=360,INFORME_MENSAL!$A$27,IF(W77&gt;360,INFORME_MENSAL!$A$28,)))))))),"")</f>
        <v/>
      </c>
    </row>
    <row r="78">
      <c r="A78" t="inlineStr">
        <is>
          <t>CASA-15</t>
        </is>
      </c>
      <c r="B78" t="inlineStr">
        <is>
          <t>ANA CRISTINA DA SILVEIRA REGINALDO GANDA / JEFERSON FERREIRA GANDA</t>
        </is>
      </c>
      <c r="C78" t="n">
        <v>21</v>
      </c>
      <c r="D78" s="322" t="n">
        <v>45194</v>
      </c>
      <c r="E78" s="322" t="n">
        <v>45198</v>
      </c>
      <c r="F78" s="322" t="n">
        <v>45198</v>
      </c>
      <c r="G78" t="n">
        <v>3701.58</v>
      </c>
      <c r="H78" t="n">
        <v>431.58</v>
      </c>
      <c r="I78" t="n">
        <v>4.93</v>
      </c>
      <c r="J78" t="n">
        <v>3780.53</v>
      </c>
      <c r="R78" t="n">
        <v>3780.53</v>
      </c>
      <c r="S78" s="142">
        <f>DATE(YEAR(U78),MONTH(U78),1)</f>
        <v/>
      </c>
      <c r="T78" s="142">
        <f>DATE(YEAR(V78),MONTH(V78),1)</f>
        <v/>
      </c>
      <c r="U78" s="142">
        <f>D78</f>
        <v/>
      </c>
      <c r="V78" s="142">
        <f>E78</f>
        <v/>
      </c>
      <c r="W78">
        <f>U78-V78</f>
        <v/>
      </c>
      <c r="X78">
        <f>IF(S78&gt;T78,"Antecipação",IF(W78&lt;-5,"Recebimento em Atraso","Recebimento Regular"))</f>
        <v/>
      </c>
      <c r="Y78">
        <f>IF(X78="Recebimento Regular","Recebimento Regular",IF(ABS(W78)&lt;=15,"Até 15",IF(ABS(W78)&lt;=30,"Entre 15 e 30",IF(ABS(W78)&lt;=60,"Entre 30 e 60",IF(ABS(W78)&lt;=60,"Entre 60 e 90",IF(ABS(W78)&lt;=90,"Entre 90 e 120",IF(ABS(W78)&lt;=120,"Entre 90 e 120",IF(ABS(W78)&lt;=150,"Entre 120 e 150",IF(ABS(W78)&lt;=180,"Entre 150 e 180","Superior a 180")))))))))</f>
        <v/>
      </c>
      <c r="Z78">
        <f>IF(X78="Antecipação",IF(W78&lt;=30,INFORME_MENSAL!$A$21,IF(W78&lt;=60,INFORME_MENSAL!$A$22,IF(W78&lt;=90,INFORME_MENSAL!$A$23,IF(W78&lt;=120,INFORME_MENSAL!$A$24,IF(W78&lt;=150,INFORME_MENSAL!$A$25,IF(W78&lt;=180,INFORME_MENSAL!$A$26,IF(W78&lt;=360,INFORME_MENSAL!$A$27,IF(W78&gt;360,INFORME_MENSAL!$A$28,)))))))),"")</f>
        <v/>
      </c>
    </row>
    <row r="79">
      <c r="A79" t="inlineStr">
        <is>
          <t>CASA-3</t>
        </is>
      </c>
      <c r="B79" t="inlineStr">
        <is>
          <t>EDNEY DE CARVALHO BREVES JUNIOR</t>
        </is>
      </c>
      <c r="C79" t="n">
        <v>112</v>
      </c>
      <c r="D79" s="322" t="n">
        <v>45590</v>
      </c>
      <c r="E79" s="322" t="n">
        <v>45198</v>
      </c>
      <c r="F79" s="322" t="n">
        <v>45198</v>
      </c>
      <c r="G79" t="n">
        <v>36533.35</v>
      </c>
      <c r="H79" t="n">
        <v>0</v>
      </c>
      <c r="I79" t="n">
        <v>0</v>
      </c>
      <c r="J79" t="n">
        <v>36533.35</v>
      </c>
      <c r="R79" t="n">
        <v>36533.35</v>
      </c>
      <c r="S79" s="142">
        <f>DATE(YEAR(U79),MONTH(U79),1)</f>
        <v/>
      </c>
      <c r="T79" s="142">
        <f>DATE(YEAR(V79),MONTH(V79),1)</f>
        <v/>
      </c>
      <c r="U79" s="142">
        <f>D79</f>
        <v/>
      </c>
      <c r="V79" s="142">
        <f>E79</f>
        <v/>
      </c>
      <c r="W79">
        <f>U79-V79</f>
        <v/>
      </c>
      <c r="X79">
        <f>IF(S79&gt;T79,"Antecipação",IF(W79&lt;-5,"Recebimento em Atraso","Recebimento Regular"))</f>
        <v/>
      </c>
      <c r="Y79">
        <f>IF(X79="Recebimento Regular","Recebimento Regular",IF(ABS(W79)&lt;=15,"Até 15",IF(ABS(W79)&lt;=30,"Entre 15 e 30",IF(ABS(W79)&lt;=60,"Entre 30 e 60",IF(ABS(W79)&lt;=60,"Entre 60 e 90",IF(ABS(W79)&lt;=90,"Entre 90 e 120",IF(ABS(W79)&lt;=120,"Entre 90 e 120",IF(ABS(W79)&lt;=150,"Entre 120 e 150",IF(ABS(W79)&lt;=180,"Entre 150 e 180","Superior a 180")))))))))</f>
        <v/>
      </c>
      <c r="Z79">
        <f>IF(X79="Antecipação",IF(W79&lt;=30,INFORME_MENSAL!$A$21,IF(W79&lt;=60,INFORME_MENSAL!$A$22,IF(W79&lt;=90,INFORME_MENSAL!$A$23,IF(W79&lt;=120,INFORME_MENSAL!$A$24,IF(W79&lt;=150,INFORME_MENSAL!$A$25,IF(W79&lt;=180,INFORME_MENSAL!$A$26,IF(W79&lt;=360,INFORME_MENSAL!$A$27,IF(W79&gt;360,INFORME_MENSAL!$A$28,)))))))),"")</f>
        <v/>
      </c>
    </row>
    <row r="80">
      <c r="A80" t="inlineStr">
        <is>
          <t>CASA-46</t>
        </is>
      </c>
      <c r="B80" t="inlineStr">
        <is>
          <t>MARCELO NORONHA MANGANO / ANDRESA PINHEIRO MANGANO</t>
        </is>
      </c>
      <c r="C80" t="n">
        <v>122</v>
      </c>
      <c r="D80" s="322" t="n">
        <v>45590</v>
      </c>
      <c r="E80" s="322" t="n">
        <v>45198</v>
      </c>
      <c r="F80" s="322" t="n">
        <v>45198</v>
      </c>
      <c r="G80" t="n">
        <v>600000</v>
      </c>
      <c r="H80" t="n">
        <v>19262.67</v>
      </c>
      <c r="I80" t="n">
        <v>0</v>
      </c>
      <c r="J80" t="n">
        <v>552000</v>
      </c>
      <c r="R80" t="n">
        <v>552000</v>
      </c>
      <c r="S80" s="142">
        <f>DATE(YEAR(U80),MONTH(U80),1)</f>
        <v/>
      </c>
      <c r="T80" s="142">
        <f>DATE(YEAR(V80),MONTH(V80),1)</f>
        <v/>
      </c>
      <c r="U80" s="142">
        <f>D80</f>
        <v/>
      </c>
      <c r="V80" s="142">
        <f>E80</f>
        <v/>
      </c>
      <c r="W80">
        <f>U80-V80</f>
        <v/>
      </c>
      <c r="X80">
        <f>IF(S80&gt;T80,"Antecipação",IF(W80&lt;-5,"Recebimento em Atraso","Recebimento Regular"))</f>
        <v/>
      </c>
      <c r="Y80">
        <f>IF(X80="Recebimento Regular","Recebimento Regular",IF(ABS(W80)&lt;=15,"Até 15",IF(ABS(W80)&lt;=30,"Entre 15 e 30",IF(ABS(W80)&lt;=60,"Entre 30 e 60",IF(ABS(W80)&lt;=60,"Entre 60 e 90",IF(ABS(W80)&lt;=90,"Entre 90 e 120",IF(ABS(W80)&lt;=120,"Entre 90 e 120",IF(ABS(W80)&lt;=150,"Entre 120 e 150",IF(ABS(W80)&lt;=180,"Entre 150 e 180","Superior a 180")))))))))</f>
        <v/>
      </c>
      <c r="Z80">
        <f>IF(X80="Antecipação",IF(W80&lt;=30,INFORME_MENSAL!$A$21,IF(W80&lt;=60,INFORME_MENSAL!$A$22,IF(W80&lt;=90,INFORME_MENSAL!$A$23,IF(W80&lt;=120,INFORME_MENSAL!$A$24,IF(W80&lt;=150,INFORME_MENSAL!$A$25,IF(W80&lt;=180,INFORME_MENSAL!$A$26,IF(W80&lt;=360,INFORME_MENSAL!$A$27,IF(W80&gt;360,INFORME_MENSAL!$A$28,)))))))),"")</f>
        <v/>
      </c>
    </row>
    <row r="81"/>
    <row r="82"/>
    <row r="83"/>
    <row r="84"/>
    <row r="85"/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1245"/>
  <sheetViews>
    <sheetView tabSelected="1" topLeftCell="K1" workbookViewId="0">
      <selection activeCell="S7" sqref="S7"/>
    </sheetView>
  </sheetViews>
  <sheetFormatPr baseColWidth="8" defaultColWidth="9.109375" defaultRowHeight="14.4"/>
  <cols>
    <col width="12.109375" bestFit="1" customWidth="1" style="262" min="1" max="1"/>
    <col width="37.33203125" bestFit="1" customWidth="1" style="262" min="2" max="2"/>
    <col width="9" bestFit="1" customWidth="1" style="262" min="3" max="3"/>
    <col width="9.44140625" bestFit="1" customWidth="1" style="262" min="4" max="4"/>
    <col width="5.5546875" bestFit="1" customWidth="1" style="262" min="5" max="5"/>
    <col width="8.88671875" bestFit="1" customWidth="1" style="262" min="6" max="6"/>
    <col width="11.88671875" bestFit="1" customWidth="1" style="262" min="7" max="7"/>
    <col width="10.6640625" bestFit="1" customWidth="1" style="142" min="8" max="9"/>
    <col width="28" customWidth="1" style="262" min="10" max="10"/>
    <col width="27.88671875" customWidth="1" style="262" min="11" max="11"/>
    <col width="32.33203125" customWidth="1" style="262" min="12" max="13"/>
    <col width="25" bestFit="1" customWidth="1" style="262" min="14" max="14"/>
    <col width="18" bestFit="1" customWidth="1" style="262" min="15" max="15"/>
    <col width="17.33203125" customWidth="1" style="262" min="16" max="16"/>
    <col width="14.33203125" bestFit="1" customWidth="1" style="262" min="17" max="17"/>
    <col width="14.5546875" bestFit="1" customWidth="1" style="262" min="18" max="18"/>
    <col width="29.6640625" bestFit="1" customWidth="1" style="262" min="19" max="19"/>
  </cols>
  <sheetData>
    <row r="1">
      <c r="A1" s="142" t="inlineStr">
        <is>
          <t>31/10/2023</t>
        </is>
      </c>
      <c r="K1" s="160" t="inlineStr">
        <is>
          <t>Taxa da Operação</t>
        </is>
      </c>
      <c r="L1" s="159" t="n">
        <v>0.12</v>
      </c>
      <c r="M1" s="164" t="n"/>
    </row>
    <row r="2">
      <c r="K2" s="160" t="inlineStr">
        <is>
          <t>Taxa da Operação (ao mês)</t>
        </is>
      </c>
      <c r="L2" s="159">
        <f>(1+L1)^(1/12)-1</f>
        <v/>
      </c>
      <c r="M2" s="164" t="n"/>
      <c r="O2" s="164" t="n"/>
    </row>
    <row r="3">
      <c r="K3" s="160" t="inlineStr">
        <is>
          <t>Data de Fechamento</t>
        </is>
      </c>
      <c r="L3" s="161">
        <f>DATE(YEAR(A1),MONTH(A1),DAY(A1))</f>
        <v/>
      </c>
      <c r="M3" s="165" t="n"/>
      <c r="O3" s="164" t="n"/>
    </row>
    <row r="4">
      <c r="L4" s="164" t="n"/>
      <c r="M4" s="164" t="n"/>
      <c r="O4" s="164" t="n"/>
    </row>
    <row r="5">
      <c r="L5" s="164" t="n"/>
      <c r="M5" s="164" t="n"/>
      <c r="O5" s="164" t="n"/>
    </row>
    <row r="6">
      <c r="A6" s="153" t="inlineStr">
        <is>
          <t>Quadra/Lote</t>
        </is>
      </c>
      <c r="B6" s="153" t="inlineStr">
        <is>
          <t>Cliente</t>
        </is>
      </c>
      <c r="C6" s="153" t="inlineStr">
        <is>
          <t>Intervalo</t>
        </is>
      </c>
      <c r="D6" s="153" t="inlineStr">
        <is>
          <t>Índice</t>
        </is>
      </c>
      <c r="E6" s="153" t="inlineStr">
        <is>
          <t>Juros</t>
        </is>
      </c>
      <c r="F6" s="153" t="inlineStr">
        <is>
          <t>Correção</t>
        </is>
      </c>
      <c r="G6" s="153" t="inlineStr">
        <is>
          <t>Vencimento</t>
        </is>
      </c>
      <c r="H6" s="154" t="inlineStr">
        <is>
          <t>Mês / Ano</t>
        </is>
      </c>
      <c r="I6" s="154" t="inlineStr">
        <is>
          <t>Sequência</t>
        </is>
      </c>
      <c r="J6" s="153" t="inlineStr">
        <is>
          <t>Tipo Receita</t>
        </is>
      </c>
      <c r="K6" s="153" t="inlineStr">
        <is>
          <t>Origem</t>
        </is>
      </c>
      <c r="L6" s="320" t="inlineStr">
        <is>
          <t>Valor</t>
        </is>
      </c>
      <c r="M6" s="321" t="inlineStr">
        <is>
          <t>Mês de Vencimento</t>
        </is>
      </c>
      <c r="N6" s="144" t="inlineStr">
        <is>
          <t>Classificação</t>
        </is>
      </c>
      <c r="O6" s="144" t="inlineStr">
        <is>
          <t>Meses para Vencer</t>
        </is>
      </c>
      <c r="P6" s="144" t="inlineStr">
        <is>
          <t>VP</t>
        </is>
      </c>
      <c r="Q6" s="144" t="inlineStr">
        <is>
          <t>Dias em Atraso</t>
        </is>
      </c>
      <c r="R6" s="144" t="inlineStr">
        <is>
          <t>Faixa de Atraso</t>
        </is>
      </c>
      <c r="S6" s="144" t="inlineStr">
        <is>
          <t>Faixa de Atraso INFORME MENSAL</t>
        </is>
      </c>
    </row>
    <row r="7">
      <c r="A7" t="inlineStr">
        <is>
          <t>CASA-43</t>
        </is>
      </c>
      <c r="B7" t="inlineStr">
        <is>
          <t>ROBSON PEREIRA DA SILVA / CAMILA DA SILVA OLIVEIRA</t>
        </is>
      </c>
      <c r="C7" t="n">
        <v>1</v>
      </c>
      <c r="D7" t="inlineStr">
        <is>
          <t>INCC</t>
        </is>
      </c>
      <c r="F7" t="inlineStr">
        <is>
          <t>Mensal</t>
        </is>
      </c>
      <c r="G7" s="142" t="n">
        <v>44859</v>
      </c>
      <c r="H7" s="322" t="n">
        <v>44835</v>
      </c>
      <c r="I7" s="323" t="n">
        <v>1</v>
      </c>
      <c r="J7" t="inlineStr">
        <is>
          <t>A2 - Semestral</t>
        </is>
      </c>
      <c r="K7" t="inlineStr">
        <is>
          <t>Contrato</t>
        </is>
      </c>
      <c r="L7" s="319" t="n">
        <v>7024.73</v>
      </c>
      <c r="M7" s="167">
        <f>DATE(YEAR(G7),MONTH(G7),1)</f>
        <v/>
      </c>
      <c r="N7" s="157">
        <f>IF(G7&gt;$L$3,"Futuro","Atraso")</f>
        <v/>
      </c>
      <c r="O7">
        <f>12*(YEAR(G7)-YEAR($L$3))+(MONTH(G7)-MONTH($L$3))</f>
        <v/>
      </c>
      <c r="P7" s="319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inlineStr">
        <is>
          <t>CASA-25</t>
        </is>
      </c>
      <c r="B8" t="inlineStr">
        <is>
          <t>LUIS PAULO DOS SANTOS / CATIA CILENE DE SOUZA DOS SANTOS</t>
        </is>
      </c>
      <c r="C8" t="n">
        <v>1</v>
      </c>
      <c r="D8" t="inlineStr">
        <is>
          <t>INCC</t>
        </is>
      </c>
      <c r="F8" t="inlineStr">
        <is>
          <t>Mensal</t>
        </is>
      </c>
      <c r="G8" s="142" t="n">
        <v>44920</v>
      </c>
      <c r="H8" s="322" t="n">
        <v>44896</v>
      </c>
      <c r="I8" s="323" t="n">
        <v>16</v>
      </c>
      <c r="J8" t="inlineStr">
        <is>
          <t>P - Parcela</t>
        </is>
      </c>
      <c r="K8" t="inlineStr">
        <is>
          <t>Contrato</t>
        </is>
      </c>
      <c r="L8" s="319" t="n">
        <v>3954.53</v>
      </c>
      <c r="M8" s="167">
        <f>DATE(YEAR(G8),MONTH(G8),1)</f>
        <v/>
      </c>
      <c r="N8" s="157">
        <f>IF(G8&gt;$L$3,"Futuro","Atraso")</f>
        <v/>
      </c>
      <c r="O8">
        <f>12*(YEAR(G8)-YEAR($L$3))+(MONTH(G8)-MONTH($L$3))</f>
        <v/>
      </c>
      <c r="P8" s="319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inlineStr">
        <is>
          <t>CASA-43</t>
        </is>
      </c>
      <c r="B9" t="inlineStr">
        <is>
          <t>ROBSON PEREIRA DA SILVA / CAMILA DA SILVA OLIVEIRA</t>
        </is>
      </c>
      <c r="C9" t="n">
        <v>1</v>
      </c>
      <c r="D9" t="inlineStr">
        <is>
          <t>INCC</t>
        </is>
      </c>
      <c r="F9" t="inlineStr">
        <is>
          <t>Mensal</t>
        </is>
      </c>
      <c r="G9" s="142" t="n">
        <v>44920</v>
      </c>
      <c r="H9" s="322" t="n">
        <v>44896</v>
      </c>
      <c r="I9" s="323" t="n">
        <v>2</v>
      </c>
      <c r="J9" t="inlineStr">
        <is>
          <t>A2 - Semestral</t>
        </is>
      </c>
      <c r="K9" t="inlineStr">
        <is>
          <t>Contrato</t>
        </is>
      </c>
      <c r="L9" s="319" t="n">
        <v>6898.91</v>
      </c>
      <c r="M9" s="167">
        <f>DATE(YEAR(G9),MONTH(G9),1)</f>
        <v/>
      </c>
      <c r="N9" s="157">
        <f>IF(G9&gt;$L$3,"Futuro","Atraso")</f>
        <v/>
      </c>
      <c r="O9">
        <f>12*(YEAR(G9)-YEAR($L$3))+(MONTH(G9)-MONTH($L$3))</f>
        <v/>
      </c>
      <c r="P9" s="319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inlineStr">
        <is>
          <t>CASA-18</t>
        </is>
      </c>
      <c r="B10" t="inlineStr">
        <is>
          <t>MARCELO JOSE DA SILVA / RAQUEL LIVIA FACONTI</t>
        </is>
      </c>
      <c r="C10" t="n">
        <v>1</v>
      </c>
      <c r="D10" t="inlineStr">
        <is>
          <t>INCC</t>
        </is>
      </c>
      <c r="F10" t="inlineStr">
        <is>
          <t>Mensal</t>
        </is>
      </c>
      <c r="G10" s="142" t="n">
        <v>44946</v>
      </c>
      <c r="H10" s="322" t="n">
        <v>44927</v>
      </c>
      <c r="I10" s="323" t="n">
        <v>2</v>
      </c>
      <c r="J10" t="inlineStr">
        <is>
          <t>A2 - Semestral</t>
        </is>
      </c>
      <c r="K10" t="inlineStr">
        <is>
          <t>Contrato</t>
        </is>
      </c>
      <c r="L10" s="319" t="n">
        <v>4854.77</v>
      </c>
      <c r="M10" s="167">
        <f>DATE(YEAR(G10),MONTH(G10),1)</f>
        <v/>
      </c>
      <c r="N10" s="157">
        <f>IF(G10&gt;$L$3,"Futuro","Atraso")</f>
        <v/>
      </c>
      <c r="O10">
        <f>12*(YEAR(G10)-YEAR($L$3))+(MONTH(G10)-MONTH($L$3))</f>
        <v/>
      </c>
      <c r="P10" s="319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inlineStr">
        <is>
          <t>CASA-25</t>
        </is>
      </c>
      <c r="B11" t="inlineStr">
        <is>
          <t>LUIS PAULO DOS SANTOS / CATIA CILENE DE SOUZA DOS SANTOS</t>
        </is>
      </c>
      <c r="C11" t="n">
        <v>1</v>
      </c>
      <c r="D11" t="inlineStr">
        <is>
          <t>INCC</t>
        </is>
      </c>
      <c r="F11" t="inlineStr">
        <is>
          <t>Mensal</t>
        </is>
      </c>
      <c r="G11" s="142" t="n">
        <v>44951</v>
      </c>
      <c r="H11" s="322" t="n">
        <v>44927</v>
      </c>
      <c r="I11" s="323" t="n">
        <v>17</v>
      </c>
      <c r="J11" t="inlineStr">
        <is>
          <t>P - Parcela</t>
        </is>
      </c>
      <c r="K11" t="inlineStr">
        <is>
          <t>Contrato</t>
        </is>
      </c>
      <c r="L11" s="319" t="n">
        <v>3917.88</v>
      </c>
      <c r="M11" s="167">
        <f>DATE(YEAR(G11),MONTH(G11),1)</f>
        <v/>
      </c>
      <c r="N11" s="157">
        <f>IF(G11&gt;$L$3,"Futuro","Atraso")</f>
        <v/>
      </c>
      <c r="O11">
        <f>12*(YEAR(G11)-YEAR($L$3))+(MONTH(G11)-MONTH($L$3))</f>
        <v/>
      </c>
      <c r="P11" s="319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inlineStr">
        <is>
          <t>CASA-43</t>
        </is>
      </c>
      <c r="B12" t="inlineStr">
        <is>
          <t>ROBSON PEREIRA DA SILVA / CAMILA DA SILVA OLIVEIRA</t>
        </is>
      </c>
      <c r="C12" t="n">
        <v>1</v>
      </c>
      <c r="D12" t="inlineStr">
        <is>
          <t>INCC</t>
        </is>
      </c>
      <c r="F12" t="inlineStr">
        <is>
          <t>Mensal</t>
        </is>
      </c>
      <c r="G12" s="142" t="n">
        <v>44951</v>
      </c>
      <c r="H12" s="322" t="n">
        <v>44927</v>
      </c>
      <c r="I12" s="323" t="n">
        <v>6</v>
      </c>
      <c r="J12" t="inlineStr">
        <is>
          <t>P - Parcela</t>
        </is>
      </c>
      <c r="K12" t="inlineStr">
        <is>
          <t>Contrato</t>
        </is>
      </c>
      <c r="L12" s="319" t="n">
        <v>1924.21</v>
      </c>
      <c r="M12" s="167">
        <f>DATE(YEAR(G12),MONTH(G12),1)</f>
        <v/>
      </c>
      <c r="N12" s="157">
        <f>IF(G12&gt;$L$3,"Futuro","Atraso")</f>
        <v/>
      </c>
      <c r="O12">
        <f>12*(YEAR(G12)-YEAR($L$3))+(MONTH(G12)-MONTH($L$3))</f>
        <v/>
      </c>
      <c r="P12" s="319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inlineStr">
        <is>
          <t>CASA-37</t>
        </is>
      </c>
      <c r="B13" t="inlineStr">
        <is>
          <t>DACH DIGITAL CONSULTORIA E SOLUCOES DIGITAIS LTDA / WESLEY BATISTA PEREIRA</t>
        </is>
      </c>
      <c r="C13" t="n">
        <v>1</v>
      </c>
      <c r="D13" t="inlineStr">
        <is>
          <t>INCC</t>
        </is>
      </c>
      <c r="F13" t="inlineStr">
        <is>
          <t>Mensal</t>
        </is>
      </c>
      <c r="G13" s="142" t="n">
        <v>44977</v>
      </c>
      <c r="H13" s="322" t="n">
        <v>44958</v>
      </c>
      <c r="I13" s="323" t="n">
        <v>1</v>
      </c>
      <c r="J13" t="inlineStr">
        <is>
          <t>A2 - Semestral</t>
        </is>
      </c>
      <c r="K13" t="inlineStr">
        <is>
          <t>Contrato</t>
        </is>
      </c>
      <c r="L13" s="319" t="n">
        <v>14606.74</v>
      </c>
      <c r="M13" s="167">
        <f>DATE(YEAR(G13),MONTH(G13),1)</f>
        <v/>
      </c>
      <c r="N13" s="157">
        <f>IF(G13&gt;$L$3,"Futuro","Atraso")</f>
        <v/>
      </c>
      <c r="O13">
        <f>12*(YEAR(G13)-YEAR($L$3))+(MONTH(G13)-MONTH($L$3))</f>
        <v/>
      </c>
      <c r="P13" s="319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inlineStr">
        <is>
          <t>CASA-25</t>
        </is>
      </c>
      <c r="B14" t="inlineStr">
        <is>
          <t>LUIS PAULO DOS SANTOS / CATIA CILENE DE SOUZA DOS SANTOS</t>
        </is>
      </c>
      <c r="C14" t="n">
        <v>1</v>
      </c>
      <c r="D14" t="inlineStr">
        <is>
          <t>INCC</t>
        </is>
      </c>
      <c r="F14" t="inlineStr">
        <is>
          <t>Mensal</t>
        </is>
      </c>
      <c r="G14" s="142" t="n">
        <v>44982</v>
      </c>
      <c r="H14" s="322" t="n">
        <v>44958</v>
      </c>
      <c r="I14" s="323" t="n">
        <v>18</v>
      </c>
      <c r="J14" t="inlineStr">
        <is>
          <t>P - Parcela</t>
        </is>
      </c>
      <c r="K14" t="inlineStr">
        <is>
          <t>Contrato</t>
        </is>
      </c>
      <c r="L14" s="319" t="n">
        <v>3881.22</v>
      </c>
      <c r="M14" s="167">
        <f>DATE(YEAR(G14),MONTH(G14),1)</f>
        <v/>
      </c>
      <c r="N14" s="157">
        <f>IF(G14&gt;$L$3,"Futuro","Atraso")</f>
        <v/>
      </c>
      <c r="O14">
        <f>12*(YEAR(G14)-YEAR($L$3))+(MONTH(G14)-MONTH($L$3))</f>
        <v/>
      </c>
      <c r="P14" s="319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inlineStr">
        <is>
          <t>CASA-43</t>
        </is>
      </c>
      <c r="B15" t="inlineStr">
        <is>
          <t>ROBSON PEREIRA DA SILVA / CAMILA DA SILVA OLIVEIRA</t>
        </is>
      </c>
      <c r="C15" t="n">
        <v>1</v>
      </c>
      <c r="D15" t="inlineStr">
        <is>
          <t>INCC</t>
        </is>
      </c>
      <c r="F15" t="inlineStr">
        <is>
          <t>Mensal</t>
        </is>
      </c>
      <c r="G15" s="142" t="n">
        <v>44982</v>
      </c>
      <c r="H15" s="322" t="n">
        <v>44958</v>
      </c>
      <c r="I15" s="323" t="n">
        <v>7</v>
      </c>
      <c r="J15" t="inlineStr">
        <is>
          <t>P - Parcela</t>
        </is>
      </c>
      <c r="K15" t="inlineStr">
        <is>
          <t>Contrato</t>
        </is>
      </c>
      <c r="L15" s="319" t="n">
        <v>1906.21</v>
      </c>
      <c r="M15" s="167">
        <f>DATE(YEAR(G15),MONTH(G15),1)</f>
        <v/>
      </c>
      <c r="N15" s="157">
        <f>IF(G15&gt;$L$3,"Futuro","Atraso")</f>
        <v/>
      </c>
      <c r="O15">
        <f>12*(YEAR(G15)-YEAR($L$3))+(MONTH(G15)-MONTH($L$3))</f>
        <v/>
      </c>
      <c r="P15" s="319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inlineStr">
        <is>
          <t>CASA-25</t>
        </is>
      </c>
      <c r="B16" t="inlineStr">
        <is>
          <t>LUIS PAULO DOS SANTOS / CATIA CILENE DE SOUZA DOS SANTOS</t>
        </is>
      </c>
      <c r="C16" t="n">
        <v>1</v>
      </c>
      <c r="D16" t="inlineStr">
        <is>
          <t>INCC</t>
        </is>
      </c>
      <c r="F16" t="inlineStr">
        <is>
          <t>Mensal</t>
        </is>
      </c>
      <c r="G16" s="142" t="n">
        <v>45010</v>
      </c>
      <c r="H16" s="322" t="n">
        <v>44986</v>
      </c>
      <c r="I16" s="323" t="n">
        <v>19</v>
      </c>
      <c r="J16" t="inlineStr">
        <is>
          <t>P - Parcela</t>
        </is>
      </c>
      <c r="K16" t="inlineStr">
        <is>
          <t>Contrato</t>
        </is>
      </c>
      <c r="L16" s="319" t="n">
        <v>3848.12</v>
      </c>
      <c r="M16" s="167">
        <f>DATE(YEAR(G16),MONTH(G16),1)</f>
        <v/>
      </c>
      <c r="N16" s="157">
        <f>IF(G16&gt;$L$3,"Futuro","Atraso")</f>
        <v/>
      </c>
      <c r="O16">
        <f>12*(YEAR(G16)-YEAR($L$3))+(MONTH(G16)-MONTH($L$3))</f>
        <v/>
      </c>
      <c r="P16" s="319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inlineStr">
        <is>
          <t>CASA-43</t>
        </is>
      </c>
      <c r="B17" t="inlineStr">
        <is>
          <t>ROBSON PEREIRA DA SILVA / CAMILA DA SILVA OLIVEIRA</t>
        </is>
      </c>
      <c r="C17" t="n">
        <v>1</v>
      </c>
      <c r="D17" t="inlineStr">
        <is>
          <t>INCC</t>
        </is>
      </c>
      <c r="F17" t="inlineStr">
        <is>
          <t>Mensal</t>
        </is>
      </c>
      <c r="G17" s="142" t="n">
        <v>45010</v>
      </c>
      <c r="H17" s="322" t="n">
        <v>44986</v>
      </c>
      <c r="I17" s="323" t="n">
        <v>8</v>
      </c>
      <c r="J17" t="inlineStr">
        <is>
          <t>P - Parcela</t>
        </is>
      </c>
      <c r="K17" t="inlineStr">
        <is>
          <t>Contrato</t>
        </is>
      </c>
      <c r="L17" s="319" t="n">
        <v>1889.94</v>
      </c>
      <c r="M17" s="167">
        <f>DATE(YEAR(G17),MONTH(G17),1)</f>
        <v/>
      </c>
      <c r="N17" s="157">
        <f>IF(G17&gt;$L$3,"Futuro","Atraso")</f>
        <v/>
      </c>
      <c r="O17">
        <f>12*(YEAR(G17)-YEAR($L$3))+(MONTH(G17)-MONTH($L$3))</f>
        <v/>
      </c>
      <c r="P17" s="319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inlineStr">
        <is>
          <t>CASA-18</t>
        </is>
      </c>
      <c r="B18" t="inlineStr">
        <is>
          <t>MARCELO JOSE DA SILVA / RAQUEL LIVIA FACONTI</t>
        </is>
      </c>
      <c r="C18" t="n">
        <v>1</v>
      </c>
      <c r="D18" t="inlineStr">
        <is>
          <t>INCC</t>
        </is>
      </c>
      <c r="F18" t="inlineStr">
        <is>
          <t>Mensal</t>
        </is>
      </c>
      <c r="G18" s="142" t="n">
        <v>45036</v>
      </c>
      <c r="H18" s="322" t="n">
        <v>45017</v>
      </c>
      <c r="I18" s="323" t="n">
        <v>1</v>
      </c>
      <c r="J18" t="inlineStr">
        <is>
          <t>P - Parcela</t>
        </is>
      </c>
      <c r="K18" t="inlineStr">
        <is>
          <t>Contrato</t>
        </is>
      </c>
      <c r="L18" s="319" t="n">
        <v>2069.01</v>
      </c>
      <c r="M18" s="167">
        <f>DATE(YEAR(G18),MONTH(G18),1)</f>
        <v/>
      </c>
      <c r="N18" s="157">
        <f>IF(G18&gt;$L$3,"Futuro","Atraso")</f>
        <v/>
      </c>
      <c r="O18">
        <f>12*(YEAR(G18)-YEAR($L$3))+(MONTH(G18)-MONTH($L$3))</f>
        <v/>
      </c>
      <c r="P18" s="319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inlineStr">
        <is>
          <t>CASA-43</t>
        </is>
      </c>
      <c r="B19" t="inlineStr">
        <is>
          <t>ROBSON PEREIRA DA SILVA / CAMILA DA SILVA OLIVEIRA</t>
        </is>
      </c>
      <c r="C19" t="n">
        <v>1</v>
      </c>
      <c r="D19" t="inlineStr">
        <is>
          <t>INCC</t>
        </is>
      </c>
      <c r="F19" t="inlineStr">
        <is>
          <t>Mensal</t>
        </is>
      </c>
      <c r="G19" s="142" t="n">
        <v>45041</v>
      </c>
      <c r="H19" s="322" t="n">
        <v>45017</v>
      </c>
      <c r="I19" s="323" t="n">
        <v>9</v>
      </c>
      <c r="J19" t="inlineStr">
        <is>
          <t>P - Parcela</t>
        </is>
      </c>
      <c r="K19" t="inlineStr">
        <is>
          <t>Contrato</t>
        </is>
      </c>
      <c r="L19" s="319" t="n">
        <v>1871.94</v>
      </c>
      <c r="M19" s="167">
        <f>DATE(YEAR(G19),MONTH(G19),1)</f>
        <v/>
      </c>
      <c r="N19" s="157">
        <f>IF(G19&gt;$L$3,"Futuro","Atraso")</f>
        <v/>
      </c>
      <c r="O19">
        <f>12*(YEAR(G19)-YEAR($L$3))+(MONTH(G19)-MONTH($L$3))</f>
        <v/>
      </c>
      <c r="P19" s="319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inlineStr">
        <is>
          <t>CASA-18</t>
        </is>
      </c>
      <c r="B20" t="inlineStr">
        <is>
          <t>MARCELO JOSE DA SILVA / RAQUEL LIVIA FACONTI</t>
        </is>
      </c>
      <c r="C20" t="n">
        <v>1</v>
      </c>
      <c r="D20" t="inlineStr">
        <is>
          <t>INCC</t>
        </is>
      </c>
      <c r="F20" t="inlineStr">
        <is>
          <t>Mensal</t>
        </is>
      </c>
      <c r="G20" s="142" t="n">
        <v>45066</v>
      </c>
      <c r="H20" s="322" t="n">
        <v>45047</v>
      </c>
      <c r="I20" s="323" t="n">
        <v>1</v>
      </c>
      <c r="J20" t="inlineStr">
        <is>
          <t>P - Parcela</t>
        </is>
      </c>
      <c r="K20" t="inlineStr">
        <is>
          <t>Contrato</t>
        </is>
      </c>
      <c r="L20" s="319" t="n">
        <v>3903.34</v>
      </c>
      <c r="M20" s="167">
        <f>DATE(YEAR(G20),MONTH(G20),1)</f>
        <v/>
      </c>
      <c r="N20" s="157">
        <f>IF(G20&gt;$L$3,"Futuro","Atraso")</f>
        <v/>
      </c>
      <c r="O20">
        <f>12*(YEAR(G20)-YEAR($L$3))+(MONTH(G20)-MONTH($L$3))</f>
        <v/>
      </c>
      <c r="P20" s="319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inlineStr">
        <is>
          <t>CASA-43</t>
        </is>
      </c>
      <c r="B21" t="inlineStr">
        <is>
          <t>ROBSON PEREIRA DA SILVA / CAMILA DA SILVA OLIVEIRA</t>
        </is>
      </c>
      <c r="C21" t="n">
        <v>1</v>
      </c>
      <c r="D21" t="inlineStr">
        <is>
          <t>INCC</t>
        </is>
      </c>
      <c r="F21" t="inlineStr">
        <is>
          <t>Mensal</t>
        </is>
      </c>
      <c r="G21" s="142" t="n">
        <v>45071</v>
      </c>
      <c r="H21" s="322" t="n">
        <v>45047</v>
      </c>
      <c r="I21" s="323" t="n">
        <v>10</v>
      </c>
      <c r="J21" t="inlineStr">
        <is>
          <t>P - Parcela</t>
        </is>
      </c>
      <c r="K21" t="inlineStr">
        <is>
          <t>Contrato</t>
        </is>
      </c>
      <c r="L21" s="319" t="n">
        <v>1854.53</v>
      </c>
      <c r="M21" s="167">
        <f>DATE(YEAR(G21),MONTH(G21),1)</f>
        <v/>
      </c>
      <c r="N21" s="157">
        <f>IF(G21&gt;$L$3,"Futuro","Atraso")</f>
        <v/>
      </c>
      <c r="O21">
        <f>12*(YEAR(G21)-YEAR($L$3))+(MONTH(G21)-MONTH($L$3))</f>
        <v/>
      </c>
      <c r="P21" s="319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inlineStr">
        <is>
          <t>CASA-43</t>
        </is>
      </c>
      <c r="B22" t="inlineStr">
        <is>
          <t>ROBSON PEREIRA DA SILVA / CAMILA DA SILVA OLIVEIRA</t>
        </is>
      </c>
      <c r="C22" t="n">
        <v>1</v>
      </c>
      <c r="D22" t="inlineStr">
        <is>
          <t>INCC</t>
        </is>
      </c>
      <c r="F22" t="inlineStr">
        <is>
          <t>Mensal</t>
        </is>
      </c>
      <c r="G22" s="142" t="n">
        <v>45102</v>
      </c>
      <c r="H22" s="322" t="n">
        <v>45078</v>
      </c>
      <c r="I22" s="323" t="n">
        <v>11</v>
      </c>
      <c r="J22" t="inlineStr">
        <is>
          <t>P - Parcela</t>
        </is>
      </c>
      <c r="K22" t="inlineStr">
        <is>
          <t>Contrato</t>
        </is>
      </c>
      <c r="L22" s="319" t="n">
        <v>1836.53</v>
      </c>
      <c r="M22" s="167">
        <f>DATE(YEAR(G22),MONTH(G22),1)</f>
        <v/>
      </c>
      <c r="N22" s="157">
        <f>IF(G22&gt;$L$3,"Futuro","Atraso")</f>
        <v/>
      </c>
      <c r="O22">
        <f>12*(YEAR(G22)-YEAR($L$3))+(MONTH(G22)-MONTH($L$3))</f>
        <v/>
      </c>
      <c r="P22" s="319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inlineStr">
        <is>
          <t>CASA-43</t>
        </is>
      </c>
      <c r="B23" t="inlineStr">
        <is>
          <t>ROBSON PEREIRA DA SILVA / CAMILA DA SILVA OLIVEIRA</t>
        </is>
      </c>
      <c r="C23" t="n">
        <v>1</v>
      </c>
      <c r="D23" t="inlineStr">
        <is>
          <t>INCC</t>
        </is>
      </c>
      <c r="F23" t="inlineStr">
        <is>
          <t>Mensal</t>
        </is>
      </c>
      <c r="G23" s="142" t="n">
        <v>45102</v>
      </c>
      <c r="H23" s="322" t="n">
        <v>45078</v>
      </c>
      <c r="I23" s="323" t="n">
        <v>1</v>
      </c>
      <c r="J23" t="inlineStr">
        <is>
          <t>A2 - Semestral</t>
        </is>
      </c>
      <c r="K23" t="inlineStr">
        <is>
          <t>Contrato</t>
        </is>
      </c>
      <c r="L23" s="319" t="n">
        <v>16308.88</v>
      </c>
      <c r="M23" s="167">
        <f>DATE(YEAR(G23),MONTH(G23),1)</f>
        <v/>
      </c>
      <c r="N23" s="157">
        <f>IF(G23&gt;$L$3,"Futuro","Atraso")</f>
        <v/>
      </c>
      <c r="O23">
        <f>12*(YEAR(G23)-YEAR($L$3))+(MONTH(G23)-MONTH($L$3))</f>
        <v/>
      </c>
      <c r="P23" s="319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inlineStr">
        <is>
          <t>CASA-18</t>
        </is>
      </c>
      <c r="B24" t="inlineStr">
        <is>
          <t>MARCELO JOSE DA SILVA / RAQUEL LIVIA FACONTI</t>
        </is>
      </c>
      <c r="C24" t="n">
        <v>1</v>
      </c>
      <c r="D24" t="inlineStr">
        <is>
          <t>INCC</t>
        </is>
      </c>
      <c r="F24" t="inlineStr">
        <is>
          <t>Mensal</t>
        </is>
      </c>
      <c r="G24" s="142" t="n">
        <v>45127</v>
      </c>
      <c r="H24" s="322" t="n">
        <v>45108</v>
      </c>
      <c r="I24" s="323" t="n">
        <v>3</v>
      </c>
      <c r="J24" t="inlineStr">
        <is>
          <t>P - Parcela</t>
        </is>
      </c>
      <c r="K24" t="inlineStr">
        <is>
          <t>Contrato</t>
        </is>
      </c>
      <c r="L24" s="319" t="n">
        <v>3828.91</v>
      </c>
      <c r="M24" s="167">
        <f>DATE(YEAR(G24),MONTH(G24),1)</f>
        <v/>
      </c>
      <c r="N24" s="157">
        <f>IF(G24&gt;$L$3,"Futuro","Atraso")</f>
        <v/>
      </c>
      <c r="O24">
        <f>12*(YEAR(G24)-YEAR($L$3))+(MONTH(G24)-MONTH($L$3))</f>
        <v/>
      </c>
      <c r="P24" s="319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inlineStr">
        <is>
          <t>CASA-18</t>
        </is>
      </c>
      <c r="B25" t="inlineStr">
        <is>
          <t>MARCELO JOSE DA SILVA / RAQUEL LIVIA FACONTI</t>
        </is>
      </c>
      <c r="C25" t="n">
        <v>1</v>
      </c>
      <c r="D25" t="inlineStr">
        <is>
          <t>INCC</t>
        </is>
      </c>
      <c r="F25" t="inlineStr">
        <is>
          <t>Mensal</t>
        </is>
      </c>
      <c r="G25" s="142" t="n">
        <v>45127</v>
      </c>
      <c r="H25" s="322" t="n">
        <v>45108</v>
      </c>
      <c r="I25" s="323" t="n">
        <v>1</v>
      </c>
      <c r="J25" t="inlineStr">
        <is>
          <t>A2 - Semestral</t>
        </is>
      </c>
      <c r="K25" t="inlineStr">
        <is>
          <t>Contrato</t>
        </is>
      </c>
      <c r="L25" s="319" t="n">
        <v>11475.03</v>
      </c>
      <c r="M25" s="167">
        <f>DATE(YEAR(G25),MONTH(G25),1)</f>
        <v/>
      </c>
      <c r="N25" s="157">
        <f>IF(G25&gt;$L$3,"Futuro","Atraso")</f>
        <v/>
      </c>
      <c r="O25">
        <f>12*(YEAR(G25)-YEAR($L$3))+(MONTH(G25)-MONTH($L$3))</f>
        <v/>
      </c>
      <c r="P25" s="319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inlineStr">
        <is>
          <t>CASA-44</t>
        </is>
      </c>
      <c r="B26" t="inlineStr">
        <is>
          <t>AUGUSTO PARRA DIONISIO</t>
        </is>
      </c>
      <c r="C26" t="n">
        <v>1</v>
      </c>
      <c r="D26" t="inlineStr">
        <is>
          <t>INCC</t>
        </is>
      </c>
      <c r="F26" t="inlineStr">
        <is>
          <t>Mensal</t>
        </is>
      </c>
      <c r="G26" s="142" t="n">
        <v>45132</v>
      </c>
      <c r="H26" s="322" t="n">
        <v>45108</v>
      </c>
      <c r="I26" s="323" t="n">
        <v>1</v>
      </c>
      <c r="J26" t="inlineStr">
        <is>
          <t>A2 - Semestral</t>
        </is>
      </c>
      <c r="K26" t="inlineStr">
        <is>
          <t>Contrato</t>
        </is>
      </c>
      <c r="L26" s="319" t="n">
        <v>13575.49</v>
      </c>
      <c r="M26" s="167">
        <f>DATE(YEAR(G26),MONTH(G26),1)</f>
        <v/>
      </c>
      <c r="N26" s="157">
        <f>IF(G26&gt;$L$3,"Futuro","Atraso")</f>
        <v/>
      </c>
      <c r="O26">
        <f>12*(YEAR(G26)-YEAR($L$3))+(MONTH(G26)-MONTH($L$3))</f>
        <v/>
      </c>
      <c r="P26" s="319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inlineStr">
        <is>
          <t>CASA-43</t>
        </is>
      </c>
      <c r="B27" t="inlineStr">
        <is>
          <t>ROBSON PEREIRA DA SILVA / CAMILA DA SILVA OLIVEIRA</t>
        </is>
      </c>
      <c r="C27" t="n">
        <v>1</v>
      </c>
      <c r="D27" t="inlineStr">
        <is>
          <t>INCC</t>
        </is>
      </c>
      <c r="F27" t="inlineStr">
        <is>
          <t>Mensal</t>
        </is>
      </c>
      <c r="G27" s="142" t="n">
        <v>45132</v>
      </c>
      <c r="H27" s="322" t="n">
        <v>45108</v>
      </c>
      <c r="I27" s="323" t="n">
        <v>1</v>
      </c>
      <c r="J27" t="inlineStr">
        <is>
          <t>P - Parcela</t>
        </is>
      </c>
      <c r="K27" t="inlineStr">
        <is>
          <t>Contrato</t>
        </is>
      </c>
      <c r="L27" s="319" t="n">
        <v>2590.67</v>
      </c>
      <c r="M27" s="167">
        <f>DATE(YEAR(G27),MONTH(G27),1)</f>
        <v/>
      </c>
      <c r="N27" s="157">
        <f>IF(G27&gt;$L$3,"Futuro","Atraso")</f>
        <v/>
      </c>
      <c r="O27">
        <f>12*(YEAR(G27)-YEAR($L$3))+(MONTH(G27)-MONTH($L$3))</f>
        <v/>
      </c>
      <c r="P27" s="319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inlineStr">
        <is>
          <t>CASA-18</t>
        </is>
      </c>
      <c r="B28" t="inlineStr">
        <is>
          <t>MARCELO JOSE DA SILVA / RAQUEL LIVIA FACONTI</t>
        </is>
      </c>
      <c r="C28" t="n">
        <v>1</v>
      </c>
      <c r="D28" t="inlineStr">
        <is>
          <t>INCC</t>
        </is>
      </c>
      <c r="F28" t="inlineStr">
        <is>
          <t>Mensal</t>
        </is>
      </c>
      <c r="G28" s="142" t="n">
        <v>45158</v>
      </c>
      <c r="H28" s="322" t="n">
        <v>45139</v>
      </c>
      <c r="I28" s="323" t="n">
        <v>4</v>
      </c>
      <c r="J28" t="inlineStr">
        <is>
          <t>P - Parcela</t>
        </is>
      </c>
      <c r="K28" t="inlineStr">
        <is>
          <t>Contrato</t>
        </is>
      </c>
      <c r="L28" s="319" t="n">
        <v>3791.09</v>
      </c>
      <c r="M28" s="167">
        <f>DATE(YEAR(G28),MONTH(G28),1)</f>
        <v/>
      </c>
      <c r="N28" s="157">
        <f>IF(G28&gt;$L$3,"Futuro","Atraso")</f>
        <v/>
      </c>
      <c r="O28">
        <f>12*(YEAR(G28)-YEAR($L$3))+(MONTH(G28)-MONTH($L$3))</f>
        <v/>
      </c>
      <c r="P28" s="319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inlineStr">
        <is>
          <t>CASA-37</t>
        </is>
      </c>
      <c r="B29" t="inlineStr">
        <is>
          <t>DACH DIGITAL CONSULTORIA E SOLUCOES DIGITAIS LTDA / WESLEY BATISTA PEREIRA</t>
        </is>
      </c>
      <c r="C29" t="n">
        <v>1</v>
      </c>
      <c r="D29" t="inlineStr">
        <is>
          <t>INCC</t>
        </is>
      </c>
      <c r="F29" t="inlineStr">
        <is>
          <t>Mensal</t>
        </is>
      </c>
      <c r="G29" s="142" t="n">
        <v>45158</v>
      </c>
      <c r="H29" s="322" t="n">
        <v>45139</v>
      </c>
      <c r="I29" s="323" t="n">
        <v>2</v>
      </c>
      <c r="J29" t="inlineStr">
        <is>
          <t>A2 - Semestral</t>
        </is>
      </c>
      <c r="K29" t="inlineStr">
        <is>
          <t>Contrato</t>
        </is>
      </c>
      <c r="L29" s="319" t="n">
        <v>13802.67</v>
      </c>
      <c r="M29" s="167">
        <f>DATE(YEAR(G29),MONTH(G29),1)</f>
        <v/>
      </c>
      <c r="N29" s="157">
        <f>IF(G29&gt;$L$3,"Futuro","Atraso")</f>
        <v/>
      </c>
      <c r="O29">
        <f>12*(YEAR(G29)-YEAR($L$3))+(MONTH(G29)-MONTH($L$3))</f>
        <v/>
      </c>
      <c r="P29" s="319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inlineStr">
        <is>
          <t>CASA-38</t>
        </is>
      </c>
      <c r="B30" t="inlineStr">
        <is>
          <t>GABRIEL DE CARVALHO MELLO / KAMILLA DE CARVALHO CERQUEIRA MELLO</t>
        </is>
      </c>
      <c r="C30" t="n">
        <v>1</v>
      </c>
      <c r="D30" t="inlineStr">
        <is>
          <t>INCC</t>
        </is>
      </c>
      <c r="F30" t="inlineStr">
        <is>
          <t>Mensal</t>
        </is>
      </c>
      <c r="G30" s="142" t="n">
        <v>45163</v>
      </c>
      <c r="H30" s="322" t="n">
        <v>45139</v>
      </c>
      <c r="I30" s="323" t="n">
        <v>1</v>
      </c>
      <c r="J30" t="inlineStr">
        <is>
          <t>A2 - Semestral</t>
        </is>
      </c>
      <c r="K30" t="inlineStr">
        <is>
          <t>Contrato</t>
        </is>
      </c>
      <c r="L30" s="319" t="n">
        <v>13728.29</v>
      </c>
      <c r="M30" s="167">
        <f>DATE(YEAR(G30),MONTH(G30),1)</f>
        <v/>
      </c>
      <c r="N30" s="157">
        <f>IF(G30&gt;$L$3,"Futuro","Atraso")</f>
        <v/>
      </c>
      <c r="O30">
        <f>12*(YEAR(G30)-YEAR($L$3))+(MONTH(G30)-MONTH($L$3))</f>
        <v/>
      </c>
      <c r="P30" s="319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inlineStr">
        <is>
          <t>CASA-38</t>
        </is>
      </c>
      <c r="B31" t="inlineStr">
        <is>
          <t>GABRIEL DE CARVALHO MELLO / KAMILLA DE CARVALHO CERQUEIRA MELLO</t>
        </is>
      </c>
      <c r="C31" t="n">
        <v>1</v>
      </c>
      <c r="D31" t="inlineStr">
        <is>
          <t>INCC</t>
        </is>
      </c>
      <c r="F31" t="inlineStr">
        <is>
          <t>Mensal</t>
        </is>
      </c>
      <c r="G31" s="142" t="n">
        <v>45163</v>
      </c>
      <c r="H31" s="322" t="n">
        <v>45139</v>
      </c>
      <c r="I31" s="323" t="n">
        <v>3</v>
      </c>
      <c r="J31" t="inlineStr">
        <is>
          <t>P - Parcela</t>
        </is>
      </c>
      <c r="K31" t="inlineStr">
        <is>
          <t>Contrato</t>
        </is>
      </c>
      <c r="L31" s="319" t="n">
        <v>4398.1</v>
      </c>
      <c r="M31" s="167">
        <f>DATE(YEAR(G31),MONTH(G31),1)</f>
        <v/>
      </c>
      <c r="N31" s="157">
        <f>IF(G31&gt;$L$3,"Futuro","Atraso")</f>
        <v/>
      </c>
      <c r="O31">
        <f>12*(YEAR(G31)-YEAR($L$3))+(MONTH(G31)-MONTH($L$3))</f>
        <v/>
      </c>
      <c r="P31" s="319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inlineStr">
        <is>
          <t>CASA-44</t>
        </is>
      </c>
      <c r="B32" t="inlineStr">
        <is>
          <t>AUGUSTO PARRA DIONISIO</t>
        </is>
      </c>
      <c r="C32" t="n">
        <v>1</v>
      </c>
      <c r="D32" t="inlineStr">
        <is>
          <t>INCC</t>
        </is>
      </c>
      <c r="F32" t="inlineStr">
        <is>
          <t>Mensal</t>
        </is>
      </c>
      <c r="G32" s="142" t="n">
        <v>45163</v>
      </c>
      <c r="H32" s="322" t="n">
        <v>45139</v>
      </c>
      <c r="I32" s="323" t="n">
        <v>14</v>
      </c>
      <c r="J32" t="inlineStr">
        <is>
          <t>P - Parcela</t>
        </is>
      </c>
      <c r="K32" t="inlineStr">
        <is>
          <t>Contrato</t>
        </is>
      </c>
      <c r="L32" s="319" t="n">
        <v>1597.3</v>
      </c>
      <c r="M32" s="167">
        <f>DATE(YEAR(G32),MONTH(G32),1)</f>
        <v/>
      </c>
      <c r="N32" s="157">
        <f>IF(G32&gt;$L$3,"Futuro","Atraso")</f>
        <v/>
      </c>
      <c r="O32">
        <f>12*(YEAR(G32)-YEAR($L$3))+(MONTH(G32)-MONTH($L$3))</f>
        <v/>
      </c>
      <c r="P32" s="319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inlineStr">
        <is>
          <t>CASA-43</t>
        </is>
      </c>
      <c r="B33" t="inlineStr">
        <is>
          <t>ROBSON PEREIRA DA SILVA / CAMILA DA SILVA OLIVEIRA</t>
        </is>
      </c>
      <c r="C33" t="n">
        <v>1</v>
      </c>
      <c r="D33" t="inlineStr">
        <is>
          <t>INCC</t>
        </is>
      </c>
      <c r="F33" t="inlineStr">
        <is>
          <t>Mensal</t>
        </is>
      </c>
      <c r="G33" s="142" t="n">
        <v>45163</v>
      </c>
      <c r="H33" s="322" t="n">
        <v>45139</v>
      </c>
      <c r="I33" s="323" t="n">
        <v>1</v>
      </c>
      <c r="J33" t="inlineStr">
        <is>
          <t>P - Parcela</t>
        </is>
      </c>
      <c r="K33" t="inlineStr">
        <is>
          <t>Contrato</t>
        </is>
      </c>
      <c r="L33" s="319" t="n">
        <v>4502.78</v>
      </c>
      <c r="M33" s="167">
        <f>DATE(YEAR(G33),MONTH(G33),1)</f>
        <v/>
      </c>
      <c r="N33" s="157">
        <f>IF(G33&gt;$L$3,"Futuro","Atraso")</f>
        <v/>
      </c>
      <c r="O33">
        <f>12*(YEAR(G33)-YEAR($L$3))+(MONTH(G33)-MONTH($L$3))</f>
        <v/>
      </c>
      <c r="P33" s="319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inlineStr">
        <is>
          <t>CASA-6</t>
        </is>
      </c>
      <c r="B34" t="inlineStr">
        <is>
          <t>ANTIDES ARAUJO DOS SANTOS JUNIOR / SIMONE MARIA DE SOUZA ARAUJO</t>
        </is>
      </c>
      <c r="C34" t="n">
        <v>1</v>
      </c>
      <c r="D34" t="inlineStr">
        <is>
          <t>INCC</t>
        </is>
      </c>
      <c r="F34" t="inlineStr">
        <is>
          <t>Mensal</t>
        </is>
      </c>
      <c r="G34" s="142" t="n">
        <v>45179</v>
      </c>
      <c r="H34" s="322" t="n">
        <v>45170</v>
      </c>
      <c r="I34" s="323" t="n">
        <v>2</v>
      </c>
      <c r="J34" t="inlineStr">
        <is>
          <t>N - Negociação</t>
        </is>
      </c>
      <c r="K34" t="inlineStr">
        <is>
          <t>Contrato</t>
        </is>
      </c>
      <c r="L34" s="319" t="n">
        <v>5187.21</v>
      </c>
      <c r="M34" s="167">
        <f>DATE(YEAR(G34),MONTH(G34),1)</f>
        <v/>
      </c>
      <c r="N34" s="157">
        <f>IF(G34&gt;$L$3,"Futuro","Atraso")</f>
        <v/>
      </c>
      <c r="O34">
        <f>12*(YEAR(G34)-YEAR($L$3))+(MONTH(G34)-MONTH($L$3))</f>
        <v/>
      </c>
      <c r="P34" s="319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inlineStr">
        <is>
          <t>CASA-18</t>
        </is>
      </c>
      <c r="B35" t="inlineStr">
        <is>
          <t>MARCELO JOSE DA SILVA / RAQUEL LIVIA FACONTI</t>
        </is>
      </c>
      <c r="C35" t="n">
        <v>1</v>
      </c>
      <c r="D35" t="inlineStr">
        <is>
          <t>INCC</t>
        </is>
      </c>
      <c r="F35" t="inlineStr">
        <is>
          <t>Mensal</t>
        </is>
      </c>
      <c r="G35" s="142" t="n">
        <v>45189</v>
      </c>
      <c r="H35" s="322" t="n">
        <v>45170</v>
      </c>
      <c r="I35" s="323" t="n">
        <v>5</v>
      </c>
      <c r="J35" t="inlineStr">
        <is>
          <t>P - Parcela</t>
        </is>
      </c>
      <c r="K35" t="inlineStr">
        <is>
          <t>Contrato</t>
        </is>
      </c>
      <c r="L35" s="319" t="n">
        <v>3753.26</v>
      </c>
      <c r="M35" s="167">
        <f>DATE(YEAR(G35),MONTH(G35),1)</f>
        <v/>
      </c>
      <c r="N35" s="157">
        <f>IF(G35&gt;$L$3,"Futuro","Atraso")</f>
        <v/>
      </c>
      <c r="O35">
        <f>12*(YEAR(G35)-YEAR($L$3))+(MONTH(G35)-MONTH($L$3))</f>
        <v/>
      </c>
      <c r="P35" s="319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inlineStr">
        <is>
          <t>CASA-37</t>
        </is>
      </c>
      <c r="B36" t="inlineStr">
        <is>
          <t>DACH DIGITAL CONSULTORIA E SOLUCOES DIGITAIS LTDA / WESLEY BATISTA PEREIRA</t>
        </is>
      </c>
      <c r="C36" t="n">
        <v>1</v>
      </c>
      <c r="D36" t="inlineStr">
        <is>
          <t>INCC</t>
        </is>
      </c>
      <c r="F36" t="inlineStr">
        <is>
          <t>Mensal</t>
        </is>
      </c>
      <c r="G36" s="142" t="n">
        <v>45189</v>
      </c>
      <c r="H36" s="322" t="n">
        <v>45170</v>
      </c>
      <c r="I36" s="323" t="n">
        <v>4</v>
      </c>
      <c r="J36" t="inlineStr">
        <is>
          <t>P - Parcela</t>
        </is>
      </c>
      <c r="K36" t="inlineStr">
        <is>
          <t>Contrato</t>
        </is>
      </c>
      <c r="L36" s="319" t="n">
        <v>4727.46</v>
      </c>
      <c r="M36" s="167">
        <f>DATE(YEAR(G36),MONTH(G36),1)</f>
        <v/>
      </c>
      <c r="N36" s="157">
        <f>IF(G36&gt;$L$3,"Futuro","Atraso")</f>
        <v/>
      </c>
      <c r="O36">
        <f>12*(YEAR(G36)-YEAR($L$3))+(MONTH(G36)-MONTH($L$3))</f>
        <v/>
      </c>
      <c r="P36" s="319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inlineStr">
        <is>
          <t>CASA-75</t>
        </is>
      </c>
      <c r="B37" t="inlineStr">
        <is>
          <t>ROMUALDO TORRES DA SILVA / WANILZY LOPES DE OLIVEIRA SILVA</t>
        </is>
      </c>
      <c r="C37" t="n">
        <v>1</v>
      </c>
      <c r="D37" t="inlineStr">
        <is>
          <t>INCC</t>
        </is>
      </c>
      <c r="F37" t="inlineStr">
        <is>
          <t>Mensal</t>
        </is>
      </c>
      <c r="G37" s="142" t="n">
        <v>45194</v>
      </c>
      <c r="H37" s="322" t="n">
        <v>45170</v>
      </c>
      <c r="I37" s="323" t="n">
        <v>5</v>
      </c>
      <c r="J37" t="inlineStr">
        <is>
          <t>P - Parcela</t>
        </is>
      </c>
      <c r="K37" t="inlineStr">
        <is>
          <t>Contrato</t>
        </is>
      </c>
      <c r="L37" s="319" t="n">
        <v>5121.03</v>
      </c>
      <c r="M37" s="167">
        <f>DATE(YEAR(G37),MONTH(G37),1)</f>
        <v/>
      </c>
      <c r="N37" s="157">
        <f>IF(G37&gt;$L$3,"Futuro","Atraso")</f>
        <v/>
      </c>
      <c r="O37">
        <f>12*(YEAR(G37)-YEAR($L$3))+(MONTH(G37)-MONTH($L$3))</f>
        <v/>
      </c>
      <c r="P37" s="319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inlineStr">
        <is>
          <t>CASA-20</t>
        </is>
      </c>
      <c r="B38" t="inlineStr">
        <is>
          <t>EMERSON FABIO AKIYAMA</t>
        </is>
      </c>
      <c r="C38" t="n">
        <v>1</v>
      </c>
      <c r="D38" t="inlineStr">
        <is>
          <t>INCC</t>
        </is>
      </c>
      <c r="F38" t="inlineStr">
        <is>
          <t>Mensal</t>
        </is>
      </c>
      <c r="G38" s="142" t="n">
        <v>45194</v>
      </c>
      <c r="H38" s="322" t="n">
        <v>45170</v>
      </c>
      <c r="I38" s="323" t="n">
        <v>7</v>
      </c>
      <c r="J38" t="inlineStr">
        <is>
          <t>P - Parcela</t>
        </is>
      </c>
      <c r="K38" t="inlineStr">
        <is>
          <t>Contrato</t>
        </is>
      </c>
      <c r="L38" s="319" t="n">
        <v>3349.8</v>
      </c>
      <c r="M38" s="167">
        <f>DATE(YEAR(G38),MONTH(G38),1)</f>
        <v/>
      </c>
      <c r="N38" s="157">
        <f>IF(G38&gt;$L$3,"Futuro","Atraso")</f>
        <v/>
      </c>
      <c r="O38">
        <f>12*(YEAR(G38)-YEAR($L$3))+(MONTH(G38)-MONTH($L$3))</f>
        <v/>
      </c>
      <c r="P38" s="319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inlineStr">
        <is>
          <t>CASA-11</t>
        </is>
      </c>
      <c r="B39" t="inlineStr">
        <is>
          <t>HUGO LEONARDO DA CRUZ</t>
        </is>
      </c>
      <c r="C39" t="n">
        <v>1</v>
      </c>
      <c r="D39" t="inlineStr">
        <is>
          <t>INCC</t>
        </is>
      </c>
      <c r="F39" t="inlineStr">
        <is>
          <t>Mensal</t>
        </is>
      </c>
      <c r="G39" s="142" t="n">
        <v>45194</v>
      </c>
      <c r="H39" s="322" t="n">
        <v>45170</v>
      </c>
      <c r="I39" s="323" t="n">
        <v>4</v>
      </c>
      <c r="J39" t="inlineStr">
        <is>
          <t>P - Parcela</t>
        </is>
      </c>
      <c r="K39" t="inlineStr">
        <is>
          <t>Contrato</t>
        </is>
      </c>
      <c r="L39" s="319" t="n">
        <v>3414.85</v>
      </c>
      <c r="M39" s="167">
        <f>DATE(YEAR(G39),MONTH(G39),1)</f>
        <v/>
      </c>
      <c r="N39" s="157">
        <f>IF(G39&gt;$L$3,"Futuro","Atraso")</f>
        <v/>
      </c>
      <c r="O39">
        <f>12*(YEAR(G39)-YEAR($L$3))+(MONTH(G39)-MONTH($L$3))</f>
        <v/>
      </c>
      <c r="P39" s="319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inlineStr">
        <is>
          <t>CASA-66</t>
        </is>
      </c>
      <c r="B40" t="inlineStr">
        <is>
          <t>MARIA APARECIDA LIMA SANTOS</t>
        </is>
      </c>
      <c r="C40" t="n">
        <v>1</v>
      </c>
      <c r="D40" t="inlineStr">
        <is>
          <t>INCC</t>
        </is>
      </c>
      <c r="F40" t="inlineStr">
        <is>
          <t>Mensal</t>
        </is>
      </c>
      <c r="G40" s="142" t="n">
        <v>45194</v>
      </c>
      <c r="H40" s="322" t="n">
        <v>45170</v>
      </c>
      <c r="I40" s="323" t="n">
        <v>5</v>
      </c>
      <c r="J40" t="inlineStr">
        <is>
          <t>P - Parcela</t>
        </is>
      </c>
      <c r="K40" t="inlineStr">
        <is>
          <t>Contrato</t>
        </is>
      </c>
      <c r="L40" s="319" t="n">
        <v>4266.93</v>
      </c>
      <c r="M40" s="167">
        <f>DATE(YEAR(G40),MONTH(G40),1)</f>
        <v/>
      </c>
      <c r="N40" s="157">
        <f>IF(G40&gt;$L$3,"Futuro","Atraso")</f>
        <v/>
      </c>
      <c r="O40">
        <f>12*(YEAR(G40)-YEAR($L$3))+(MONTH(G40)-MONTH($L$3))</f>
        <v/>
      </c>
      <c r="P40" s="319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inlineStr">
        <is>
          <t>CASA-38</t>
        </is>
      </c>
      <c r="B41" t="inlineStr">
        <is>
          <t>GABRIEL DE CARVALHO MELLO / KAMILLA DE CARVALHO CERQUEIRA MELLO</t>
        </is>
      </c>
      <c r="C41" t="n">
        <v>1</v>
      </c>
      <c r="D41" t="inlineStr">
        <is>
          <t>INCC</t>
        </is>
      </c>
      <c r="F41" t="inlineStr">
        <is>
          <t>Mensal</t>
        </is>
      </c>
      <c r="G41" s="142" t="n">
        <v>45194</v>
      </c>
      <c r="H41" s="322" t="n">
        <v>45170</v>
      </c>
      <c r="I41" s="323" t="n">
        <v>4</v>
      </c>
      <c r="J41" t="inlineStr">
        <is>
          <t>P - Parcela</t>
        </is>
      </c>
      <c r="K41" t="inlineStr">
        <is>
          <t>Contrato</t>
        </is>
      </c>
      <c r="L41" s="319" t="n">
        <v>4354.14</v>
      </c>
      <c r="M41" s="167">
        <f>DATE(YEAR(G41),MONTH(G41),1)</f>
        <v/>
      </c>
      <c r="N41" s="157">
        <f>IF(G41&gt;$L$3,"Futuro","Atraso")</f>
        <v/>
      </c>
      <c r="O41">
        <f>12*(YEAR(G41)-YEAR($L$3))+(MONTH(G41)-MONTH($L$3))</f>
        <v/>
      </c>
      <c r="P41" s="319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inlineStr">
        <is>
          <t>CASA-72</t>
        </is>
      </c>
      <c r="B42" t="inlineStr">
        <is>
          <t>CARLOS LINDEMBERG CRUZ OLIVEIRA / THAYNARA LAMPE NARCISO SILVA</t>
        </is>
      </c>
      <c r="C42" t="n">
        <v>1</v>
      </c>
      <c r="D42" t="inlineStr">
        <is>
          <t>INCC</t>
        </is>
      </c>
      <c r="F42" t="inlineStr">
        <is>
          <t>Mensal</t>
        </is>
      </c>
      <c r="G42" s="142" t="n">
        <v>45194</v>
      </c>
      <c r="H42" s="322" t="n">
        <v>45170</v>
      </c>
      <c r="I42" s="323" t="n">
        <v>3</v>
      </c>
      <c r="J42" t="inlineStr">
        <is>
          <t>P - Parcela</t>
        </is>
      </c>
      <c r="K42" t="inlineStr">
        <is>
          <t>Contrato</t>
        </is>
      </c>
      <c r="L42" s="319" t="n">
        <v>4315.65</v>
      </c>
      <c r="M42" s="167">
        <f>DATE(YEAR(G42),MONTH(G42),1)</f>
        <v/>
      </c>
      <c r="N42" s="157">
        <f>IF(G42&gt;$L$3,"Futuro","Atraso")</f>
        <v/>
      </c>
      <c r="O42">
        <f>12*(YEAR(G42)-YEAR($L$3))+(MONTH(G42)-MONTH($L$3))</f>
        <v/>
      </c>
      <c r="P42" s="319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inlineStr">
        <is>
          <t>CASA-79</t>
        </is>
      </c>
      <c r="B43" t="inlineStr">
        <is>
          <t>GILSON ARANTES DE SOUZA / SANDRA REGINA FOLTRAN</t>
        </is>
      </c>
      <c r="C43" t="n">
        <v>1</v>
      </c>
      <c r="D43" t="inlineStr">
        <is>
          <t>INCC</t>
        </is>
      </c>
      <c r="F43" t="inlineStr">
        <is>
          <t>Mensal</t>
        </is>
      </c>
      <c r="G43" s="142" t="n">
        <v>45194</v>
      </c>
      <c r="H43" s="322" t="n">
        <v>45170</v>
      </c>
      <c r="I43" s="323" t="n">
        <v>2</v>
      </c>
      <c r="J43" t="inlineStr">
        <is>
          <t>P - Parcela</t>
        </is>
      </c>
      <c r="K43" t="inlineStr">
        <is>
          <t>Contrato</t>
        </is>
      </c>
      <c r="L43" s="319" t="n">
        <v>4306.23</v>
      </c>
      <c r="M43" s="167">
        <f>DATE(YEAR(G43),MONTH(G43),1)</f>
        <v/>
      </c>
      <c r="N43" s="157">
        <f>IF(G43&gt;$L$3,"Futuro","Atraso")</f>
        <v/>
      </c>
      <c r="O43">
        <f>12*(YEAR(G43)-YEAR($L$3))+(MONTH(G43)-MONTH($L$3))</f>
        <v/>
      </c>
      <c r="P43" s="319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inlineStr">
        <is>
          <t>CASA-60</t>
        </is>
      </c>
      <c r="B44" t="inlineStr">
        <is>
          <t>SEMIRAMIS ALICE A SIMOES PAZ OLIVEIRA</t>
        </is>
      </c>
      <c r="C44" t="n">
        <v>1</v>
      </c>
      <c r="D44" t="inlineStr">
        <is>
          <t>INCC</t>
        </is>
      </c>
      <c r="F44" t="inlineStr">
        <is>
          <t>Mensal</t>
        </is>
      </c>
      <c r="G44" s="142" t="n">
        <v>45194</v>
      </c>
      <c r="H44" s="322" t="n">
        <v>45170</v>
      </c>
      <c r="I44" s="323" t="n">
        <v>1</v>
      </c>
      <c r="J44" t="inlineStr">
        <is>
          <t>P - Parcela</t>
        </is>
      </c>
      <c r="K44" t="inlineStr">
        <is>
          <t>Contrato</t>
        </is>
      </c>
      <c r="L44" s="319" t="n">
        <v>3232.07</v>
      </c>
      <c r="M44" s="167">
        <f>DATE(YEAR(G44),MONTH(G44),1)</f>
        <v/>
      </c>
      <c r="N44" s="157">
        <f>IF(G44&gt;$L$3,"Futuro","Atraso")</f>
        <v/>
      </c>
      <c r="O44">
        <f>12*(YEAR(G44)-YEAR($L$3))+(MONTH(G44)-MONTH($L$3))</f>
        <v/>
      </c>
      <c r="P44" s="319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inlineStr">
        <is>
          <t>CASA-6</t>
        </is>
      </c>
      <c r="B45" t="inlineStr">
        <is>
          <t>ANTIDES ARAUJO DOS SANTOS JUNIOR / SIMONE MARIA DE SOUZA ARAUJO</t>
        </is>
      </c>
      <c r="C45" t="n">
        <v>1</v>
      </c>
      <c r="D45" t="inlineStr">
        <is>
          <t>INCC</t>
        </is>
      </c>
      <c r="F45" t="inlineStr">
        <is>
          <t>Mensal</t>
        </is>
      </c>
      <c r="G45" s="142" t="n">
        <v>45194</v>
      </c>
      <c r="H45" s="322" t="n">
        <v>45170</v>
      </c>
      <c r="I45" s="323" t="n">
        <v>1</v>
      </c>
      <c r="J45" t="inlineStr">
        <is>
          <t>P - Parcela</t>
        </is>
      </c>
      <c r="K45" t="inlineStr">
        <is>
          <t>Contrato</t>
        </is>
      </c>
      <c r="L45" s="319" t="n">
        <v>4210.23</v>
      </c>
      <c r="M45" s="167">
        <f>DATE(YEAR(G45),MONTH(G45),1)</f>
        <v/>
      </c>
      <c r="N45" s="157">
        <f>IF(G45&gt;$L$3,"Futuro","Atraso")</f>
        <v/>
      </c>
      <c r="O45">
        <f>12*(YEAR(G45)-YEAR($L$3))+(MONTH(G45)-MONTH($L$3))</f>
        <v/>
      </c>
      <c r="P45" s="319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inlineStr">
        <is>
          <t>CASA-55</t>
        </is>
      </c>
      <c r="B46" t="inlineStr">
        <is>
          <t>MARCIO AMBROZIO COELHO SILVA / CRISTIANA PAULA COELHO SILVA</t>
        </is>
      </c>
      <c r="C46" t="n">
        <v>1</v>
      </c>
      <c r="D46" t="inlineStr">
        <is>
          <t>INCC</t>
        </is>
      </c>
      <c r="F46" t="inlineStr">
        <is>
          <t>Mensal</t>
        </is>
      </c>
      <c r="G46" s="142" t="n">
        <v>45194</v>
      </c>
      <c r="H46" s="322" t="n">
        <v>45170</v>
      </c>
      <c r="I46" s="323" t="n">
        <v>1</v>
      </c>
      <c r="J46" t="inlineStr">
        <is>
          <t>P - Parcela</t>
        </is>
      </c>
      <c r="K46" t="inlineStr">
        <is>
          <t>Contrato</t>
        </is>
      </c>
      <c r="L46" s="319" t="n">
        <v>3570</v>
      </c>
      <c r="M46" s="167">
        <f>DATE(YEAR(G46),MONTH(G46),1)</f>
        <v/>
      </c>
      <c r="N46" s="157">
        <f>IF(G46&gt;$L$3,"Futuro","Atraso")</f>
        <v/>
      </c>
      <c r="O46">
        <f>12*(YEAR(G46)-YEAR($L$3))+(MONTH(G46)-MONTH($L$3))</f>
        <v/>
      </c>
      <c r="P46" s="319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inlineStr">
        <is>
          <t>CASA-44</t>
        </is>
      </c>
      <c r="B47" t="inlineStr">
        <is>
          <t>AUGUSTO PARRA DIONISIO</t>
        </is>
      </c>
      <c r="C47" t="n">
        <v>1</v>
      </c>
      <c r="D47" t="inlineStr">
        <is>
          <t>INCC</t>
        </is>
      </c>
      <c r="F47" t="inlineStr">
        <is>
          <t>Mensal</t>
        </is>
      </c>
      <c r="G47" s="142" t="n">
        <v>45194</v>
      </c>
      <c r="H47" s="322" t="n">
        <v>45170</v>
      </c>
      <c r="I47" s="323" t="n">
        <v>1</v>
      </c>
      <c r="J47" t="inlineStr">
        <is>
          <t>P - Parcela</t>
        </is>
      </c>
      <c r="K47" t="inlineStr">
        <is>
          <t>Contrato</t>
        </is>
      </c>
      <c r="L47" s="319" t="n">
        <v>2309.99</v>
      </c>
      <c r="M47" s="167">
        <f>DATE(YEAR(G47),MONTH(G47),1)</f>
        <v/>
      </c>
      <c r="N47" s="157">
        <f>IF(G47&gt;$L$3,"Futuro","Atraso")</f>
        <v/>
      </c>
      <c r="O47">
        <f>12*(YEAR(G47)-YEAR($L$3))+(MONTH(G47)-MONTH($L$3))</f>
        <v/>
      </c>
      <c r="P47" s="319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inlineStr">
        <is>
          <t>CASA-43</t>
        </is>
      </c>
      <c r="B48" t="inlineStr">
        <is>
          <t>ROBSON PEREIRA DA SILVA / CAMILA DA SILVA OLIVEIRA</t>
        </is>
      </c>
      <c r="C48" t="n">
        <v>1</v>
      </c>
      <c r="D48" t="inlineStr">
        <is>
          <t>INCC</t>
        </is>
      </c>
      <c r="F48" t="inlineStr">
        <is>
          <t>Mensal</t>
        </is>
      </c>
      <c r="G48" s="142" t="n">
        <v>45194</v>
      </c>
      <c r="H48" s="322" t="n">
        <v>45170</v>
      </c>
      <c r="I48" s="323" t="n">
        <v>2</v>
      </c>
      <c r="J48" t="inlineStr">
        <is>
          <t>P - Parcela</t>
        </is>
      </c>
      <c r="K48" t="inlineStr">
        <is>
          <t>Contrato</t>
        </is>
      </c>
      <c r="L48" s="319" t="n">
        <v>4457.78</v>
      </c>
      <c r="M48" s="167">
        <f>DATE(YEAR(G48),MONTH(G48),1)</f>
        <v/>
      </c>
      <c r="N48" s="157">
        <f>IF(G48&gt;$L$3,"Futuro","Atraso")</f>
        <v/>
      </c>
      <c r="O48">
        <f>12*(YEAR(G48)-YEAR($L$3))+(MONTH(G48)-MONTH($L$3))</f>
        <v/>
      </c>
      <c r="P48" s="319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inlineStr">
        <is>
          <t>CASA-20</t>
        </is>
      </c>
      <c r="B49" t="inlineStr">
        <is>
          <t>EMERSON FABIO AKIYAMA</t>
        </is>
      </c>
      <c r="C49" t="n">
        <v>1</v>
      </c>
      <c r="D49" t="inlineStr">
        <is>
          <t>INCC</t>
        </is>
      </c>
      <c r="F49" t="inlineStr">
        <is>
          <t>Mensal</t>
        </is>
      </c>
      <c r="G49" s="142" t="n">
        <v>45204</v>
      </c>
      <c r="H49" s="322" t="n">
        <v>45200</v>
      </c>
      <c r="I49" s="323" t="n">
        <v>2</v>
      </c>
      <c r="J49" t="inlineStr">
        <is>
          <t>NS - Negociação Sem.</t>
        </is>
      </c>
      <c r="K49" t="inlineStr">
        <is>
          <t>Contrato</t>
        </is>
      </c>
      <c r="L49" s="319" t="n">
        <v>2917.48</v>
      </c>
      <c r="M49" s="167">
        <f>DATE(YEAR(G49),MONTH(G49),1)</f>
        <v/>
      </c>
      <c r="N49" s="157">
        <f>IF(G49&gt;$L$3,"Futuro","Atraso")</f>
        <v/>
      </c>
      <c r="O49">
        <f>12*(YEAR(G49)-YEAR($L$3))+(MONTH(G49)-MONTH($L$3))</f>
        <v/>
      </c>
      <c r="P49" s="319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inlineStr">
        <is>
          <t>CASA-6</t>
        </is>
      </c>
      <c r="B50" t="inlineStr">
        <is>
          <t>ANTIDES ARAUJO DOS SANTOS JUNIOR / SIMONE MARIA DE SOUZA ARAUJO</t>
        </is>
      </c>
      <c r="C50" t="n">
        <v>1</v>
      </c>
      <c r="D50" t="inlineStr">
        <is>
          <t>INCC</t>
        </is>
      </c>
      <c r="F50" t="inlineStr">
        <is>
          <t>Mensal</t>
        </is>
      </c>
      <c r="G50" s="142" t="n">
        <v>45209</v>
      </c>
      <c r="H50" s="322" t="n">
        <v>45200</v>
      </c>
      <c r="I50" s="323" t="n">
        <v>3</v>
      </c>
      <c r="J50" t="inlineStr">
        <is>
          <t>N - Negociação</t>
        </is>
      </c>
      <c r="K50" t="inlineStr">
        <is>
          <t>Contrato</t>
        </is>
      </c>
      <c r="L50" s="319" t="n">
        <v>5047.6</v>
      </c>
      <c r="M50" s="167">
        <f>DATE(YEAR(G50),MONTH(G50),1)</f>
        <v/>
      </c>
      <c r="N50" s="157">
        <f>IF(G50&gt;$L$3,"Futuro","Atraso")</f>
        <v/>
      </c>
      <c r="O50">
        <f>12*(YEAR(G50)-YEAR($L$3))+(MONTH(G50)-MONTH($L$3))</f>
        <v/>
      </c>
      <c r="P50" s="319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inlineStr">
        <is>
          <t>CASA-57</t>
        </is>
      </c>
      <c r="B51" t="inlineStr">
        <is>
          <t>JUAREZ FERREIRA DA SILVA JUNIOR/ SILMARA JAINE SILVA</t>
        </is>
      </c>
      <c r="C51" t="n">
        <v>1</v>
      </c>
      <c r="D51" t="inlineStr">
        <is>
          <t>INCC</t>
        </is>
      </c>
      <c r="F51" t="inlineStr">
        <is>
          <t>Mensal</t>
        </is>
      </c>
      <c r="G51" s="142" t="n">
        <v>45214</v>
      </c>
      <c r="H51" s="322" t="n">
        <v>45200</v>
      </c>
      <c r="I51" s="323" t="n">
        <v>26</v>
      </c>
      <c r="J51" t="inlineStr">
        <is>
          <t>P - Parcela</t>
        </is>
      </c>
      <c r="K51" t="inlineStr">
        <is>
          <t>Contrato</t>
        </is>
      </c>
      <c r="L51" s="319" t="n">
        <v>3225.16</v>
      </c>
      <c r="M51" s="167">
        <f>DATE(YEAR(G51),MONTH(G51),1)</f>
        <v/>
      </c>
      <c r="N51" s="157">
        <f>IF(G51&gt;$L$3,"Futuro","Atraso")</f>
        <v/>
      </c>
      <c r="O51">
        <f>12*(YEAR(G51)-YEAR($L$3))+(MONTH(G51)-MONTH($L$3))</f>
        <v/>
      </c>
      <c r="P51" s="319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inlineStr">
        <is>
          <t>CASA-26</t>
        </is>
      </c>
      <c r="B52" t="inlineStr">
        <is>
          <t>FABIO LUIZ RIBEIRO GUIMARÃES / ELISANGELA FERREIRA GUIMARÃES</t>
        </is>
      </c>
      <c r="C52" t="n">
        <v>1</v>
      </c>
      <c r="D52" t="inlineStr">
        <is>
          <t>INCC</t>
        </is>
      </c>
      <c r="F52" t="inlineStr">
        <is>
          <t>Mensal</t>
        </is>
      </c>
      <c r="G52" s="142" t="n">
        <v>45214</v>
      </c>
      <c r="H52" s="322" t="n">
        <v>45200</v>
      </c>
      <c r="I52" s="323" t="n">
        <v>23</v>
      </c>
      <c r="J52" t="inlineStr">
        <is>
          <t>P - Parcela</t>
        </is>
      </c>
      <c r="K52" t="inlineStr">
        <is>
          <t>Contrato</t>
        </is>
      </c>
      <c r="L52" s="319" t="n">
        <v>3520.22</v>
      </c>
      <c r="M52" s="167">
        <f>DATE(YEAR(G52),MONTH(G52),1)</f>
        <v/>
      </c>
      <c r="N52" s="157">
        <f>IF(G52&gt;$L$3,"Futuro","Atraso")</f>
        <v/>
      </c>
      <c r="O52">
        <f>12*(YEAR(G52)-YEAR($L$3))+(MONTH(G52)-MONTH($L$3))</f>
        <v/>
      </c>
      <c r="P52" s="319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inlineStr">
        <is>
          <t>CASA-28</t>
        </is>
      </c>
      <c r="B53" t="inlineStr">
        <is>
          <t>ALINE SALVATERRA MAGALHAES</t>
        </is>
      </c>
      <c r="C53" t="n">
        <v>1</v>
      </c>
      <c r="D53" t="inlineStr">
        <is>
          <t>INCC</t>
        </is>
      </c>
      <c r="F53" t="inlineStr">
        <is>
          <t>Mensal</t>
        </is>
      </c>
      <c r="G53" s="142" t="n">
        <v>45214</v>
      </c>
      <c r="H53" s="322" t="n">
        <v>45200</v>
      </c>
      <c r="I53" s="323" t="n">
        <v>6</v>
      </c>
      <c r="J53" t="inlineStr">
        <is>
          <t>P - Parcela</t>
        </is>
      </c>
      <c r="K53" t="inlineStr">
        <is>
          <t>Contrato</t>
        </is>
      </c>
      <c r="L53" s="319" t="n">
        <v>3872.75</v>
      </c>
      <c r="M53" s="167">
        <f>DATE(YEAR(G53),MONTH(G53),1)</f>
        <v/>
      </c>
      <c r="N53" s="157">
        <f>IF(G53&gt;$L$3,"Futuro","Atraso")</f>
        <v/>
      </c>
      <c r="O53">
        <f>12*(YEAR(G53)-YEAR($L$3))+(MONTH(G53)-MONTH($L$3))</f>
        <v/>
      </c>
      <c r="P53" s="319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inlineStr">
        <is>
          <t>CASA-27</t>
        </is>
      </c>
      <c r="B54" t="inlineStr">
        <is>
          <t>SIMONE REGINA MAIA</t>
        </is>
      </c>
      <c r="C54" t="n">
        <v>1</v>
      </c>
      <c r="D54" t="inlineStr">
        <is>
          <t>INCC</t>
        </is>
      </c>
      <c r="F54" t="inlineStr">
        <is>
          <t>Mensal</t>
        </is>
      </c>
      <c r="G54" s="142" t="n">
        <v>45214</v>
      </c>
      <c r="H54" s="322" t="n">
        <v>45200</v>
      </c>
      <c r="I54" s="323" t="n">
        <v>5</v>
      </c>
      <c r="J54" t="inlineStr">
        <is>
          <t>P - Parcela</t>
        </is>
      </c>
      <c r="K54" t="inlineStr">
        <is>
          <t>Contrato</t>
        </is>
      </c>
      <c r="L54" s="319" t="n">
        <v>4615.18</v>
      </c>
      <c r="M54" s="167">
        <f>DATE(YEAR(G54),MONTH(G54),1)</f>
        <v/>
      </c>
      <c r="N54" s="157">
        <f>IF(G54&gt;$L$3,"Futuro","Atraso")</f>
        <v/>
      </c>
      <c r="O54">
        <f>12*(YEAR(G54)-YEAR($L$3))+(MONTH(G54)-MONTH($L$3))</f>
        <v/>
      </c>
      <c r="P54" s="319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inlineStr">
        <is>
          <t>CASA-9</t>
        </is>
      </c>
      <c r="B55" t="inlineStr">
        <is>
          <t>JESSE GONÇALVES NERI / SABRINA OLIVEIRA LIMA NERI</t>
        </is>
      </c>
      <c r="C55" t="n">
        <v>1</v>
      </c>
      <c r="D55" t="inlineStr">
        <is>
          <t>INCC</t>
        </is>
      </c>
      <c r="F55" t="inlineStr">
        <is>
          <t>Mensal</t>
        </is>
      </c>
      <c r="G55" s="142" t="n">
        <v>45214</v>
      </c>
      <c r="H55" s="322" t="n">
        <v>45200</v>
      </c>
      <c r="I55" s="323" t="n">
        <v>4</v>
      </c>
      <c r="J55" t="inlineStr">
        <is>
          <t>P - Parcela</t>
        </is>
      </c>
      <c r="K55" t="inlineStr">
        <is>
          <t>Contrato</t>
        </is>
      </c>
      <c r="L55" t="n">
        <v>3969.62</v>
      </c>
      <c r="M55" s="167">
        <f>DATE(YEAR(G55),MONTH(G55),1)</f>
        <v/>
      </c>
      <c r="N55" s="157">
        <f>IF(G55&gt;$L$3,"Futuro","Atraso")</f>
        <v/>
      </c>
      <c r="O55">
        <f>12*(YEAR(G55)-YEAR($L$3))+(MONTH(G55)-MONTH($L$3))</f>
        <v/>
      </c>
      <c r="P55" s="319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inlineStr">
        <is>
          <t>CASA-14</t>
        </is>
      </c>
      <c r="B56" t="inlineStr">
        <is>
          <t>VINICIUS DOLZANI FERMINO NASCIMENTO / GLAUCIA DOS SANTOS SILVA NASCIMENTO</t>
        </is>
      </c>
      <c r="C56" t="n">
        <v>1</v>
      </c>
      <c r="D56" t="inlineStr">
        <is>
          <t>INCC</t>
        </is>
      </c>
      <c r="F56" t="inlineStr">
        <is>
          <t>Mensal</t>
        </is>
      </c>
      <c r="G56" s="142" t="n">
        <v>45219</v>
      </c>
      <c r="H56" s="322" t="n">
        <v>45200</v>
      </c>
      <c r="I56" s="323" t="n">
        <v>5</v>
      </c>
      <c r="J56" t="inlineStr">
        <is>
          <t>P - Parcela</t>
        </is>
      </c>
      <c r="K56" t="inlineStr">
        <is>
          <t>Contrato</t>
        </is>
      </c>
      <c r="L56" t="n">
        <v>3350.86</v>
      </c>
      <c r="M56" s="167">
        <f>DATE(YEAR(G56),MONTH(G56),1)</f>
        <v/>
      </c>
      <c r="N56" s="157">
        <f>IF(G56&gt;$L$3,"Futuro","Atraso")</f>
        <v/>
      </c>
      <c r="O56">
        <f>12*(YEAR(G56)-YEAR($L$3))+(MONTH(G56)-MONTH($L$3))</f>
        <v/>
      </c>
      <c r="P56" s="319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inlineStr">
        <is>
          <t>CASA-40</t>
        </is>
      </c>
      <c r="B57" t="inlineStr">
        <is>
          <t>RODRIGO DE JESUS REIS / DEBORA ANGELA REIS</t>
        </is>
      </c>
      <c r="C57" t="n">
        <v>1</v>
      </c>
      <c r="D57" t="inlineStr">
        <is>
          <t>INCC</t>
        </is>
      </c>
      <c r="F57" t="inlineStr">
        <is>
          <t>Mensal</t>
        </is>
      </c>
      <c r="G57" s="142" t="n">
        <v>45219</v>
      </c>
      <c r="H57" s="322" t="n">
        <v>45200</v>
      </c>
      <c r="I57" s="323" t="n">
        <v>7</v>
      </c>
      <c r="J57" t="inlineStr">
        <is>
          <t>P - Parcela</t>
        </is>
      </c>
      <c r="K57" t="inlineStr">
        <is>
          <t>Contrato</t>
        </is>
      </c>
      <c r="L57" t="n">
        <v>4647.94</v>
      </c>
      <c r="M57" s="167">
        <f>DATE(YEAR(G57),MONTH(G57),1)</f>
        <v/>
      </c>
      <c r="N57" s="157">
        <f>IF(G57&gt;$L$3,"Futuro","Atraso")</f>
        <v/>
      </c>
      <c r="O57">
        <f>12*(YEAR(G57)-YEAR($L$3))+(MONTH(G57)-MONTH($L$3))</f>
        <v/>
      </c>
      <c r="P57" s="319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inlineStr">
        <is>
          <t>CASA-18</t>
        </is>
      </c>
      <c r="B58" t="inlineStr">
        <is>
          <t>MARCELO JOSE DA SILVA / RAQUEL LIVIA FACONTI</t>
        </is>
      </c>
      <c r="C58" t="n">
        <v>1</v>
      </c>
      <c r="D58" t="inlineStr">
        <is>
          <t>INCC</t>
        </is>
      </c>
      <c r="F58" t="inlineStr">
        <is>
          <t>Mensal</t>
        </is>
      </c>
      <c r="G58" s="142" t="n">
        <v>45219</v>
      </c>
      <c r="H58" s="322" t="n">
        <v>45200</v>
      </c>
      <c r="I58" s="323" t="n">
        <v>6</v>
      </c>
      <c r="J58" t="inlineStr">
        <is>
          <t>P - Parcela</t>
        </is>
      </c>
      <c r="K58" t="inlineStr">
        <is>
          <t>Contrato</t>
        </is>
      </c>
      <c r="L58" t="n">
        <v>3664.12</v>
      </c>
      <c r="M58" s="167">
        <f>DATE(YEAR(G58),MONTH(G58),1)</f>
        <v/>
      </c>
      <c r="N58" s="157">
        <f>IF(G58&gt;$L$3,"Futuro","Atraso")</f>
        <v/>
      </c>
      <c r="O58">
        <f>12*(YEAR(G58)-YEAR($L$3))+(MONTH(G58)-MONTH($L$3))</f>
        <v/>
      </c>
      <c r="P58" s="319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inlineStr">
        <is>
          <t>CASA-16</t>
        </is>
      </c>
      <c r="B59" t="inlineStr">
        <is>
          <t>LEANDRO SOLA BERNARDINO / RAQUEL BERNARDINO SOLA</t>
        </is>
      </c>
      <c r="C59" t="n">
        <v>1</v>
      </c>
      <c r="D59" t="inlineStr">
        <is>
          <t>INCC</t>
        </is>
      </c>
      <c r="F59" t="inlineStr">
        <is>
          <t>Mensal</t>
        </is>
      </c>
      <c r="G59" s="142" t="n">
        <v>45219</v>
      </c>
      <c r="H59" s="322" t="n">
        <v>45200</v>
      </c>
      <c r="I59" s="323" t="n">
        <v>6</v>
      </c>
      <c r="J59" t="inlineStr">
        <is>
          <t>P - Parcela</t>
        </is>
      </c>
      <c r="K59" t="inlineStr">
        <is>
          <t>Contrato</t>
        </is>
      </c>
      <c r="L59" t="n">
        <v>3638.29</v>
      </c>
      <c r="M59" s="167">
        <f>DATE(YEAR(G59),MONTH(G59),1)</f>
        <v/>
      </c>
      <c r="N59" s="157">
        <f>IF(G59&gt;$L$3,"Futuro","Atraso")</f>
        <v/>
      </c>
      <c r="O59">
        <f>12*(YEAR(G59)-YEAR($L$3))+(MONTH(G59)-MONTH($L$3))</f>
        <v/>
      </c>
      <c r="P59" s="319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inlineStr">
        <is>
          <t>CASA-34</t>
        </is>
      </c>
      <c r="B60" t="inlineStr">
        <is>
          <t>ALEXANDRE SIMIÃO / ANA PAULA DE BRITO SIMIÃO</t>
        </is>
      </c>
      <c r="C60" t="n">
        <v>1</v>
      </c>
      <c r="D60" t="inlineStr">
        <is>
          <t>INCC</t>
        </is>
      </c>
      <c r="F60" t="inlineStr">
        <is>
          <t>Mensal</t>
        </is>
      </c>
      <c r="G60" s="142" t="n">
        <v>45219</v>
      </c>
      <c r="H60" s="322" t="n">
        <v>45200</v>
      </c>
      <c r="I60" s="323" t="n">
        <v>6</v>
      </c>
      <c r="J60" t="inlineStr">
        <is>
          <t>P - Parcela</t>
        </is>
      </c>
      <c r="K60" t="inlineStr">
        <is>
          <t>Contrato</t>
        </is>
      </c>
      <c r="L60" t="n">
        <v>3845.45</v>
      </c>
      <c r="M60" s="167">
        <f>DATE(YEAR(G60),MONTH(G60),1)</f>
        <v/>
      </c>
      <c r="N60" s="157">
        <f>IF(G60&gt;$L$3,"Futuro","Atraso")</f>
        <v/>
      </c>
      <c r="O60">
        <f>12*(YEAR(G60)-YEAR($L$3))+(MONTH(G60)-MONTH($L$3))</f>
        <v/>
      </c>
      <c r="P60" s="319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inlineStr">
        <is>
          <t>CASA-37</t>
        </is>
      </c>
      <c r="B61" t="inlineStr">
        <is>
          <t>DACH DIGITAL CONSULTORIA E SOLUCOES DIGITAIS LTDA / WESLEY BATISTA PEREIRA</t>
        </is>
      </c>
      <c r="C61" t="n">
        <v>1</v>
      </c>
      <c r="D61" t="inlineStr">
        <is>
          <t>INCC</t>
        </is>
      </c>
      <c r="F61" t="inlineStr">
        <is>
          <t>Mensal</t>
        </is>
      </c>
      <c r="G61" s="142" t="n">
        <v>45219</v>
      </c>
      <c r="H61" s="322" t="n">
        <v>45200</v>
      </c>
      <c r="I61" s="323" t="n">
        <v>5</v>
      </c>
      <c r="J61" t="inlineStr">
        <is>
          <t>P - Parcela</t>
        </is>
      </c>
      <c r="K61" t="inlineStr">
        <is>
          <t>Contrato</t>
        </is>
      </c>
      <c r="L61" t="n">
        <v>4615.18</v>
      </c>
      <c r="M61" s="167">
        <f>DATE(YEAR(G61),MONTH(G61),1)</f>
        <v/>
      </c>
      <c r="N61" s="157">
        <f>IF(G61&gt;$L$3,"Futuro","Atraso")</f>
        <v/>
      </c>
      <c r="O61">
        <f>12*(YEAR(G61)-YEAR($L$3))+(MONTH(G61)-MONTH($L$3))</f>
        <v/>
      </c>
      <c r="P61" s="319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inlineStr">
        <is>
          <t>CASA-63</t>
        </is>
      </c>
      <c r="B62" t="inlineStr">
        <is>
          <t>RODRIGO LOPES DE SOUZA / BEATRIZ TEREZA MARCOLINO DE SOUZA</t>
        </is>
      </c>
      <c r="C62" t="n">
        <v>1</v>
      </c>
      <c r="D62" t="inlineStr">
        <is>
          <t>INCC</t>
        </is>
      </c>
      <c r="F62" t="inlineStr">
        <is>
          <t>Mensal</t>
        </is>
      </c>
      <c r="G62" s="142" t="n">
        <v>45219</v>
      </c>
      <c r="H62" s="322" t="n">
        <v>45200</v>
      </c>
      <c r="I62" s="323" t="n">
        <v>3</v>
      </c>
      <c r="J62" t="inlineStr">
        <is>
          <t>P - Parcela</t>
        </is>
      </c>
      <c r="K62" t="inlineStr">
        <is>
          <t>Contrato</t>
        </is>
      </c>
      <c r="L62" t="n">
        <v>3373.75</v>
      </c>
      <c r="M62" s="167">
        <f>DATE(YEAR(G62),MONTH(G62),1)</f>
        <v/>
      </c>
      <c r="N62" s="157">
        <f>IF(G62&gt;$L$3,"Futuro","Atraso")</f>
        <v/>
      </c>
      <c r="O62">
        <f>12*(YEAR(G62)-YEAR($L$3))+(MONTH(G62)-MONTH($L$3))</f>
        <v/>
      </c>
      <c r="P62" s="319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inlineStr">
        <is>
          <t>CASA-32</t>
        </is>
      </c>
      <c r="B63" t="inlineStr">
        <is>
          <t>FERNANDA CARSOSO MOREIRA / JONATHAN ALVES MACEDO</t>
        </is>
      </c>
      <c r="C63" t="n">
        <v>1</v>
      </c>
      <c r="D63" t="inlineStr">
        <is>
          <t>INCC</t>
        </is>
      </c>
      <c r="F63" t="inlineStr">
        <is>
          <t>Mensal</t>
        </is>
      </c>
      <c r="G63" s="142" t="n">
        <v>45219</v>
      </c>
      <c r="H63" s="322" t="n">
        <v>45200</v>
      </c>
      <c r="I63" s="323" t="n">
        <v>6</v>
      </c>
      <c r="J63" t="inlineStr">
        <is>
          <t>P - Parcela</t>
        </is>
      </c>
      <c r="K63" t="inlineStr">
        <is>
          <t>Contrato</t>
        </is>
      </c>
      <c r="L63" t="n">
        <v>3046.32</v>
      </c>
      <c r="M63" s="167">
        <f>DATE(YEAR(G63),MONTH(G63),1)</f>
        <v/>
      </c>
      <c r="N63" s="157">
        <f>IF(G63&gt;$L$3,"Futuro","Atraso")</f>
        <v/>
      </c>
      <c r="O63">
        <f>12*(YEAR(G63)-YEAR($L$3))+(MONTH(G63)-MONTH($L$3))</f>
        <v/>
      </c>
      <c r="P63" s="319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inlineStr">
        <is>
          <t>CASA-17</t>
        </is>
      </c>
      <c r="B64" t="inlineStr">
        <is>
          <t>RAPHAEL TURGERA DA SILVA / SANDRA GAMBARRA HILARIO</t>
        </is>
      </c>
      <c r="C64" t="n">
        <v>1</v>
      </c>
      <c r="D64" t="inlineStr">
        <is>
          <t>INCC</t>
        </is>
      </c>
      <c r="F64" t="inlineStr">
        <is>
          <t>Mensal</t>
        </is>
      </c>
      <c r="G64" s="142" t="n">
        <v>45219</v>
      </c>
      <c r="H64" s="322" t="n">
        <v>45200</v>
      </c>
      <c r="I64" s="323" t="n">
        <v>5</v>
      </c>
      <c r="J64" t="inlineStr">
        <is>
          <t>P - Parcela</t>
        </is>
      </c>
      <c r="K64" t="inlineStr">
        <is>
          <t>Contrato</t>
        </is>
      </c>
      <c r="L64" t="n">
        <v>4549.24</v>
      </c>
      <c r="M64" s="167">
        <f>DATE(YEAR(G64),MONTH(G64),1)</f>
        <v/>
      </c>
      <c r="N64" s="157">
        <f>IF(G64&gt;$L$3,"Futuro","Atraso")</f>
        <v/>
      </c>
      <c r="O64">
        <f>12*(YEAR(G64)-YEAR($L$3))+(MONTH(G64)-MONTH($L$3))</f>
        <v/>
      </c>
      <c r="P64" s="319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inlineStr">
        <is>
          <t>CASA-65</t>
        </is>
      </c>
      <c r="B65" t="inlineStr">
        <is>
          <t>DANILO BERTONI PIMENTA / ALBANETE COSTA DE FRANÇA</t>
        </is>
      </c>
      <c r="C65" t="n">
        <v>1</v>
      </c>
      <c r="D65" t="inlineStr">
        <is>
          <t>INCC</t>
        </is>
      </c>
      <c r="F65" t="inlineStr">
        <is>
          <t>Mensal</t>
        </is>
      </c>
      <c r="G65" s="142" t="n">
        <v>45219</v>
      </c>
      <c r="H65" s="322" t="n">
        <v>45200</v>
      </c>
      <c r="I65" s="323" t="n">
        <v>4</v>
      </c>
      <c r="J65" t="inlineStr">
        <is>
          <t>P - Parcela</t>
        </is>
      </c>
      <c r="K65" t="inlineStr">
        <is>
          <t>Contrato</t>
        </is>
      </c>
      <c r="L65" t="n">
        <v>2380.16</v>
      </c>
      <c r="M65" s="167">
        <f>DATE(YEAR(G65),MONTH(G65),1)</f>
        <v/>
      </c>
      <c r="N65" s="157">
        <f>IF(G65&gt;$L$3,"Futuro","Atraso")</f>
        <v/>
      </c>
      <c r="O65">
        <f>12*(YEAR(G65)-YEAR($L$3))+(MONTH(G65)-MONTH($L$3))</f>
        <v/>
      </c>
      <c r="P65" s="319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inlineStr">
        <is>
          <t>CASA-41</t>
        </is>
      </c>
      <c r="B66" t="inlineStr">
        <is>
          <t>ANTONIO FABRETTE</t>
        </is>
      </c>
      <c r="C66" t="n">
        <v>1</v>
      </c>
      <c r="D66" t="inlineStr">
        <is>
          <t>INCC</t>
        </is>
      </c>
      <c r="F66" t="inlineStr">
        <is>
          <t>Mensal</t>
        </is>
      </c>
      <c r="G66" s="142" t="n">
        <v>45224</v>
      </c>
      <c r="H66" s="322" t="n">
        <v>45200</v>
      </c>
      <c r="I66" s="323" t="n">
        <v>8</v>
      </c>
      <c r="J66" t="inlineStr">
        <is>
          <t>P - Parcela</t>
        </is>
      </c>
      <c r="K66" t="inlineStr">
        <is>
          <t>Contrato</t>
        </is>
      </c>
      <c r="L66" t="n">
        <v>3500</v>
      </c>
      <c r="M66" s="167">
        <f>DATE(YEAR(G66),MONTH(G66),1)</f>
        <v/>
      </c>
      <c r="N66" s="157">
        <f>IF(G66&gt;$L$3,"Futuro","Atraso")</f>
        <v/>
      </c>
      <c r="O66">
        <f>12*(YEAR(G66)-YEAR($L$3))+(MONTH(G66)-MONTH($L$3))</f>
        <v/>
      </c>
      <c r="P66" s="319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inlineStr">
        <is>
          <t>CASA-56</t>
        </is>
      </c>
      <c r="B67" t="inlineStr">
        <is>
          <t>ANTONIO FABRETTE</t>
        </is>
      </c>
      <c r="C67" t="n">
        <v>1</v>
      </c>
      <c r="D67" t="inlineStr">
        <is>
          <t>INCC</t>
        </is>
      </c>
      <c r="F67" t="inlineStr">
        <is>
          <t>Mensal</t>
        </is>
      </c>
      <c r="G67" s="142" t="n">
        <v>45224</v>
      </c>
      <c r="H67" s="322" t="n">
        <v>45200</v>
      </c>
      <c r="I67" s="323" t="n">
        <v>8</v>
      </c>
      <c r="J67" t="inlineStr">
        <is>
          <t>P - Parcela</t>
        </is>
      </c>
      <c r="K67" t="inlineStr">
        <is>
          <t>Contrato</t>
        </is>
      </c>
      <c r="L67" t="n">
        <v>3000</v>
      </c>
      <c r="M67" s="167">
        <f>DATE(YEAR(G67),MONTH(G67),1)</f>
        <v/>
      </c>
      <c r="N67" s="157">
        <f>IF(G67&gt;$L$3,"Futuro","Atraso")</f>
        <v/>
      </c>
      <c r="O67">
        <f>12*(YEAR(G67)-YEAR($L$3))+(MONTH(G67)-MONTH($L$3))</f>
        <v/>
      </c>
      <c r="P67" s="319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inlineStr">
        <is>
          <t>CASA-75</t>
        </is>
      </c>
      <c r="B68" t="inlineStr">
        <is>
          <t>ROMUALDO TORRES DA SILVA / WANILZY LOPES DE OLIVEIRA SILVA</t>
        </is>
      </c>
      <c r="C68" t="n">
        <v>1</v>
      </c>
      <c r="D68" t="inlineStr">
        <is>
          <t>INCC</t>
        </is>
      </c>
      <c r="F68" t="inlineStr">
        <is>
          <t>Mensal</t>
        </is>
      </c>
      <c r="G68" s="142" t="n">
        <v>45224</v>
      </c>
      <c r="H68" s="322" t="n">
        <v>45200</v>
      </c>
      <c r="I68" s="323" t="n">
        <v>6</v>
      </c>
      <c r="J68" t="inlineStr">
        <is>
          <t>P - Parcela</t>
        </is>
      </c>
      <c r="K68" t="inlineStr">
        <is>
          <t>Contrato</t>
        </is>
      </c>
      <c r="L68" t="n">
        <v>5007.54</v>
      </c>
      <c r="M68" s="167">
        <f>DATE(YEAR(G68),MONTH(G68),1)</f>
        <v/>
      </c>
      <c r="N68" s="157">
        <f>IF(G68&gt;$L$3,"Futuro","Atraso")</f>
        <v/>
      </c>
      <c r="O68">
        <f>12*(YEAR(G68)-YEAR($L$3))+(MONTH(G68)-MONTH($L$3))</f>
        <v/>
      </c>
      <c r="P68" s="319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inlineStr">
        <is>
          <t>CASA-12</t>
        </is>
      </c>
      <c r="B69" t="inlineStr">
        <is>
          <t>CAMILA VARJÃO DOS SANTOS / RAPHAEL MENDES COSTA</t>
        </is>
      </c>
      <c r="C69" t="n">
        <v>1</v>
      </c>
      <c r="D69" t="inlineStr">
        <is>
          <t>INCC</t>
        </is>
      </c>
      <c r="F69" t="inlineStr">
        <is>
          <t>Mensal</t>
        </is>
      </c>
      <c r="G69" s="142" t="n">
        <v>45224</v>
      </c>
      <c r="H69" s="322" t="n">
        <v>45200</v>
      </c>
      <c r="I69" s="323" t="n">
        <v>26</v>
      </c>
      <c r="J69" t="inlineStr">
        <is>
          <t>P - Parcela</t>
        </is>
      </c>
      <c r="K69" t="inlineStr">
        <is>
          <t>Contrato</t>
        </is>
      </c>
      <c r="L69" t="n">
        <v>3509.31</v>
      </c>
      <c r="M69" s="167">
        <f>DATE(YEAR(G69),MONTH(G69),1)</f>
        <v/>
      </c>
      <c r="N69" s="157">
        <f>IF(G69&gt;$L$3,"Futuro","Atraso")</f>
        <v/>
      </c>
      <c r="O69">
        <f>12*(YEAR(G69)-YEAR($L$3))+(MONTH(G69)-MONTH($L$3))</f>
        <v/>
      </c>
      <c r="P69" s="319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inlineStr">
        <is>
          <t>CASA-30</t>
        </is>
      </c>
      <c r="B70" t="inlineStr">
        <is>
          <t>KÁTIA CHEIM PEREIRA GALVÃO</t>
        </is>
      </c>
      <c r="C70" t="n">
        <v>1</v>
      </c>
      <c r="D70" t="inlineStr">
        <is>
          <t>INCC</t>
        </is>
      </c>
      <c r="F70" t="inlineStr">
        <is>
          <t>Mensal</t>
        </is>
      </c>
      <c r="G70" s="142" t="n">
        <v>45224</v>
      </c>
      <c r="H70" s="322" t="n">
        <v>45200</v>
      </c>
      <c r="I70" s="323" t="n">
        <v>29</v>
      </c>
      <c r="J70" t="inlineStr">
        <is>
          <t>P - Parcela</t>
        </is>
      </c>
      <c r="K70" t="inlineStr">
        <is>
          <t>Contrato</t>
        </is>
      </c>
      <c r="L70" t="n">
        <v>3367.97</v>
      </c>
      <c r="M70" s="167">
        <f>DATE(YEAR(G70),MONTH(G70),1)</f>
        <v/>
      </c>
      <c r="N70" s="157">
        <f>IF(G70&gt;$L$3,"Futuro","Atraso")</f>
        <v/>
      </c>
      <c r="O70">
        <f>12*(YEAR(G70)-YEAR($L$3))+(MONTH(G70)-MONTH($L$3))</f>
        <v/>
      </c>
      <c r="P70" s="319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inlineStr">
        <is>
          <t>CASA-1</t>
        </is>
      </c>
      <c r="B71" t="inlineStr">
        <is>
          <t>ISRAEL NUNES DA SILVA</t>
        </is>
      </c>
      <c r="C71" t="n">
        <v>1</v>
      </c>
      <c r="D71" t="inlineStr">
        <is>
          <t>INCC</t>
        </is>
      </c>
      <c r="F71" t="inlineStr">
        <is>
          <t>Mensal</t>
        </is>
      </c>
      <c r="G71" s="142" t="n">
        <v>45224</v>
      </c>
      <c r="H71" s="322" t="n">
        <v>45200</v>
      </c>
      <c r="I71" s="323" t="n">
        <v>8</v>
      </c>
      <c r="J71" t="inlineStr">
        <is>
          <t>P - Parcela</t>
        </is>
      </c>
      <c r="K71" t="inlineStr">
        <is>
          <t>Contrato</t>
        </is>
      </c>
      <c r="L71" t="n">
        <v>3701.58</v>
      </c>
      <c r="M71" s="167">
        <f>DATE(YEAR(G71),MONTH(G71),1)</f>
        <v/>
      </c>
      <c r="N71" s="157">
        <f>IF(G71&gt;$L$3,"Futuro","Atraso")</f>
        <v/>
      </c>
      <c r="O71">
        <f>12*(YEAR(G71)-YEAR($L$3))+(MONTH(G71)-MONTH($L$3))</f>
        <v/>
      </c>
      <c r="P71" s="319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inlineStr">
        <is>
          <t>CASA-77</t>
        </is>
      </c>
      <c r="B72" t="inlineStr">
        <is>
          <t>CARLOS CESAR DE LIMA / STEPHANIE BARBOSA ALVES DE LIMA</t>
        </is>
      </c>
      <c r="C72" t="n">
        <v>1</v>
      </c>
      <c r="D72" t="inlineStr">
        <is>
          <t>INCC</t>
        </is>
      </c>
      <c r="F72" t="inlineStr">
        <is>
          <t>Mensal</t>
        </is>
      </c>
      <c r="G72" s="142" t="n">
        <v>45224</v>
      </c>
      <c r="H72" s="322" t="n">
        <v>45200</v>
      </c>
      <c r="I72" s="323" t="n">
        <v>6</v>
      </c>
      <c r="J72" t="inlineStr">
        <is>
          <t>P - Parcela</t>
        </is>
      </c>
      <c r="K72" t="inlineStr">
        <is>
          <t>Contrato</t>
        </is>
      </c>
      <c r="L72" t="n">
        <v>3373.31</v>
      </c>
      <c r="M72" s="167">
        <f>DATE(YEAR(G72),MONTH(G72),1)</f>
        <v/>
      </c>
      <c r="N72" s="157">
        <f>IF(G72&gt;$L$3,"Futuro","Atraso")</f>
        <v/>
      </c>
      <c r="O72">
        <f>12*(YEAR(G72)-YEAR($L$3))+(MONTH(G72)-MONTH($L$3))</f>
        <v/>
      </c>
      <c r="P72" s="319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inlineStr">
        <is>
          <t>CASA-47</t>
        </is>
      </c>
      <c r="B73" t="inlineStr">
        <is>
          <t>CHARLLES DALTON CINTRA LOPES / EDINEIA FATIMA MIQUELETTI</t>
        </is>
      </c>
      <c r="C73" t="n">
        <v>1</v>
      </c>
      <c r="D73" t="inlineStr">
        <is>
          <t>INCC</t>
        </is>
      </c>
      <c r="F73" t="inlineStr">
        <is>
          <t>Mensal</t>
        </is>
      </c>
      <c r="G73" s="142" t="n">
        <v>45224</v>
      </c>
      <c r="H73" s="322" t="n">
        <v>45200</v>
      </c>
      <c r="I73" s="323" t="n">
        <v>8</v>
      </c>
      <c r="J73" t="inlineStr">
        <is>
          <t>P - Parcela</t>
        </is>
      </c>
      <c r="K73" t="inlineStr">
        <is>
          <t>Contrato</t>
        </is>
      </c>
      <c r="L73" t="n">
        <v>3452.55</v>
      </c>
      <c r="M73" s="167">
        <f>DATE(YEAR(G73),MONTH(G73),1)</f>
        <v/>
      </c>
      <c r="N73" s="157">
        <f>IF(G73&gt;$L$3,"Futuro","Atraso")</f>
        <v/>
      </c>
      <c r="O73">
        <f>12*(YEAR(G73)-YEAR($L$3))+(MONTH(G73)-MONTH($L$3))</f>
        <v/>
      </c>
      <c r="P73" s="319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inlineStr">
        <is>
          <t>CASA-2</t>
        </is>
      </c>
      <c r="B74" t="inlineStr">
        <is>
          <t>ARQUIMEDES GALVAO DE ALMEIDA FRANCA CRIVELARI / MARCELA GALVAO DE ALMEIDA FRANCA CRIVELARI</t>
        </is>
      </c>
      <c r="C74" t="n">
        <v>1</v>
      </c>
      <c r="D74" t="inlineStr">
        <is>
          <t>INCC</t>
        </is>
      </c>
      <c r="F74" t="inlineStr">
        <is>
          <t>Mensal</t>
        </is>
      </c>
      <c r="G74" s="142" t="n">
        <v>45224</v>
      </c>
      <c r="H74" s="322" t="n">
        <v>45200</v>
      </c>
      <c r="I74" s="323" t="n">
        <v>7</v>
      </c>
      <c r="J74" t="inlineStr">
        <is>
          <t>P - Parcela</t>
        </is>
      </c>
      <c r="K74" t="inlineStr">
        <is>
          <t>Contrato</t>
        </is>
      </c>
      <c r="L74" t="n">
        <v>6273.23</v>
      </c>
      <c r="M74" s="167">
        <f>DATE(YEAR(G74),MONTH(G74),1)</f>
        <v/>
      </c>
      <c r="N74" s="157">
        <f>IF(G74&gt;$L$3,"Futuro","Atraso")</f>
        <v/>
      </c>
      <c r="O74">
        <f>12*(YEAR(G74)-YEAR($L$3))+(MONTH(G74)-MONTH($L$3))</f>
        <v/>
      </c>
      <c r="P74" s="319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inlineStr">
        <is>
          <t>CASA-15</t>
        </is>
      </c>
      <c r="B75" t="inlineStr">
        <is>
          <t>ANA CRISTINA DA SILVEIRA REGINALDO GANDA / JEFERSON FERREIRA GANDA</t>
        </is>
      </c>
      <c r="C75" t="n">
        <v>1</v>
      </c>
      <c r="D75" t="inlineStr">
        <is>
          <t>INCC</t>
        </is>
      </c>
      <c r="F75" t="inlineStr">
        <is>
          <t>Mensal</t>
        </is>
      </c>
      <c r="G75" s="142" t="n">
        <v>45224</v>
      </c>
      <c r="H75" s="322" t="n">
        <v>45200</v>
      </c>
      <c r="I75" s="323" t="n">
        <v>8</v>
      </c>
      <c r="J75" t="inlineStr">
        <is>
          <t>P - Parcela</t>
        </is>
      </c>
      <c r="K75" t="inlineStr">
        <is>
          <t>Contrato</t>
        </is>
      </c>
      <c r="L75" t="n">
        <v>3701.58</v>
      </c>
      <c r="M75" s="167">
        <f>DATE(YEAR(G75),MONTH(G75),1)</f>
        <v/>
      </c>
      <c r="N75" s="157">
        <f>IF(G75&gt;$L$3,"Futuro","Atraso")</f>
        <v/>
      </c>
      <c r="O75">
        <f>12*(YEAR(G75)-YEAR($L$3))+(MONTH(G75)-MONTH($L$3))</f>
        <v/>
      </c>
      <c r="P75" s="319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inlineStr">
        <is>
          <t>CASA-24</t>
        </is>
      </c>
      <c r="B76" t="inlineStr">
        <is>
          <t>DAVID EDUARDO NUNES GONÇALVES/PATRICIA GONÇALVES MOURA</t>
        </is>
      </c>
      <c r="C76" t="n">
        <v>1</v>
      </c>
      <c r="D76" t="inlineStr">
        <is>
          <t>INCC</t>
        </is>
      </c>
      <c r="F76" t="inlineStr">
        <is>
          <t>Mensal</t>
        </is>
      </c>
      <c r="G76" s="142" t="n">
        <v>45224</v>
      </c>
      <c r="H76" s="322" t="n">
        <v>45200</v>
      </c>
      <c r="I76" s="323" t="n">
        <v>7</v>
      </c>
      <c r="J76" t="inlineStr">
        <is>
          <t>P - Parcela</t>
        </is>
      </c>
      <c r="K76" t="inlineStr">
        <is>
          <t>Contrato</t>
        </is>
      </c>
      <c r="L76" t="n">
        <v>2248.9</v>
      </c>
      <c r="M76" s="167">
        <f>DATE(YEAR(G76),MONTH(G76),1)</f>
        <v/>
      </c>
      <c r="N76" s="157">
        <f>IF(G76&gt;$L$3,"Futuro","Atraso")</f>
        <v/>
      </c>
      <c r="O76">
        <f>12*(YEAR(G76)-YEAR($L$3))+(MONTH(G76)-MONTH($L$3))</f>
        <v/>
      </c>
      <c r="P76" s="319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inlineStr">
        <is>
          <t>CASA-20</t>
        </is>
      </c>
      <c r="B77" t="inlineStr">
        <is>
          <t>EMERSON FABIO AKIYAMA</t>
        </is>
      </c>
      <c r="C77" t="n">
        <v>1</v>
      </c>
      <c r="D77" t="inlineStr">
        <is>
          <t>INCC</t>
        </is>
      </c>
      <c r="F77" t="inlineStr">
        <is>
          <t>Mensal</t>
        </is>
      </c>
      <c r="G77" s="142" t="n">
        <v>45224</v>
      </c>
      <c r="H77" s="322" t="n">
        <v>45200</v>
      </c>
      <c r="I77" s="323" t="n">
        <v>8</v>
      </c>
      <c r="J77" t="inlineStr">
        <is>
          <t>P - Parcela</t>
        </is>
      </c>
      <c r="K77" t="inlineStr">
        <is>
          <t>Contrato</t>
        </is>
      </c>
      <c r="L77" t="n">
        <v>3275.56</v>
      </c>
      <c r="M77" s="167">
        <f>DATE(YEAR(G77),MONTH(G77),1)</f>
        <v/>
      </c>
      <c r="N77" s="157">
        <f>IF(G77&gt;$L$3,"Futuro","Atraso")</f>
        <v/>
      </c>
      <c r="O77">
        <f>12*(YEAR(G77)-YEAR($L$3))+(MONTH(G77)-MONTH($L$3))</f>
        <v/>
      </c>
      <c r="P77" s="319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inlineStr">
        <is>
          <t>CASA-81</t>
        </is>
      </c>
      <c r="B78" t="inlineStr">
        <is>
          <t>ALAN VICENTE DA SILVA SANTANA / NICOLE CAVALCANTE SILVA</t>
        </is>
      </c>
      <c r="C78" t="n">
        <v>1</v>
      </c>
      <c r="D78" t="inlineStr">
        <is>
          <t>INCC</t>
        </is>
      </c>
      <c r="F78" t="inlineStr">
        <is>
          <t>Mensal</t>
        </is>
      </c>
      <c r="G78" s="142" t="n">
        <v>45224</v>
      </c>
      <c r="H78" s="322" t="n">
        <v>45200</v>
      </c>
      <c r="I78" s="323" t="n">
        <v>7</v>
      </c>
      <c r="J78" t="inlineStr">
        <is>
          <t>P - Parcela</t>
        </is>
      </c>
      <c r="K78" t="inlineStr">
        <is>
          <t>Contrato</t>
        </is>
      </c>
      <c r="L78" t="n">
        <v>3676.95</v>
      </c>
      <c r="M78" s="167">
        <f>DATE(YEAR(G78),MONTH(G78),1)</f>
        <v/>
      </c>
      <c r="N78" s="157">
        <f>IF(G78&gt;$L$3,"Futuro","Atraso")</f>
        <v/>
      </c>
      <c r="O78">
        <f>12*(YEAR(G78)-YEAR($L$3))+(MONTH(G78)-MONTH($L$3))</f>
        <v/>
      </c>
      <c r="P78" s="319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inlineStr">
        <is>
          <t>CASA-11</t>
        </is>
      </c>
      <c r="B79" t="inlineStr">
        <is>
          <t>HUGO LEONARDO DA CRUZ</t>
        </is>
      </c>
      <c r="C79" t="n">
        <v>1</v>
      </c>
      <c r="D79" t="inlineStr">
        <is>
          <t>INCC</t>
        </is>
      </c>
      <c r="F79" t="inlineStr">
        <is>
          <t>Mensal</t>
        </is>
      </c>
      <c r="G79" s="142" t="n">
        <v>45224</v>
      </c>
      <c r="H79" s="322" t="n">
        <v>45200</v>
      </c>
      <c r="I79" s="323" t="n">
        <v>5</v>
      </c>
      <c r="J79" t="inlineStr">
        <is>
          <t>P - Parcela</t>
        </is>
      </c>
      <c r="K79" t="inlineStr">
        <is>
          <t>Contrato</t>
        </is>
      </c>
      <c r="L79" t="n">
        <v>3339.17</v>
      </c>
      <c r="M79" s="167">
        <f>DATE(YEAR(G79),MONTH(G79),1)</f>
        <v/>
      </c>
      <c r="N79" s="157">
        <f>IF(G79&gt;$L$3,"Futuro","Atraso")</f>
        <v/>
      </c>
      <c r="O79">
        <f>12*(YEAR(G79)-YEAR($L$3))+(MONTH(G79)-MONTH($L$3))</f>
        <v/>
      </c>
      <c r="P79" s="319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inlineStr">
        <is>
          <t>CASA-48</t>
        </is>
      </c>
      <c r="B80" t="inlineStr">
        <is>
          <t>ALDO LOPES DA SILVA XAVIER JUNIOR / ALINE CONT XAVIER</t>
        </is>
      </c>
      <c r="C80" t="n">
        <v>1</v>
      </c>
      <c r="D80" t="inlineStr">
        <is>
          <t>INCC</t>
        </is>
      </c>
      <c r="F80" t="inlineStr">
        <is>
          <t>Mensal</t>
        </is>
      </c>
      <c r="G80" s="142" t="n">
        <v>45224</v>
      </c>
      <c r="H80" s="322" t="n">
        <v>45200</v>
      </c>
      <c r="I80" s="323" t="n">
        <v>7</v>
      </c>
      <c r="J80" t="inlineStr">
        <is>
          <t>P - Parcela</t>
        </is>
      </c>
      <c r="K80" t="inlineStr">
        <is>
          <t>Contrato</t>
        </is>
      </c>
      <c r="L80" t="n">
        <v>3373.34</v>
      </c>
      <c r="M80" s="167">
        <f>DATE(YEAR(G80),MONTH(G80),1)</f>
        <v/>
      </c>
      <c r="N80" s="157">
        <f>IF(G80&gt;$L$3,"Futuro","Atraso")</f>
        <v/>
      </c>
      <c r="O80">
        <f>12*(YEAR(G80)-YEAR($L$3))+(MONTH(G80)-MONTH($L$3))</f>
        <v/>
      </c>
      <c r="P80" s="319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inlineStr">
        <is>
          <t>CASA-31</t>
        </is>
      </c>
      <c r="B81" t="inlineStr">
        <is>
          <t>EDUARDO DE JESUS FERREIRA VARGAS / ARIANE DE OLIVEIRA DIAS VARGAS</t>
        </is>
      </c>
      <c r="C81" t="n">
        <v>1</v>
      </c>
      <c r="D81" t="inlineStr">
        <is>
          <t>INCC</t>
        </is>
      </c>
      <c r="F81" t="inlineStr">
        <is>
          <t>Mensal</t>
        </is>
      </c>
      <c r="G81" s="142" t="n">
        <v>45224</v>
      </c>
      <c r="H81" s="322" t="n">
        <v>45200</v>
      </c>
      <c r="I81" s="323" t="n">
        <v>6</v>
      </c>
      <c r="J81" t="inlineStr">
        <is>
          <t>P - Parcela</t>
        </is>
      </c>
      <c r="K81" t="inlineStr">
        <is>
          <t>Contrato</t>
        </is>
      </c>
      <c r="L81" t="n">
        <v>3872.75</v>
      </c>
      <c r="M81" s="167">
        <f>DATE(YEAR(G81),MONTH(G81),1)</f>
        <v/>
      </c>
      <c r="N81" s="157">
        <f>IF(G81&gt;$L$3,"Futuro","Atraso")</f>
        <v/>
      </c>
      <c r="O81">
        <f>12*(YEAR(G81)-YEAR($L$3))+(MONTH(G81)-MONTH($L$3))</f>
        <v/>
      </c>
      <c r="P81" s="319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inlineStr">
        <is>
          <t>CASA-68</t>
        </is>
      </c>
      <c r="B82" t="inlineStr">
        <is>
          <t>WENDELL PITTER ESTANDO / LILIAN PEREIRA DA SILVA</t>
        </is>
      </c>
      <c r="C82" t="n">
        <v>1</v>
      </c>
      <c r="D82" t="inlineStr">
        <is>
          <t>INCC</t>
        </is>
      </c>
      <c r="F82" t="inlineStr">
        <is>
          <t>Mensal</t>
        </is>
      </c>
      <c r="G82" s="142" t="n">
        <v>45224</v>
      </c>
      <c r="H82" s="322" t="n">
        <v>45200</v>
      </c>
      <c r="I82" s="323" t="n">
        <v>5</v>
      </c>
      <c r="J82" t="inlineStr">
        <is>
          <t>P - Parcela</t>
        </is>
      </c>
      <c r="K82" t="inlineStr">
        <is>
          <t>Contrato</t>
        </is>
      </c>
      <c r="L82" t="n">
        <v>3845.45</v>
      </c>
      <c r="M82" s="167">
        <f>DATE(YEAR(G82),MONTH(G82),1)</f>
        <v/>
      </c>
      <c r="N82" s="157">
        <f>IF(G82&gt;$L$3,"Futuro","Atraso")</f>
        <v/>
      </c>
      <c r="O82">
        <f>12*(YEAR(G82)-YEAR($L$3))+(MONTH(G82)-MONTH($L$3))</f>
        <v/>
      </c>
      <c r="P82" s="319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inlineStr">
        <is>
          <t>CASA-66</t>
        </is>
      </c>
      <c r="B83" t="inlineStr">
        <is>
          <t>MARIA APARECIDA LIMA SANTOS</t>
        </is>
      </c>
      <c r="C83" t="n">
        <v>1</v>
      </c>
      <c r="D83" t="inlineStr">
        <is>
          <t>INCC</t>
        </is>
      </c>
      <c r="F83" t="inlineStr">
        <is>
          <t>Mensal</t>
        </is>
      </c>
      <c r="G83" s="142" t="n">
        <v>45224</v>
      </c>
      <c r="H83" s="322" t="n">
        <v>45200</v>
      </c>
      <c r="I83" s="323" t="n">
        <v>6</v>
      </c>
      <c r="J83" t="inlineStr">
        <is>
          <t>P - Parcela</t>
        </is>
      </c>
      <c r="K83" t="inlineStr">
        <is>
          <t>Contrato</t>
        </is>
      </c>
      <c r="L83" t="n">
        <v>4172.36</v>
      </c>
      <c r="M83" s="167">
        <f>DATE(YEAR(G83),MONTH(G83),1)</f>
        <v/>
      </c>
      <c r="N83" s="157">
        <f>IF(G83&gt;$L$3,"Futuro","Atraso")</f>
        <v/>
      </c>
      <c r="O83">
        <f>12*(YEAR(G83)-YEAR($L$3))+(MONTH(G83)-MONTH($L$3))</f>
        <v/>
      </c>
      <c r="P83" s="319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inlineStr">
        <is>
          <t>CASA-71</t>
        </is>
      </c>
      <c r="B84" t="inlineStr">
        <is>
          <t>TIAGO DA COSTA / EVELLYN POLICARPO PILZ DA COSTA</t>
        </is>
      </c>
      <c r="C84" t="n">
        <v>1</v>
      </c>
      <c r="D84" t="inlineStr">
        <is>
          <t>INCC</t>
        </is>
      </c>
      <c r="F84" t="inlineStr">
        <is>
          <t>Mensal</t>
        </is>
      </c>
      <c r="G84" s="142" t="n">
        <v>45224</v>
      </c>
      <c r="H84" s="322" t="n">
        <v>45200</v>
      </c>
      <c r="I84" s="323" t="n">
        <v>5</v>
      </c>
      <c r="J84" t="inlineStr">
        <is>
          <t>P - Parcela</t>
        </is>
      </c>
      <c r="K84" t="inlineStr">
        <is>
          <t>Contrato</t>
        </is>
      </c>
      <c r="L84" t="n">
        <v>4156.57</v>
      </c>
      <c r="M84" s="167">
        <f>DATE(YEAR(G84),MONTH(G84),1)</f>
        <v/>
      </c>
      <c r="N84" s="157">
        <f>IF(G84&gt;$L$3,"Futuro","Atraso")</f>
        <v/>
      </c>
      <c r="O84">
        <f>12*(YEAR(G84)-YEAR($L$3))+(MONTH(G84)-MONTH($L$3))</f>
        <v/>
      </c>
      <c r="P84" s="319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inlineStr">
        <is>
          <t>CASA-52</t>
        </is>
      </c>
      <c r="B85" t="inlineStr">
        <is>
          <t>PETERSON SERRA LOPES / ANA CARLA MORAES DE BRITO LOPES</t>
        </is>
      </c>
      <c r="C85" t="n">
        <v>1</v>
      </c>
      <c r="D85" t="inlineStr">
        <is>
          <t>INCC</t>
        </is>
      </c>
      <c r="F85" t="inlineStr">
        <is>
          <t>Mensal</t>
        </is>
      </c>
      <c r="G85" s="142" t="n">
        <v>45224</v>
      </c>
      <c r="H85" s="322" t="n">
        <v>45200</v>
      </c>
      <c r="I85" s="323" t="n">
        <v>5</v>
      </c>
      <c r="J85" t="inlineStr">
        <is>
          <t>P - Parcela</t>
        </is>
      </c>
      <c r="K85" t="inlineStr">
        <is>
          <t>Contrato</t>
        </is>
      </c>
      <c r="L85" t="n">
        <v>4147.38</v>
      </c>
      <c r="M85" s="167">
        <f>DATE(YEAR(G85),MONTH(G85),1)</f>
        <v/>
      </c>
      <c r="N85" s="157">
        <f>IF(G85&gt;$L$3,"Futuro","Atraso")</f>
        <v/>
      </c>
      <c r="O85">
        <f>12*(YEAR(G85)-YEAR($L$3))+(MONTH(G85)-MONTH($L$3))</f>
        <v/>
      </c>
      <c r="P85" s="319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inlineStr">
        <is>
          <t>CASA-29</t>
        </is>
      </c>
      <c r="B86" t="inlineStr">
        <is>
          <t>SANDRO MIGUEL DE AVILA / SANDRA BARBOSA DE AVILA</t>
        </is>
      </c>
      <c r="C86" t="n">
        <v>1</v>
      </c>
      <c r="D86" t="inlineStr">
        <is>
          <t>INCC</t>
        </is>
      </c>
      <c r="F86" t="inlineStr">
        <is>
          <t>Mensal</t>
        </is>
      </c>
      <c r="G86" s="142" t="n">
        <v>45224</v>
      </c>
      <c r="H86" s="322" t="n">
        <v>45200</v>
      </c>
      <c r="I86" s="323" t="n">
        <v>5</v>
      </c>
      <c r="J86" t="inlineStr">
        <is>
          <t>P - Parcela</t>
        </is>
      </c>
      <c r="K86" t="inlineStr">
        <is>
          <t>Contrato</t>
        </is>
      </c>
      <c r="L86" t="n">
        <v>4156.57</v>
      </c>
      <c r="M86" s="167">
        <f>DATE(YEAR(G86),MONTH(G86),1)</f>
        <v/>
      </c>
      <c r="N86" s="157">
        <f>IF(G86&gt;$L$3,"Futuro","Atraso")</f>
        <v/>
      </c>
      <c r="O86">
        <f>12*(YEAR(G86)-YEAR($L$3))+(MONTH(G86)-MONTH($L$3))</f>
        <v/>
      </c>
      <c r="P86" s="319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inlineStr">
        <is>
          <t>CASA-38</t>
        </is>
      </c>
      <c r="B87" t="inlineStr">
        <is>
          <t>GABRIEL DE CARVALHO MELLO / KAMILLA DE CARVALHO CERQUEIRA MELLO</t>
        </is>
      </c>
      <c r="C87" t="n">
        <v>1</v>
      </c>
      <c r="D87" t="inlineStr">
        <is>
          <t>INCC</t>
        </is>
      </c>
      <c r="F87" t="inlineStr">
        <is>
          <t>Mensal</t>
        </is>
      </c>
      <c r="G87" s="142" t="n">
        <v>45224</v>
      </c>
      <c r="H87" s="322" t="n">
        <v>45200</v>
      </c>
      <c r="I87" s="323" t="n">
        <v>5</v>
      </c>
      <c r="J87" t="inlineStr">
        <is>
          <t>P - Parcela</t>
        </is>
      </c>
      <c r="K87" t="inlineStr">
        <is>
          <t>Contrato</t>
        </is>
      </c>
      <c r="L87" t="n">
        <v>4257.65</v>
      </c>
      <c r="M87" s="167">
        <f>DATE(YEAR(G87),MONTH(G87),1)</f>
        <v/>
      </c>
      <c r="N87" s="157">
        <f>IF(G87&gt;$L$3,"Futuro","Atraso")</f>
        <v/>
      </c>
      <c r="O87">
        <f>12*(YEAR(G87)-YEAR($L$3))+(MONTH(G87)-MONTH($L$3))</f>
        <v/>
      </c>
      <c r="P87" s="319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inlineStr">
        <is>
          <t>CASA-7</t>
        </is>
      </c>
      <c r="B88" t="inlineStr">
        <is>
          <t>JOÃO ANTONIO RODRIGUES GOMES / LUANA GABRIELLE DA SILVA PASSOS</t>
        </is>
      </c>
      <c r="C88" t="n">
        <v>1</v>
      </c>
      <c r="D88" t="inlineStr">
        <is>
          <t>INCC</t>
        </is>
      </c>
      <c r="F88" t="inlineStr">
        <is>
          <t>Mensal</t>
        </is>
      </c>
      <c r="G88" s="142" t="n">
        <v>45224</v>
      </c>
      <c r="H88" s="322" t="n">
        <v>45200</v>
      </c>
      <c r="I88" s="323" t="n">
        <v>5</v>
      </c>
      <c r="J88" t="inlineStr">
        <is>
          <t>P - Parcela</t>
        </is>
      </c>
      <c r="K88" t="inlineStr">
        <is>
          <t>Contrato</t>
        </is>
      </c>
      <c r="L88" t="n">
        <v>4156.57</v>
      </c>
      <c r="M88" s="167">
        <f>DATE(YEAR(G88),MONTH(G88),1)</f>
        <v/>
      </c>
      <c r="N88" s="157">
        <f>IF(G88&gt;$L$3,"Futuro","Atraso")</f>
        <v/>
      </c>
      <c r="O88">
        <f>12*(YEAR(G88)-YEAR($L$3))+(MONTH(G88)-MONTH($L$3))</f>
        <v/>
      </c>
      <c r="P88" s="319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inlineStr">
        <is>
          <t>CASA-42</t>
        </is>
      </c>
      <c r="B89" t="inlineStr">
        <is>
          <t>ELIAS CAMACHO OLEGO</t>
        </is>
      </c>
      <c r="C89" t="n">
        <v>1</v>
      </c>
      <c r="D89" t="inlineStr">
        <is>
          <t>INCC</t>
        </is>
      </c>
      <c r="F89" t="inlineStr">
        <is>
          <t>Mensal</t>
        </is>
      </c>
      <c r="G89" s="142" t="n">
        <v>45224</v>
      </c>
      <c r="H89" s="322" t="n">
        <v>45200</v>
      </c>
      <c r="I89" s="323" t="n">
        <v>4</v>
      </c>
      <c r="J89" t="inlineStr">
        <is>
          <t>P - Parcela</t>
        </is>
      </c>
      <c r="K89" t="inlineStr">
        <is>
          <t>Contrato</t>
        </is>
      </c>
      <c r="L89" t="n">
        <v>3854.93</v>
      </c>
      <c r="M89" s="167">
        <f>DATE(YEAR(G89),MONTH(G89),1)</f>
        <v/>
      </c>
      <c r="N89" s="157">
        <f>IF(G89&gt;$L$3,"Futuro","Atraso")</f>
        <v/>
      </c>
      <c r="O89">
        <f>12*(YEAR(G89)-YEAR($L$3))+(MONTH(G89)-MONTH($L$3))</f>
        <v/>
      </c>
      <c r="P89" s="319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inlineStr">
        <is>
          <t>CASA-64</t>
        </is>
      </c>
      <c r="B90" t="inlineStr">
        <is>
          <t>THIAGO CASSEB DE SOUZA</t>
        </is>
      </c>
      <c r="C90" t="n">
        <v>1</v>
      </c>
      <c r="D90" t="inlineStr">
        <is>
          <t>INCC</t>
        </is>
      </c>
      <c r="F90" t="inlineStr">
        <is>
          <t>Mensal</t>
        </is>
      </c>
      <c r="G90" s="142" t="n">
        <v>45224</v>
      </c>
      <c r="H90" s="322" t="n">
        <v>45200</v>
      </c>
      <c r="I90" s="323" t="n">
        <v>4</v>
      </c>
      <c r="J90" t="inlineStr">
        <is>
          <t>P - Parcela</t>
        </is>
      </c>
      <c r="K90" t="inlineStr">
        <is>
          <t>Contrato</t>
        </is>
      </c>
      <c r="L90" t="n">
        <v>3830.89</v>
      </c>
      <c r="M90" s="167">
        <f>DATE(YEAR(G90),MONTH(G90),1)</f>
        <v/>
      </c>
      <c r="N90" s="157">
        <f>IF(G90&gt;$L$3,"Futuro","Atraso")</f>
        <v/>
      </c>
      <c r="O90">
        <f>12*(YEAR(G90)-YEAR($L$3))+(MONTH(G90)-MONTH($L$3))</f>
        <v/>
      </c>
      <c r="P90" s="319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inlineStr">
        <is>
          <t>CASA-72</t>
        </is>
      </c>
      <c r="B91" t="inlineStr">
        <is>
          <t>CARLOS LINDEMBERG CRUZ OLIVEIRA / THAYNARA LAMPE NARCISO SILVA</t>
        </is>
      </c>
      <c r="C91" t="n">
        <v>1</v>
      </c>
      <c r="D91" t="inlineStr">
        <is>
          <t>INCC</t>
        </is>
      </c>
      <c r="F91" t="inlineStr">
        <is>
          <t>Mensal</t>
        </is>
      </c>
      <c r="G91" s="142" t="n">
        <v>45224</v>
      </c>
      <c r="H91" s="322" t="n">
        <v>45200</v>
      </c>
      <c r="I91" s="323" t="n">
        <v>4</v>
      </c>
      <c r="J91" t="inlineStr">
        <is>
          <t>P - Parcela</t>
        </is>
      </c>
      <c r="K91" t="inlineStr">
        <is>
          <t>Contrato</t>
        </is>
      </c>
      <c r="L91" t="n">
        <v>4221.35</v>
      </c>
      <c r="M91" s="167">
        <f>DATE(YEAR(G91),MONTH(G91),1)</f>
        <v/>
      </c>
      <c r="N91" s="157">
        <f>IF(G91&gt;$L$3,"Futuro","Atraso")</f>
        <v/>
      </c>
      <c r="O91">
        <f>12*(YEAR(G91)-YEAR($L$3))+(MONTH(G91)-MONTH($L$3))</f>
        <v/>
      </c>
      <c r="P91" s="319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CASA-39</t>
        </is>
      </c>
      <c r="B92" t="inlineStr">
        <is>
          <t>VIVIAN ARCHINÁ CORTEZ</t>
        </is>
      </c>
      <c r="C92" t="n">
        <v>1</v>
      </c>
      <c r="D92" t="inlineStr">
        <is>
          <t>INCC</t>
        </is>
      </c>
      <c r="F92" t="inlineStr">
        <is>
          <t>Mensal</t>
        </is>
      </c>
      <c r="G92" s="142" t="n">
        <v>45224</v>
      </c>
      <c r="H92" s="322" t="n">
        <v>45200</v>
      </c>
      <c r="I92" s="323" t="n">
        <v>11</v>
      </c>
      <c r="J92" t="inlineStr">
        <is>
          <t>P - Parcela</t>
        </is>
      </c>
      <c r="K92" t="inlineStr">
        <is>
          <t>Contrato</t>
        </is>
      </c>
      <c r="L92" t="n">
        <v>4838.71</v>
      </c>
      <c r="M92" s="167">
        <f>DATE(YEAR(G92),MONTH(G92),1)</f>
        <v/>
      </c>
      <c r="N92" s="157">
        <f>IF(G92&gt;$L$3,"Futuro","Atraso")</f>
        <v/>
      </c>
      <c r="O92">
        <f>12*(YEAR(G92)-YEAR($L$3))+(MONTH(G92)-MONTH($L$3))</f>
        <v/>
      </c>
      <c r="P92" s="319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CASA-5</t>
        </is>
      </c>
      <c r="B93" t="inlineStr">
        <is>
          <t>FABRICIA GONZAGA FERREIRA</t>
        </is>
      </c>
      <c r="C93" t="n">
        <v>1</v>
      </c>
      <c r="D93" t="inlineStr">
        <is>
          <t>INCC</t>
        </is>
      </c>
      <c r="F93" t="inlineStr">
        <is>
          <t>Mensal</t>
        </is>
      </c>
      <c r="G93" s="142" t="n">
        <v>45224</v>
      </c>
      <c r="H93" s="322" t="n">
        <v>45200</v>
      </c>
      <c r="I93" s="323" t="n">
        <v>4</v>
      </c>
      <c r="J93" t="inlineStr">
        <is>
          <t>P - Parcela</t>
        </is>
      </c>
      <c r="K93" t="inlineStr">
        <is>
          <t>Contrato</t>
        </is>
      </c>
      <c r="L93" t="n">
        <v>6928.46</v>
      </c>
      <c r="M93" s="167">
        <f>DATE(YEAR(G93),MONTH(G93),1)</f>
        <v/>
      </c>
      <c r="N93" s="157">
        <f>IF(G93&gt;$L$3,"Futuro","Atraso")</f>
        <v/>
      </c>
      <c r="O93">
        <f>12*(YEAR(G93)-YEAR($L$3))+(MONTH(G93)-MONTH($L$3))</f>
        <v/>
      </c>
      <c r="P93" s="319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CASA-54</t>
        </is>
      </c>
      <c r="B94" t="inlineStr">
        <is>
          <t>SANDRA CRISTINA SILVA BORGES / CELIO LUIZ DE OLIVEIRA BORGES</t>
        </is>
      </c>
      <c r="C94" t="n">
        <v>1</v>
      </c>
      <c r="D94" t="inlineStr">
        <is>
          <t>INCC</t>
        </is>
      </c>
      <c r="F94" t="inlineStr">
        <is>
          <t>Mensal</t>
        </is>
      </c>
      <c r="G94" s="142" t="n">
        <v>45224</v>
      </c>
      <c r="H94" s="322" t="n">
        <v>45200</v>
      </c>
      <c r="I94" s="323" t="n">
        <v>3</v>
      </c>
      <c r="J94" t="inlineStr">
        <is>
          <t>P - Parcela</t>
        </is>
      </c>
      <c r="K94" t="inlineStr">
        <is>
          <t>Contrato</t>
        </is>
      </c>
      <c r="L94" t="n">
        <v>3522.88</v>
      </c>
      <c r="M94" s="167">
        <f>DATE(YEAR(G94),MONTH(G94),1)</f>
        <v/>
      </c>
      <c r="N94" s="157">
        <f>IF(G94&gt;$L$3,"Futuro","Atraso")</f>
        <v/>
      </c>
      <c r="O94">
        <f>12*(YEAR(G94)-YEAR($L$3))+(MONTH(G94)-MONTH($L$3))</f>
        <v/>
      </c>
      <c r="P94" s="319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inlineStr">
        <is>
          <t>CASA-73</t>
        </is>
      </c>
      <c r="B95" t="inlineStr">
        <is>
          <t>ALEXANDRE POZZI / TAVITA ROSA BARROS POZZI</t>
        </is>
      </c>
      <c r="C95" t="n">
        <v>1</v>
      </c>
      <c r="D95" t="inlineStr">
        <is>
          <t>INCC</t>
        </is>
      </c>
      <c r="F95" t="inlineStr">
        <is>
          <t>Mensal</t>
        </is>
      </c>
      <c r="G95" s="142" t="n">
        <v>45224</v>
      </c>
      <c r="H95" s="322" t="n">
        <v>45200</v>
      </c>
      <c r="I95" s="323" t="n">
        <v>10</v>
      </c>
      <c r="J95" t="inlineStr">
        <is>
          <t>P - Parcela</t>
        </is>
      </c>
      <c r="K95" t="inlineStr">
        <is>
          <t>Contrato</t>
        </is>
      </c>
      <c r="L95" t="n">
        <v>1656.74</v>
      </c>
      <c r="M95" s="167">
        <f>DATE(YEAR(G95),MONTH(G95),1)</f>
        <v/>
      </c>
      <c r="N95" s="157">
        <f>IF(G95&gt;$L$3,"Futuro","Atraso")</f>
        <v/>
      </c>
      <c r="O95">
        <f>12*(YEAR(G95)-YEAR($L$3))+(MONTH(G95)-MONTH($L$3))</f>
        <v/>
      </c>
      <c r="P95" s="319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inlineStr">
        <is>
          <t>CASA-79</t>
        </is>
      </c>
      <c r="B96" t="inlineStr">
        <is>
          <t>GILSON ARANTES DE SOUZA / SANDRA REGINA FOLTRAN</t>
        </is>
      </c>
      <c r="C96" t="n">
        <v>1</v>
      </c>
      <c r="D96" t="inlineStr">
        <is>
          <t>INCC</t>
        </is>
      </c>
      <c r="F96" t="inlineStr">
        <is>
          <t>Mensal</t>
        </is>
      </c>
      <c r="G96" s="142" t="n">
        <v>45224</v>
      </c>
      <c r="H96" s="322" t="n">
        <v>45200</v>
      </c>
      <c r="I96" s="323" t="n">
        <v>3</v>
      </c>
      <c r="J96" t="inlineStr">
        <is>
          <t>P - Parcela</t>
        </is>
      </c>
      <c r="K96" t="inlineStr">
        <is>
          <t>Contrato</t>
        </is>
      </c>
      <c r="L96" t="n">
        <v>4210.79</v>
      </c>
      <c r="M96" s="167">
        <f>DATE(YEAR(G96),MONTH(G96),1)</f>
        <v/>
      </c>
      <c r="N96" s="157">
        <f>IF(G96&gt;$L$3,"Futuro","Atraso")</f>
        <v/>
      </c>
      <c r="O96">
        <f>12*(YEAR(G96)-YEAR($L$3))+(MONTH(G96)-MONTH($L$3))</f>
        <v/>
      </c>
      <c r="P96" s="319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A97" t="inlineStr">
        <is>
          <t>CASA-79</t>
        </is>
      </c>
      <c r="B97" t="inlineStr">
        <is>
          <t>GILSON ARANTES DE SOUZA / SANDRA REGINA FOLTRAN</t>
        </is>
      </c>
      <c r="C97" t="n">
        <v>1</v>
      </c>
      <c r="D97" t="inlineStr">
        <is>
          <t>INCC</t>
        </is>
      </c>
      <c r="F97" t="inlineStr">
        <is>
          <t>Mensal</t>
        </is>
      </c>
      <c r="G97" s="142" t="n">
        <v>45224</v>
      </c>
      <c r="H97" s="322" t="n">
        <v>45200</v>
      </c>
      <c r="I97" s="323" t="n">
        <v>1</v>
      </c>
      <c r="J97" t="inlineStr">
        <is>
          <t>A2 - Semestral</t>
        </is>
      </c>
      <c r="K97" t="inlineStr">
        <is>
          <t>Contrato</t>
        </is>
      </c>
      <c r="L97" t="n">
        <v>13593.45</v>
      </c>
      <c r="M97" s="167">
        <f>DATE(YEAR(G97),MONTH(G97),1)</f>
        <v/>
      </c>
      <c r="N97" s="157">
        <f>IF(G97&gt;$L$3,"Futuro","Atraso")</f>
        <v/>
      </c>
      <c r="O97">
        <f>12*(YEAR(G97)-YEAR($L$3))+(MONTH(G97)-MONTH($L$3))</f>
        <v/>
      </c>
      <c r="P97" s="319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  <c r="S97">
        <f>IF(N97="Atraso",IF(Q97&lt;=30,INFORME_MENSAL!$A$12,IF(Q97&lt;=60,INFORME_MENSAL!$A$13,IF(Q97&lt;=90,INFORME_MENSAL!$A$14,IF(Q97&lt;=120,INFORME_MENSAL!$A$15,IF(Q97&lt;=150,INFORME_MENSAL!$A$16,IF(Q97&lt;=180,INFORME_MENSAL!$A$17,IF(Q97&lt;=360,INFORME_MENSAL!$A$18,IF(Q97&gt;360,INFORME_MENSAL!$A$19)))))))),"")</f>
        <v/>
      </c>
    </row>
    <row r="98">
      <c r="A98" t="inlineStr">
        <is>
          <t>CASA-70</t>
        </is>
      </c>
      <c r="B98" t="inlineStr">
        <is>
          <t>RICARDO CARNEIRO DA SILVA BATISTA / KELLY SILVA DE MACEDO</t>
        </is>
      </c>
      <c r="C98" t="n">
        <v>1</v>
      </c>
      <c r="D98" t="inlineStr">
        <is>
          <t>INCC</t>
        </is>
      </c>
      <c r="F98" t="inlineStr">
        <is>
          <t>Mensal</t>
        </is>
      </c>
      <c r="G98" s="142" t="n">
        <v>45224</v>
      </c>
      <c r="H98" s="322" t="n">
        <v>45200</v>
      </c>
      <c r="I98" s="323" t="n">
        <v>1</v>
      </c>
      <c r="J98" t="inlineStr">
        <is>
          <t>A2 - Semestral</t>
        </is>
      </c>
      <c r="K98" t="inlineStr">
        <is>
          <t>Contrato</t>
        </is>
      </c>
      <c r="L98" t="n">
        <v>13593.45</v>
      </c>
      <c r="M98" s="167">
        <f>DATE(YEAR(G98),MONTH(G98),1)</f>
        <v/>
      </c>
      <c r="N98" s="157">
        <f>IF(G98&gt;$L$3,"Futuro","Atraso")</f>
        <v/>
      </c>
      <c r="O98">
        <f>12*(YEAR(G98)-YEAR($L$3))+(MONTH(G98)-MONTH($L$3))</f>
        <v/>
      </c>
      <c r="P98" s="319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  <c r="S98">
        <f>IF(N98="Atraso",IF(Q98&lt;=30,INFORME_MENSAL!$A$12,IF(Q98&lt;=60,INFORME_MENSAL!$A$13,IF(Q98&lt;=90,INFORME_MENSAL!$A$14,IF(Q98&lt;=120,INFORME_MENSAL!$A$15,IF(Q98&lt;=150,INFORME_MENSAL!$A$16,IF(Q98&lt;=180,INFORME_MENSAL!$A$17,IF(Q98&lt;=360,INFORME_MENSAL!$A$18,IF(Q98&gt;360,INFORME_MENSAL!$A$19)))))))),"")</f>
        <v/>
      </c>
    </row>
    <row r="99">
      <c r="A99" t="inlineStr">
        <is>
          <t>CASA-70</t>
        </is>
      </c>
      <c r="B99" t="inlineStr">
        <is>
          <t>RICARDO CARNEIRO DA SILVA BATISTA / KELLY SILVA DE MACEDO</t>
        </is>
      </c>
      <c r="C99" t="n">
        <v>1</v>
      </c>
      <c r="D99" t="inlineStr">
        <is>
          <t>INCC</t>
        </is>
      </c>
      <c r="F99" t="inlineStr">
        <is>
          <t>Mensal</t>
        </is>
      </c>
      <c r="G99" s="142" t="n">
        <v>45224</v>
      </c>
      <c r="H99" s="322" t="n">
        <v>45200</v>
      </c>
      <c r="I99" s="323" t="n">
        <v>2</v>
      </c>
      <c r="J99" t="inlineStr">
        <is>
          <t>P - Parcela</t>
        </is>
      </c>
      <c r="K99" t="inlineStr">
        <is>
          <t>Contrato</t>
        </is>
      </c>
      <c r="L99" t="n">
        <v>3786.1</v>
      </c>
      <c r="M99" s="167">
        <f>DATE(YEAR(G99),MONTH(G99),1)</f>
        <v/>
      </c>
      <c r="N99" s="157">
        <f>IF(G99&gt;$L$3,"Futuro","Atraso")</f>
        <v/>
      </c>
      <c r="O99">
        <f>12*(YEAR(G99)-YEAR($L$3))+(MONTH(G99)-MONTH($L$3))</f>
        <v/>
      </c>
      <c r="P99" s="319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  <c r="S99">
        <f>IF(N99="Atraso",IF(Q99&lt;=30,INFORME_MENSAL!$A$12,IF(Q99&lt;=60,INFORME_MENSAL!$A$13,IF(Q99&lt;=90,INFORME_MENSAL!$A$14,IF(Q99&lt;=120,INFORME_MENSAL!$A$15,IF(Q99&lt;=150,INFORME_MENSAL!$A$16,IF(Q99&lt;=180,INFORME_MENSAL!$A$17,IF(Q99&lt;=360,INFORME_MENSAL!$A$18,IF(Q99&gt;360,INFORME_MENSAL!$A$19)))))))),"")</f>
        <v/>
      </c>
    </row>
    <row r="100">
      <c r="A100" t="inlineStr">
        <is>
          <t>CASA-62</t>
        </is>
      </c>
      <c r="B100" t="inlineStr">
        <is>
          <t>ARLETE SANTOS DA SILVA</t>
        </is>
      </c>
      <c r="C100" t="n">
        <v>1</v>
      </c>
      <c r="D100" t="inlineStr">
        <is>
          <t>INCC</t>
        </is>
      </c>
      <c r="F100" t="inlineStr">
        <is>
          <t>Mensal</t>
        </is>
      </c>
      <c r="G100" s="142" t="n">
        <v>45224</v>
      </c>
      <c r="H100" s="322" t="n">
        <v>45200</v>
      </c>
      <c r="I100" s="323" t="n">
        <v>2</v>
      </c>
      <c r="J100" t="inlineStr">
        <is>
          <t>P - Parcela</t>
        </is>
      </c>
      <c r="K100" t="inlineStr">
        <is>
          <t>Contrato</t>
        </is>
      </c>
      <c r="L100" t="n">
        <v>5288.54</v>
      </c>
      <c r="M100" s="167">
        <f>DATE(YEAR(G100),MONTH(G100),1)</f>
        <v/>
      </c>
      <c r="N100" s="157">
        <f>IF(G100&gt;$L$3,"Futuro","Atraso")</f>
        <v/>
      </c>
      <c r="O100">
        <f>12*(YEAR(G100)-YEAR($L$3))+(MONTH(G100)-MONTH($L$3))</f>
        <v/>
      </c>
      <c r="P100" s="319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  <c r="S100">
        <f>IF(N100="Atraso",IF(Q100&lt;=30,INFORME_MENSAL!$A$12,IF(Q100&lt;=60,INFORME_MENSAL!$A$13,IF(Q100&lt;=90,INFORME_MENSAL!$A$14,IF(Q100&lt;=120,INFORME_MENSAL!$A$15,IF(Q100&lt;=150,INFORME_MENSAL!$A$16,IF(Q100&lt;=180,INFORME_MENSAL!$A$17,IF(Q100&lt;=360,INFORME_MENSAL!$A$18,IF(Q100&gt;360,INFORME_MENSAL!$A$19)))))))),"")</f>
        <v/>
      </c>
    </row>
    <row r="101">
      <c r="A101" t="inlineStr">
        <is>
          <t>CASA-82</t>
        </is>
      </c>
      <c r="B101" t="inlineStr">
        <is>
          <t>WELLINGTON GOMES CARDOSO / WILSON FURLAN JUNIOR</t>
        </is>
      </c>
      <c r="C101" t="n">
        <v>1</v>
      </c>
      <c r="D101" t="inlineStr">
        <is>
          <t>INCC</t>
        </is>
      </c>
      <c r="F101" t="inlineStr">
        <is>
          <t>Mensal</t>
        </is>
      </c>
      <c r="G101" s="142" t="n">
        <v>45224</v>
      </c>
      <c r="H101" s="322" t="n">
        <v>45200</v>
      </c>
      <c r="I101" s="323" t="n">
        <v>1</v>
      </c>
      <c r="J101" t="inlineStr">
        <is>
          <t>A2 - Semestral</t>
        </is>
      </c>
      <c r="K101" t="inlineStr">
        <is>
          <t>Contrato</t>
        </is>
      </c>
      <c r="L101" t="n">
        <v>13290.42</v>
      </c>
      <c r="M101" s="167">
        <f>DATE(YEAR(G101),MONTH(G101),1)</f>
        <v/>
      </c>
      <c r="N101" s="157">
        <f>IF(G101&gt;$L$3,"Futuro","Atraso")</f>
        <v/>
      </c>
      <c r="O101">
        <f>12*(YEAR(G101)-YEAR($L$3))+(MONTH(G101)-MONTH($L$3))</f>
        <v/>
      </c>
      <c r="P101" s="319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  <c r="S101">
        <f>IF(N101="Atraso",IF(Q101&lt;=30,INFORME_MENSAL!$A$12,IF(Q101&lt;=60,INFORME_MENSAL!$A$13,IF(Q101&lt;=90,INFORME_MENSAL!$A$14,IF(Q101&lt;=120,INFORME_MENSAL!$A$15,IF(Q101&lt;=150,INFORME_MENSAL!$A$16,IF(Q101&lt;=180,INFORME_MENSAL!$A$17,IF(Q101&lt;=360,INFORME_MENSAL!$A$18,IF(Q101&gt;360,INFORME_MENSAL!$A$19)))))))),"")</f>
        <v/>
      </c>
    </row>
    <row r="102">
      <c r="A102" t="inlineStr">
        <is>
          <t>CASA-82</t>
        </is>
      </c>
      <c r="B102" t="inlineStr">
        <is>
          <t>WELLINGTON GOMES CARDOSO / WILSON FURLAN JUNIOR</t>
        </is>
      </c>
      <c r="C102" t="n">
        <v>1</v>
      </c>
      <c r="D102" t="inlineStr">
        <is>
          <t>INCC</t>
        </is>
      </c>
      <c r="F102" t="inlineStr">
        <is>
          <t>Mensal</t>
        </is>
      </c>
      <c r="G102" s="142" t="n">
        <v>45224</v>
      </c>
      <c r="H102" s="322" t="n">
        <v>45200</v>
      </c>
      <c r="I102" s="323" t="n">
        <v>3</v>
      </c>
      <c r="J102" t="inlineStr">
        <is>
          <t>P - Parcela</t>
        </is>
      </c>
      <c r="K102" t="inlineStr">
        <is>
          <t>Contrato</t>
        </is>
      </c>
      <c r="L102" t="n">
        <v>4249.72</v>
      </c>
      <c r="M102" s="167">
        <f>DATE(YEAR(G102),MONTH(G102),1)</f>
        <v/>
      </c>
      <c r="N102" s="157">
        <f>IF(G102&gt;$L$3,"Futuro","Atraso")</f>
        <v/>
      </c>
      <c r="O102">
        <f>12*(YEAR(G102)-YEAR($L$3))+(MONTH(G102)-MONTH($L$3))</f>
        <v/>
      </c>
      <c r="P102" s="319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  <c r="S102">
        <f>IF(N102="Atraso",IF(Q102&lt;=30,INFORME_MENSAL!$A$12,IF(Q102&lt;=60,INFORME_MENSAL!$A$13,IF(Q102&lt;=90,INFORME_MENSAL!$A$14,IF(Q102&lt;=120,INFORME_MENSAL!$A$15,IF(Q102&lt;=150,INFORME_MENSAL!$A$16,IF(Q102&lt;=180,INFORME_MENSAL!$A$17,IF(Q102&lt;=360,INFORME_MENSAL!$A$18,IF(Q102&gt;360,INFORME_MENSAL!$A$19)))))))),"")</f>
        <v/>
      </c>
    </row>
    <row r="103">
      <c r="A103" t="inlineStr">
        <is>
          <t>CASA-21</t>
        </is>
      </c>
      <c r="B103" t="inlineStr">
        <is>
          <t>JOÃO HENRIQUE MARTINS AMARANTE / MARINA MARTINS AMARANTE</t>
        </is>
      </c>
      <c r="C103" t="n">
        <v>1</v>
      </c>
      <c r="D103" t="inlineStr">
        <is>
          <t>INCC</t>
        </is>
      </c>
      <c r="F103" t="inlineStr">
        <is>
          <t>Mensal</t>
        </is>
      </c>
      <c r="G103" s="142" t="n">
        <v>45224</v>
      </c>
      <c r="H103" s="322" t="n">
        <v>45200</v>
      </c>
      <c r="I103" s="323" t="n">
        <v>1</v>
      </c>
      <c r="J103" t="inlineStr">
        <is>
          <t>A2 - Semestral</t>
        </is>
      </c>
      <c r="K103" t="inlineStr">
        <is>
          <t>Contrato</t>
        </is>
      </c>
      <c r="L103" t="n">
        <v>12559.38</v>
      </c>
      <c r="M103" s="167">
        <f>DATE(YEAR(G103),MONTH(G103),1)</f>
        <v/>
      </c>
      <c r="N103" s="157">
        <f>IF(G103&gt;$L$3,"Futuro","Atraso")</f>
        <v/>
      </c>
      <c r="O103">
        <f>12*(YEAR(G103)-YEAR($L$3))+(MONTH(G103)-MONTH($L$3))</f>
        <v/>
      </c>
      <c r="P103" s="319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  <c r="S103">
        <f>IF(N103="Atraso",IF(Q103&lt;=30,INFORME_MENSAL!$A$12,IF(Q103&lt;=60,INFORME_MENSAL!$A$13,IF(Q103&lt;=90,INFORME_MENSAL!$A$14,IF(Q103&lt;=120,INFORME_MENSAL!$A$15,IF(Q103&lt;=150,INFORME_MENSAL!$A$16,IF(Q103&lt;=180,INFORME_MENSAL!$A$17,IF(Q103&lt;=360,INFORME_MENSAL!$A$18,IF(Q103&gt;360,INFORME_MENSAL!$A$19)))))))),"")</f>
        <v/>
      </c>
    </row>
    <row r="104">
      <c r="A104" t="inlineStr">
        <is>
          <t>CASA-21</t>
        </is>
      </c>
      <c r="B104" t="inlineStr">
        <is>
          <t>JOÃO HENRIQUE MARTINS AMARANTE / MARINA MARTINS AMARANTE</t>
        </is>
      </c>
      <c r="C104" t="n">
        <v>1</v>
      </c>
      <c r="D104" t="inlineStr">
        <is>
          <t>INCC</t>
        </is>
      </c>
      <c r="F104" t="inlineStr">
        <is>
          <t>Mensal</t>
        </is>
      </c>
      <c r="G104" s="142" t="n">
        <v>45224</v>
      </c>
      <c r="H104" s="322" t="n">
        <v>45200</v>
      </c>
      <c r="I104" s="323" t="n">
        <v>3</v>
      </c>
      <c r="J104" t="inlineStr">
        <is>
          <t>P - Parcela</t>
        </is>
      </c>
      <c r="K104" t="inlineStr">
        <is>
          <t>Contrato</t>
        </is>
      </c>
      <c r="L104" t="n">
        <v>3136.41</v>
      </c>
      <c r="M104" s="167">
        <f>DATE(YEAR(G104),MONTH(G104),1)</f>
        <v/>
      </c>
      <c r="N104" s="157">
        <f>IF(G104&gt;$L$3,"Futuro","Atraso")</f>
        <v/>
      </c>
      <c r="O104">
        <f>12*(YEAR(G104)-YEAR($L$3))+(MONTH(G104)-MONTH($L$3))</f>
        <v/>
      </c>
      <c r="P104" s="319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  <c r="S104">
        <f>IF(N104="Atraso",IF(Q104&lt;=30,INFORME_MENSAL!$A$12,IF(Q104&lt;=60,INFORME_MENSAL!$A$13,IF(Q104&lt;=90,INFORME_MENSAL!$A$14,IF(Q104&lt;=120,INFORME_MENSAL!$A$15,IF(Q104&lt;=150,INFORME_MENSAL!$A$16,IF(Q104&lt;=180,INFORME_MENSAL!$A$17,IF(Q104&lt;=360,INFORME_MENSAL!$A$18,IF(Q104&gt;360,INFORME_MENSAL!$A$19)))))))),"")</f>
        <v/>
      </c>
    </row>
    <row r="105">
      <c r="A105" t="inlineStr">
        <is>
          <t>CASA-22</t>
        </is>
      </c>
      <c r="B105" t="inlineStr">
        <is>
          <t>PIETRO ROSA FARIA NORONHA / SUELI APARECIDA DIAS NORONHA</t>
        </is>
      </c>
      <c r="C105" t="n">
        <v>1</v>
      </c>
      <c r="D105" t="inlineStr">
        <is>
          <t>INCC</t>
        </is>
      </c>
      <c r="F105" t="inlineStr">
        <is>
          <t>Mensal</t>
        </is>
      </c>
      <c r="G105" s="142" t="n">
        <v>45224</v>
      </c>
      <c r="H105" s="322" t="n">
        <v>45200</v>
      </c>
      <c r="I105" s="323" t="n">
        <v>6</v>
      </c>
      <c r="J105" t="inlineStr">
        <is>
          <t>P - Parcela</t>
        </is>
      </c>
      <c r="K105" t="inlineStr">
        <is>
          <t>Contrato</t>
        </is>
      </c>
      <c r="L105" t="n">
        <v>2731.26</v>
      </c>
      <c r="M105" s="167">
        <f>DATE(YEAR(G105),MONTH(G105),1)</f>
        <v/>
      </c>
      <c r="N105" s="157">
        <f>IF(G105&gt;$L$3,"Futuro","Atraso")</f>
        <v/>
      </c>
      <c r="O105">
        <f>12*(YEAR(G105)-YEAR($L$3))+(MONTH(G105)-MONTH($L$3))</f>
        <v/>
      </c>
      <c r="P105" s="319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  <c r="S105">
        <f>IF(N105="Atraso",IF(Q105&lt;=30,INFORME_MENSAL!$A$12,IF(Q105&lt;=60,INFORME_MENSAL!$A$13,IF(Q105&lt;=90,INFORME_MENSAL!$A$14,IF(Q105&lt;=120,INFORME_MENSAL!$A$15,IF(Q105&lt;=150,INFORME_MENSAL!$A$16,IF(Q105&lt;=180,INFORME_MENSAL!$A$17,IF(Q105&lt;=360,INFORME_MENSAL!$A$18,IF(Q105&gt;360,INFORME_MENSAL!$A$19)))))))),"")</f>
        <v/>
      </c>
    </row>
    <row r="106">
      <c r="A106" t="inlineStr">
        <is>
          <t>CASA-60</t>
        </is>
      </c>
      <c r="B106" t="inlineStr">
        <is>
          <t>SEMIRAMIS ALICE A SIMOES PAZ OLIVEIRA</t>
        </is>
      </c>
      <c r="C106" t="n">
        <v>1</v>
      </c>
      <c r="D106" t="inlineStr">
        <is>
          <t>INCC</t>
        </is>
      </c>
      <c r="F106" t="inlineStr">
        <is>
          <t>Mensal</t>
        </is>
      </c>
      <c r="G106" s="142" t="n">
        <v>45224</v>
      </c>
      <c r="H106" s="322" t="n">
        <v>45200</v>
      </c>
      <c r="I106" s="323" t="n">
        <v>2</v>
      </c>
      <c r="J106" t="inlineStr">
        <is>
          <t>P - Parcela</t>
        </is>
      </c>
      <c r="K106" t="inlineStr">
        <is>
          <t>Contrato</t>
        </is>
      </c>
      <c r="L106" t="n">
        <v>3160.44</v>
      </c>
      <c r="M106" s="167">
        <f>DATE(YEAR(G106),MONTH(G106),1)</f>
        <v/>
      </c>
      <c r="N106" s="157">
        <f>IF(G106&gt;$L$3,"Futuro","Atraso")</f>
        <v/>
      </c>
      <c r="O106">
        <f>12*(YEAR(G106)-YEAR($L$3))+(MONTH(G106)-MONTH($L$3))</f>
        <v/>
      </c>
      <c r="P106" s="319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  <c r="S106">
        <f>IF(N106="Atraso",IF(Q106&lt;=30,INFORME_MENSAL!$A$12,IF(Q106&lt;=60,INFORME_MENSAL!$A$13,IF(Q106&lt;=90,INFORME_MENSAL!$A$14,IF(Q106&lt;=120,INFORME_MENSAL!$A$15,IF(Q106&lt;=150,INFORME_MENSAL!$A$16,IF(Q106&lt;=180,INFORME_MENSAL!$A$17,IF(Q106&lt;=360,INFORME_MENSAL!$A$18,IF(Q106&gt;360,INFORME_MENSAL!$A$19)))))))),"")</f>
        <v/>
      </c>
    </row>
    <row r="107">
      <c r="A107" t="inlineStr">
        <is>
          <t>CASA-6</t>
        </is>
      </c>
      <c r="B107" t="inlineStr">
        <is>
          <t>ANTIDES ARAUJO DOS SANTOS JUNIOR / SIMONE MARIA DE SOUZA ARAUJO</t>
        </is>
      </c>
      <c r="C107" t="n">
        <v>1</v>
      </c>
      <c r="D107" t="inlineStr">
        <is>
          <t>INCC</t>
        </is>
      </c>
      <c r="F107" t="inlineStr">
        <is>
          <t>Mensal</t>
        </is>
      </c>
      <c r="G107" s="142" t="n">
        <v>45224</v>
      </c>
      <c r="H107" s="322" t="n">
        <v>45200</v>
      </c>
      <c r="I107" s="323" t="n">
        <v>1</v>
      </c>
      <c r="J107" t="inlineStr">
        <is>
          <t>A2 - Semestral</t>
        </is>
      </c>
      <c r="K107" t="inlineStr">
        <is>
          <t>Contrato</t>
        </is>
      </c>
      <c r="L107" t="n">
        <v>13290.42</v>
      </c>
      <c r="M107" s="167">
        <f>DATE(YEAR(G107),MONTH(G107),1)</f>
        <v/>
      </c>
      <c r="N107" s="157">
        <f>IF(G107&gt;$L$3,"Futuro","Atraso")</f>
        <v/>
      </c>
      <c r="O107">
        <f>12*(YEAR(G107)-YEAR($L$3))+(MONTH(G107)-MONTH($L$3))</f>
        <v/>
      </c>
      <c r="P107" s="319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  <c r="S107">
        <f>IF(N107="Atraso",IF(Q107&lt;=30,INFORME_MENSAL!$A$12,IF(Q107&lt;=60,INFORME_MENSAL!$A$13,IF(Q107&lt;=90,INFORME_MENSAL!$A$14,IF(Q107&lt;=120,INFORME_MENSAL!$A$15,IF(Q107&lt;=150,INFORME_MENSAL!$A$16,IF(Q107&lt;=180,INFORME_MENSAL!$A$17,IF(Q107&lt;=360,INFORME_MENSAL!$A$18,IF(Q107&gt;360,INFORME_MENSAL!$A$19)))))))),"")</f>
        <v/>
      </c>
    </row>
    <row r="108">
      <c r="A108" t="inlineStr">
        <is>
          <t>CASA-6</t>
        </is>
      </c>
      <c r="B108" t="inlineStr">
        <is>
          <t>ANTIDES ARAUJO DOS SANTOS JUNIOR / SIMONE MARIA DE SOUZA ARAUJO</t>
        </is>
      </c>
      <c r="C108" t="n">
        <v>1</v>
      </c>
      <c r="D108" t="inlineStr">
        <is>
          <t>INCC</t>
        </is>
      </c>
      <c r="F108" t="inlineStr">
        <is>
          <t>Mensal</t>
        </is>
      </c>
      <c r="G108" s="142" t="n">
        <v>45224</v>
      </c>
      <c r="H108" s="322" t="n">
        <v>45200</v>
      </c>
      <c r="I108" s="323" t="n">
        <v>2</v>
      </c>
      <c r="J108" t="inlineStr">
        <is>
          <t>P - Parcela</t>
        </is>
      </c>
      <c r="K108" t="inlineStr">
        <is>
          <t>Contrato</t>
        </is>
      </c>
      <c r="L108" t="n">
        <v>4116.92</v>
      </c>
      <c r="M108" s="167">
        <f>DATE(YEAR(G108),MONTH(G108),1)</f>
        <v/>
      </c>
      <c r="N108" s="157">
        <f>IF(G108&gt;$L$3,"Futuro","Atraso")</f>
        <v/>
      </c>
      <c r="O108">
        <f>12*(YEAR(G108)-YEAR($L$3))+(MONTH(G108)-MONTH($L$3))</f>
        <v/>
      </c>
      <c r="P108" s="319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  <c r="S108">
        <f>IF(N108="Atraso",IF(Q108&lt;=30,INFORME_MENSAL!$A$12,IF(Q108&lt;=60,INFORME_MENSAL!$A$13,IF(Q108&lt;=90,INFORME_MENSAL!$A$14,IF(Q108&lt;=120,INFORME_MENSAL!$A$15,IF(Q108&lt;=150,INFORME_MENSAL!$A$16,IF(Q108&lt;=180,INFORME_MENSAL!$A$17,IF(Q108&lt;=360,INFORME_MENSAL!$A$18,IF(Q108&gt;360,INFORME_MENSAL!$A$19)))))))),"")</f>
        <v/>
      </c>
    </row>
    <row r="109">
      <c r="A109" t="inlineStr">
        <is>
          <t>CASA-50</t>
        </is>
      </c>
      <c r="B109" t="inlineStr">
        <is>
          <t>VALTER ROGERIO DOS SANTOS PEREIRA / CARLA PRISCILA OLIVEIRA DE LIMA</t>
        </is>
      </c>
      <c r="C109" t="n">
        <v>1</v>
      </c>
      <c r="D109" t="inlineStr">
        <is>
          <t>INCC</t>
        </is>
      </c>
      <c r="F109" t="inlineStr">
        <is>
          <t>Mensal</t>
        </is>
      </c>
      <c r="G109" s="142" t="n">
        <v>45224</v>
      </c>
      <c r="H109" s="322" t="n">
        <v>45200</v>
      </c>
      <c r="I109" s="323" t="n">
        <v>10</v>
      </c>
      <c r="J109" t="inlineStr">
        <is>
          <t>P - Parcela</t>
        </is>
      </c>
      <c r="K109" t="inlineStr">
        <is>
          <t>Contrato</t>
        </is>
      </c>
      <c r="L109" t="n">
        <v>1563.08</v>
      </c>
      <c r="M109" s="167">
        <f>DATE(YEAR(G109),MONTH(G109),1)</f>
        <v/>
      </c>
      <c r="N109" s="157">
        <f>IF(G109&gt;$L$3,"Futuro","Atraso")</f>
        <v/>
      </c>
      <c r="O109">
        <f>12*(YEAR(G109)-YEAR($L$3))+(MONTH(G109)-MONTH($L$3))</f>
        <v/>
      </c>
      <c r="P109" s="319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  <c r="S109">
        <f>IF(N109="Atraso",IF(Q109&lt;=30,INFORME_MENSAL!$A$12,IF(Q109&lt;=60,INFORME_MENSAL!$A$13,IF(Q109&lt;=90,INFORME_MENSAL!$A$14,IF(Q109&lt;=120,INFORME_MENSAL!$A$15,IF(Q109&lt;=150,INFORME_MENSAL!$A$16,IF(Q109&lt;=180,INFORME_MENSAL!$A$17,IF(Q109&lt;=360,INFORME_MENSAL!$A$18,IF(Q109&gt;360,INFORME_MENSAL!$A$19)))))))),"")</f>
        <v/>
      </c>
    </row>
    <row r="110">
      <c r="A110" t="inlineStr">
        <is>
          <t>CASA-61</t>
        </is>
      </c>
      <c r="B110" t="inlineStr">
        <is>
          <t>WELLINGTON RIBEIRO LEITE / GRACIETE ANA DOS SANTOS SILVA LEITE</t>
        </is>
      </c>
      <c r="C110" t="n">
        <v>1</v>
      </c>
      <c r="D110" t="inlineStr">
        <is>
          <t>INCC</t>
        </is>
      </c>
      <c r="F110" t="inlineStr">
        <is>
          <t>Mensal</t>
        </is>
      </c>
      <c r="G110" s="142" t="n">
        <v>45224</v>
      </c>
      <c r="H110" s="322" t="n">
        <v>45200</v>
      </c>
      <c r="I110" s="323" t="n">
        <v>15</v>
      </c>
      <c r="J110" t="inlineStr">
        <is>
          <t>P - Parcela</t>
        </is>
      </c>
      <c r="K110" t="inlineStr">
        <is>
          <t>Contrato</t>
        </is>
      </c>
      <c r="L110" t="n">
        <v>7186.58</v>
      </c>
      <c r="M110" s="167">
        <f>DATE(YEAR(G110),MONTH(G110),1)</f>
        <v/>
      </c>
      <c r="N110" s="157">
        <f>IF(G110&gt;$L$3,"Futuro","Atraso")</f>
        <v/>
      </c>
      <c r="O110">
        <f>12*(YEAR(G110)-YEAR($L$3))+(MONTH(G110)-MONTH($L$3))</f>
        <v/>
      </c>
      <c r="P110" s="319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  <c r="S110">
        <f>IF(N110="Atraso",IF(Q110&lt;=30,INFORME_MENSAL!$A$12,IF(Q110&lt;=60,INFORME_MENSAL!$A$13,IF(Q110&lt;=90,INFORME_MENSAL!$A$14,IF(Q110&lt;=120,INFORME_MENSAL!$A$15,IF(Q110&lt;=150,INFORME_MENSAL!$A$16,IF(Q110&lt;=180,INFORME_MENSAL!$A$17,IF(Q110&lt;=360,INFORME_MENSAL!$A$18,IF(Q110&gt;360,INFORME_MENSAL!$A$19)))))))),"")</f>
        <v/>
      </c>
    </row>
    <row r="111">
      <c r="A111" t="inlineStr">
        <is>
          <t>CASA-33</t>
        </is>
      </c>
      <c r="B111" t="inlineStr">
        <is>
          <t>MICHEL AKIRA YONAMINE / KARINA HARUMI URA YONAMINE</t>
        </is>
      </c>
      <c r="C111" t="n">
        <v>1</v>
      </c>
      <c r="D111" t="inlineStr">
        <is>
          <t>INCC</t>
        </is>
      </c>
      <c r="F111" t="inlineStr">
        <is>
          <t>Mensal</t>
        </is>
      </c>
      <c r="G111" s="142" t="n">
        <v>45224</v>
      </c>
      <c r="H111" s="322" t="n">
        <v>45200</v>
      </c>
      <c r="I111" s="323" t="n">
        <v>1</v>
      </c>
      <c r="J111" t="inlineStr">
        <is>
          <t>P - Parcela</t>
        </is>
      </c>
      <c r="K111" t="inlineStr">
        <is>
          <t>Contrato</t>
        </is>
      </c>
      <c r="L111" t="n">
        <v>3415.56</v>
      </c>
      <c r="M111" s="167">
        <f>DATE(YEAR(G111),MONTH(G111),1)</f>
        <v/>
      </c>
      <c r="N111" s="157">
        <f>IF(G111&gt;$L$3,"Futuro","Atraso")</f>
        <v/>
      </c>
      <c r="O111">
        <f>12*(YEAR(G111)-YEAR($L$3))+(MONTH(G111)-MONTH($L$3))</f>
        <v/>
      </c>
      <c r="P111" s="319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  <c r="S111">
        <f>IF(N111="Atraso",IF(Q111&lt;=30,INFORME_MENSAL!$A$12,IF(Q111&lt;=60,INFORME_MENSAL!$A$13,IF(Q111&lt;=90,INFORME_MENSAL!$A$14,IF(Q111&lt;=120,INFORME_MENSAL!$A$15,IF(Q111&lt;=150,INFORME_MENSAL!$A$16,IF(Q111&lt;=180,INFORME_MENSAL!$A$17,IF(Q111&lt;=360,INFORME_MENSAL!$A$18,IF(Q111&gt;360,INFORME_MENSAL!$A$19)))))))),"")</f>
        <v/>
      </c>
    </row>
    <row r="112">
      <c r="A112" t="inlineStr">
        <is>
          <t>CASA-55</t>
        </is>
      </c>
      <c r="B112" t="inlineStr">
        <is>
          <t>MARCIO AMBROZIO COELHO SILVA / CRISTIANA PAULA COELHO SILVA</t>
        </is>
      </c>
      <c r="C112" t="n">
        <v>1</v>
      </c>
      <c r="D112" t="inlineStr">
        <is>
          <t>INCC</t>
        </is>
      </c>
      <c r="F112" t="inlineStr">
        <is>
          <t>Mensal</t>
        </is>
      </c>
      <c r="G112" s="142" t="n">
        <v>45224</v>
      </c>
      <c r="H112" s="322" t="n">
        <v>45200</v>
      </c>
      <c r="I112" s="323" t="n">
        <v>2</v>
      </c>
      <c r="J112" t="inlineStr">
        <is>
          <t>P - Parcela</t>
        </is>
      </c>
      <c r="K112" t="inlineStr">
        <is>
          <t>Contrato</t>
        </is>
      </c>
      <c r="L112" t="n">
        <v>3490.88</v>
      </c>
      <c r="M112" s="167">
        <f>DATE(YEAR(G112),MONTH(G112),1)</f>
        <v/>
      </c>
      <c r="N112" s="157">
        <f>IF(G112&gt;$L$3,"Futuro","Atraso")</f>
        <v/>
      </c>
      <c r="O112">
        <f>12*(YEAR(G112)-YEAR($L$3))+(MONTH(G112)-MONTH($L$3))</f>
        <v/>
      </c>
      <c r="P112" s="319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  <c r="S112">
        <f>IF(N112="Atraso",IF(Q112&lt;=30,INFORME_MENSAL!$A$12,IF(Q112&lt;=60,INFORME_MENSAL!$A$13,IF(Q112&lt;=90,INFORME_MENSAL!$A$14,IF(Q112&lt;=120,INFORME_MENSAL!$A$15,IF(Q112&lt;=150,INFORME_MENSAL!$A$16,IF(Q112&lt;=180,INFORME_MENSAL!$A$17,IF(Q112&lt;=360,INFORME_MENSAL!$A$18,IF(Q112&gt;360,INFORME_MENSAL!$A$19)))))))),"")</f>
        <v/>
      </c>
    </row>
    <row r="113">
      <c r="A113" t="inlineStr">
        <is>
          <t>CASA-59</t>
        </is>
      </c>
      <c r="B113" t="inlineStr">
        <is>
          <t>REGINALDO JOSE DA SILVA / HELIENE CRISTINA DO NASCIMENTO SILVA</t>
        </is>
      </c>
      <c r="C113" t="n">
        <v>1</v>
      </c>
      <c r="D113" t="inlineStr">
        <is>
          <t>INCC</t>
        </is>
      </c>
      <c r="F113" t="inlineStr">
        <is>
          <t>Mensal</t>
        </is>
      </c>
      <c r="G113" s="142" t="n">
        <v>45224</v>
      </c>
      <c r="H113" s="322" t="n">
        <v>45200</v>
      </c>
      <c r="I113" s="323" t="n">
        <v>1</v>
      </c>
      <c r="J113" t="inlineStr">
        <is>
          <t>P - Parcela</t>
        </is>
      </c>
      <c r="K113" t="inlineStr">
        <is>
          <t>Contrato</t>
        </is>
      </c>
      <c r="L113" t="n">
        <v>2549.42</v>
      </c>
      <c r="M113" s="167">
        <f>DATE(YEAR(G113),MONTH(G113),1)</f>
        <v/>
      </c>
      <c r="N113" s="157">
        <f>IF(G113&gt;$L$3,"Futuro","Atraso")</f>
        <v/>
      </c>
      <c r="O113">
        <f>12*(YEAR(G113)-YEAR($L$3))+(MONTH(G113)-MONTH($L$3))</f>
        <v/>
      </c>
      <c r="P113" s="319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  <c r="S113">
        <f>IF(N113="Atraso",IF(Q113&lt;=30,INFORME_MENSAL!$A$12,IF(Q113&lt;=60,INFORME_MENSAL!$A$13,IF(Q113&lt;=90,INFORME_MENSAL!$A$14,IF(Q113&lt;=120,INFORME_MENSAL!$A$15,IF(Q113&lt;=150,INFORME_MENSAL!$A$16,IF(Q113&lt;=180,INFORME_MENSAL!$A$17,IF(Q113&lt;=360,INFORME_MENSAL!$A$18,IF(Q113&gt;360,INFORME_MENSAL!$A$19)))))))),"")</f>
        <v/>
      </c>
    </row>
    <row r="114">
      <c r="A114" t="inlineStr">
        <is>
          <t>CASA-83</t>
        </is>
      </c>
      <c r="B114" t="inlineStr">
        <is>
          <t>HELADIO FRANCISCO CARVALHO</t>
        </is>
      </c>
      <c r="C114" t="n">
        <v>1</v>
      </c>
      <c r="D114" t="inlineStr">
        <is>
          <t>INCC</t>
        </is>
      </c>
      <c r="F114" t="inlineStr">
        <is>
          <t>Mensal</t>
        </is>
      </c>
      <c r="G114" s="142" t="n">
        <v>45224</v>
      </c>
      <c r="H114" s="322" t="n">
        <v>45200</v>
      </c>
      <c r="I114" s="323" t="n">
        <v>2</v>
      </c>
      <c r="J114" t="inlineStr">
        <is>
          <t>P - Parcela</t>
        </is>
      </c>
      <c r="K114" t="inlineStr">
        <is>
          <t>Contrato</t>
        </is>
      </c>
      <c r="L114" t="n">
        <v>5653.15</v>
      </c>
      <c r="M114" s="167">
        <f>DATE(YEAR(G114),MONTH(G114),1)</f>
        <v/>
      </c>
      <c r="N114" s="157">
        <f>IF(G114&gt;$L$3,"Futuro","Atraso")</f>
        <v/>
      </c>
      <c r="O114">
        <f>12*(YEAR(G114)-YEAR($L$3))+(MONTH(G114)-MONTH($L$3))</f>
        <v/>
      </c>
      <c r="P114" s="319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  <c r="S114">
        <f>IF(N114="Atraso",IF(Q114&lt;=30,INFORME_MENSAL!$A$12,IF(Q114&lt;=60,INFORME_MENSAL!$A$13,IF(Q114&lt;=90,INFORME_MENSAL!$A$14,IF(Q114&lt;=120,INFORME_MENSAL!$A$15,IF(Q114&lt;=150,INFORME_MENSAL!$A$16,IF(Q114&lt;=180,INFORME_MENSAL!$A$17,IF(Q114&lt;=360,INFORME_MENSAL!$A$18,IF(Q114&gt;360,INFORME_MENSAL!$A$19)))))))),"")</f>
        <v/>
      </c>
    </row>
    <row r="115">
      <c r="A115" t="inlineStr">
        <is>
          <t>CASA-51</t>
        </is>
      </c>
      <c r="B115" t="inlineStr">
        <is>
          <t>FRANCISCO SALVIANO DA COSTA / EVELY SALVIANO TEIXEIRA</t>
        </is>
      </c>
      <c r="C115" t="n">
        <v>1</v>
      </c>
      <c r="D115" t="inlineStr">
        <is>
          <t>INCC</t>
        </is>
      </c>
      <c r="F115" t="inlineStr">
        <is>
          <t>Mensal</t>
        </is>
      </c>
      <c r="G115" s="142" t="n">
        <v>45224</v>
      </c>
      <c r="H115" s="322" t="n">
        <v>45200</v>
      </c>
      <c r="I115" s="323" t="n">
        <v>1</v>
      </c>
      <c r="J115" t="inlineStr">
        <is>
          <t>P - Parcela</t>
        </is>
      </c>
      <c r="K115" t="inlineStr">
        <is>
          <t>Contrato</t>
        </is>
      </c>
      <c r="L115" t="n">
        <v>2549.42</v>
      </c>
      <c r="M115" s="167">
        <f>DATE(YEAR(G115),MONTH(G115),1)</f>
        <v/>
      </c>
      <c r="N115" s="157">
        <f>IF(G115&gt;$L$3,"Futuro","Atraso")</f>
        <v/>
      </c>
      <c r="O115">
        <f>12*(YEAR(G115)-YEAR($L$3))+(MONTH(G115)-MONTH($L$3))</f>
        <v/>
      </c>
      <c r="P115" s="319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  <c r="S115">
        <f>IF(N115="Atraso",IF(Q115&lt;=30,INFORME_MENSAL!$A$12,IF(Q115&lt;=60,INFORME_MENSAL!$A$13,IF(Q115&lt;=90,INFORME_MENSAL!$A$14,IF(Q115&lt;=120,INFORME_MENSAL!$A$15,IF(Q115&lt;=150,INFORME_MENSAL!$A$16,IF(Q115&lt;=180,INFORME_MENSAL!$A$17,IF(Q115&lt;=360,INFORME_MENSAL!$A$18,IF(Q115&gt;360,INFORME_MENSAL!$A$19)))))))),"")</f>
        <v/>
      </c>
    </row>
    <row r="116">
      <c r="A116" t="inlineStr">
        <is>
          <t>CASA-44</t>
        </is>
      </c>
      <c r="B116" t="inlineStr">
        <is>
          <t>AUGUSTO PARRA DIONISIO</t>
        </is>
      </c>
      <c r="C116" t="n">
        <v>1</v>
      </c>
      <c r="D116" t="inlineStr">
        <is>
          <t>INCC</t>
        </is>
      </c>
      <c r="F116" t="inlineStr">
        <is>
          <t>Mensal</t>
        </is>
      </c>
      <c r="G116" s="142" t="n">
        <v>45224</v>
      </c>
      <c r="H116" s="322" t="n">
        <v>45200</v>
      </c>
      <c r="I116" s="323" t="n">
        <v>1</v>
      </c>
      <c r="J116" t="inlineStr">
        <is>
          <t>P - Parcela</t>
        </is>
      </c>
      <c r="K116" t="inlineStr">
        <is>
          <t>Contrato</t>
        </is>
      </c>
      <c r="L116" t="n">
        <v>3865.74</v>
      </c>
      <c r="M116" s="167">
        <f>DATE(YEAR(G116),MONTH(G116),1)</f>
        <v/>
      </c>
      <c r="N116" s="157">
        <f>IF(G116&gt;$L$3,"Futuro","Atraso")</f>
        <v/>
      </c>
      <c r="O116">
        <f>12*(YEAR(G116)-YEAR($L$3))+(MONTH(G116)-MONTH($L$3))</f>
        <v/>
      </c>
      <c r="P116" s="319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  <c r="S116">
        <f>IF(N116="Atraso",IF(Q116&lt;=30,INFORME_MENSAL!$A$12,IF(Q116&lt;=60,INFORME_MENSAL!$A$13,IF(Q116&lt;=90,INFORME_MENSAL!$A$14,IF(Q116&lt;=120,INFORME_MENSAL!$A$15,IF(Q116&lt;=150,INFORME_MENSAL!$A$16,IF(Q116&lt;=180,INFORME_MENSAL!$A$17,IF(Q116&lt;=360,INFORME_MENSAL!$A$18,IF(Q116&gt;360,INFORME_MENSAL!$A$19)))))))),"")</f>
        <v/>
      </c>
    </row>
    <row r="117">
      <c r="A117" t="inlineStr">
        <is>
          <t>CASA-58</t>
        </is>
      </c>
      <c r="B117" t="inlineStr">
        <is>
          <t>ADRIANO DO COUTO CORREA / PAULA LETICIA REIS LAVRA</t>
        </is>
      </c>
      <c r="C117" t="n">
        <v>1</v>
      </c>
      <c r="D117" t="inlineStr">
        <is>
          <t>INCC</t>
        </is>
      </c>
      <c r="F117" t="inlineStr">
        <is>
          <t>Mensal</t>
        </is>
      </c>
      <c r="G117" s="142" t="n">
        <v>45224</v>
      </c>
      <c r="H117" s="322" t="n">
        <v>45200</v>
      </c>
      <c r="I117" s="323" t="n">
        <v>2</v>
      </c>
      <c r="J117" t="inlineStr">
        <is>
          <t>P - Parcela</t>
        </is>
      </c>
      <c r="K117" t="inlineStr">
        <is>
          <t>Contrato</t>
        </is>
      </c>
      <c r="L117" t="n">
        <v>3490.88</v>
      </c>
      <c r="M117" s="167">
        <f>DATE(YEAR(G117),MONTH(G117),1)</f>
        <v/>
      </c>
      <c r="N117" s="157">
        <f>IF(G117&gt;$L$3,"Futuro","Atraso")</f>
        <v/>
      </c>
      <c r="O117">
        <f>12*(YEAR(G117)-YEAR($L$3))+(MONTH(G117)-MONTH($L$3))</f>
        <v/>
      </c>
      <c r="P117" s="319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  <c r="S117">
        <f>IF(N117="Atraso",IF(Q117&lt;=30,INFORME_MENSAL!$A$12,IF(Q117&lt;=60,INFORME_MENSAL!$A$13,IF(Q117&lt;=90,INFORME_MENSAL!$A$14,IF(Q117&lt;=120,INFORME_MENSAL!$A$15,IF(Q117&lt;=150,INFORME_MENSAL!$A$16,IF(Q117&lt;=180,INFORME_MENSAL!$A$17,IF(Q117&lt;=360,INFORME_MENSAL!$A$18,IF(Q117&gt;360,INFORME_MENSAL!$A$19)))))))),"")</f>
        <v/>
      </c>
    </row>
    <row r="118">
      <c r="A118" t="inlineStr">
        <is>
          <t>CASA-80</t>
        </is>
      </c>
      <c r="B118" t="inlineStr">
        <is>
          <t>MATHEUS OMENA MACIEL / INGRID ANDRADE OMENA</t>
        </is>
      </c>
      <c r="C118" t="n">
        <v>1</v>
      </c>
      <c r="D118" t="inlineStr">
        <is>
          <t>INCC</t>
        </is>
      </c>
      <c r="F118" t="inlineStr">
        <is>
          <t>Mensal</t>
        </is>
      </c>
      <c r="G118" s="142" t="n">
        <v>45224</v>
      </c>
      <c r="H118" s="322" t="n">
        <v>45200</v>
      </c>
      <c r="I118" s="323" t="n">
        <v>15</v>
      </c>
      <c r="J118" t="inlineStr">
        <is>
          <t>P - Parcela</t>
        </is>
      </c>
      <c r="K118" t="inlineStr">
        <is>
          <t>Contrato</t>
        </is>
      </c>
      <c r="L118" t="n">
        <v>1438.17</v>
      </c>
      <c r="M118" s="167">
        <f>DATE(YEAR(G118),MONTH(G118),1)</f>
        <v/>
      </c>
      <c r="N118" s="157">
        <f>IF(G118&gt;$L$3,"Futuro","Atraso")</f>
        <v/>
      </c>
      <c r="O118">
        <f>12*(YEAR(G118)-YEAR($L$3))+(MONTH(G118)-MONTH($L$3))</f>
        <v/>
      </c>
      <c r="P118" s="319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  <c r="S118">
        <f>IF(N118="Atraso",IF(Q118&lt;=30,INFORME_MENSAL!$A$12,IF(Q118&lt;=60,INFORME_MENSAL!$A$13,IF(Q118&lt;=90,INFORME_MENSAL!$A$14,IF(Q118&lt;=120,INFORME_MENSAL!$A$15,IF(Q118&lt;=150,INFORME_MENSAL!$A$16,IF(Q118&lt;=180,INFORME_MENSAL!$A$17,IF(Q118&lt;=360,INFORME_MENSAL!$A$18,IF(Q118&gt;360,INFORME_MENSAL!$A$19)))))))),"")</f>
        <v/>
      </c>
    </row>
    <row r="119">
      <c r="A119" t="inlineStr">
        <is>
          <t>CASA-10</t>
        </is>
      </c>
      <c r="B119" t="inlineStr">
        <is>
          <t>DIEGO DA MATA DE SOUSA</t>
        </is>
      </c>
      <c r="C119" t="n">
        <v>1</v>
      </c>
      <c r="D119" t="inlineStr">
        <is>
          <t>INCC</t>
        </is>
      </c>
      <c r="F119" t="inlineStr">
        <is>
          <t>Mensal</t>
        </is>
      </c>
      <c r="G119" s="142" t="n">
        <v>45224</v>
      </c>
      <c r="H119" s="322" t="n">
        <v>45200</v>
      </c>
      <c r="I119" s="323" t="n">
        <v>2</v>
      </c>
      <c r="J119" t="inlineStr">
        <is>
          <t>A2 - Semestral</t>
        </is>
      </c>
      <c r="K119" t="inlineStr">
        <is>
          <t>Contrato</t>
        </is>
      </c>
      <c r="L119" t="n">
        <v>13918.27</v>
      </c>
      <c r="M119" s="167">
        <f>DATE(YEAR(G119),MONTH(G119),1)</f>
        <v/>
      </c>
      <c r="N119" s="157">
        <f>IF(G119&gt;$L$3,"Futuro","Atraso")</f>
        <v/>
      </c>
      <c r="O119">
        <f>12*(YEAR(G119)-YEAR($L$3))+(MONTH(G119)-MONTH($L$3))</f>
        <v/>
      </c>
      <c r="P119" s="319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  <c r="S119">
        <f>IF(N119="Atraso",IF(Q119&lt;=30,INFORME_MENSAL!$A$12,IF(Q119&lt;=60,INFORME_MENSAL!$A$13,IF(Q119&lt;=90,INFORME_MENSAL!$A$14,IF(Q119&lt;=120,INFORME_MENSAL!$A$15,IF(Q119&lt;=150,INFORME_MENSAL!$A$16,IF(Q119&lt;=180,INFORME_MENSAL!$A$17,IF(Q119&lt;=360,INFORME_MENSAL!$A$18,IF(Q119&gt;360,INFORME_MENSAL!$A$19)))))))),"")</f>
        <v/>
      </c>
    </row>
    <row r="120">
      <c r="A120" t="inlineStr">
        <is>
          <t>CASA-10</t>
        </is>
      </c>
      <c r="B120" t="inlineStr">
        <is>
          <t>DIEGO DA MATA DE SOUSA</t>
        </is>
      </c>
      <c r="C120" t="n">
        <v>1</v>
      </c>
      <c r="D120" t="inlineStr">
        <is>
          <t>INCC</t>
        </is>
      </c>
      <c r="F120" t="inlineStr">
        <is>
          <t>Mensal</t>
        </is>
      </c>
      <c r="G120" s="142" t="n">
        <v>45224</v>
      </c>
      <c r="H120" s="322" t="n">
        <v>45200</v>
      </c>
      <c r="I120" s="323" t="n">
        <v>15</v>
      </c>
      <c r="J120" t="inlineStr">
        <is>
          <t>P - Parcela</t>
        </is>
      </c>
      <c r="K120" t="inlineStr">
        <is>
          <t>Contrato</t>
        </is>
      </c>
      <c r="L120" t="n">
        <v>1438.17</v>
      </c>
      <c r="M120" s="167">
        <f>DATE(YEAR(G120),MONTH(G120),1)</f>
        <v/>
      </c>
      <c r="N120" s="157">
        <f>IF(G120&gt;$L$3,"Futuro","Atraso")</f>
        <v/>
      </c>
      <c r="O120">
        <f>12*(YEAR(G120)-YEAR($L$3))+(MONTH(G120)-MONTH($L$3))</f>
        <v/>
      </c>
      <c r="P120" s="319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  <c r="S120">
        <f>IF(N120="Atraso",IF(Q120&lt;=30,INFORME_MENSAL!$A$12,IF(Q120&lt;=60,INFORME_MENSAL!$A$13,IF(Q120&lt;=90,INFORME_MENSAL!$A$14,IF(Q120&lt;=120,INFORME_MENSAL!$A$15,IF(Q120&lt;=150,INFORME_MENSAL!$A$16,IF(Q120&lt;=180,INFORME_MENSAL!$A$17,IF(Q120&lt;=360,INFORME_MENSAL!$A$18,IF(Q120&gt;360,INFORME_MENSAL!$A$19)))))))),"")</f>
        <v/>
      </c>
    </row>
    <row r="121">
      <c r="A121" t="inlineStr">
        <is>
          <t>CASA-43</t>
        </is>
      </c>
      <c r="B121" t="inlineStr">
        <is>
          <t>ROBSON PEREIRA DA SILVA / CAMILA DA SILVA OLIVEIRA</t>
        </is>
      </c>
      <c r="C121" t="n">
        <v>1</v>
      </c>
      <c r="D121" t="inlineStr">
        <is>
          <t>INCC</t>
        </is>
      </c>
      <c r="F121" t="inlineStr">
        <is>
          <t>Mensal</t>
        </is>
      </c>
      <c r="G121" s="142" t="n">
        <v>45224</v>
      </c>
      <c r="H121" s="322" t="n">
        <v>45200</v>
      </c>
      <c r="I121" s="323" t="n">
        <v>3</v>
      </c>
      <c r="J121" t="inlineStr">
        <is>
          <t>P - Parcela</t>
        </is>
      </c>
      <c r="K121" t="inlineStr">
        <is>
          <t>Contrato</t>
        </is>
      </c>
      <c r="L121" t="n">
        <v>4358.99</v>
      </c>
      <c r="M121" s="167">
        <f>DATE(YEAR(G121),MONTH(G121),1)</f>
        <v/>
      </c>
      <c r="N121" s="157">
        <f>IF(G121&gt;$L$3,"Futuro","Atraso")</f>
        <v/>
      </c>
      <c r="O121">
        <f>12*(YEAR(G121)-YEAR($L$3))+(MONTH(G121)-MONTH($L$3))</f>
        <v/>
      </c>
      <c r="P121" s="319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  <c r="S121">
        <f>IF(N121="Atraso",IF(Q121&lt;=30,INFORME_MENSAL!$A$12,IF(Q121&lt;=60,INFORME_MENSAL!$A$13,IF(Q121&lt;=90,INFORME_MENSAL!$A$14,IF(Q121&lt;=120,INFORME_MENSAL!$A$15,IF(Q121&lt;=150,INFORME_MENSAL!$A$16,IF(Q121&lt;=180,INFORME_MENSAL!$A$17,IF(Q121&lt;=360,INFORME_MENSAL!$A$18,IF(Q121&gt;360,INFORME_MENSAL!$A$19)))))))),"")</f>
        <v/>
      </c>
    </row>
    <row r="122">
      <c r="A122" t="inlineStr">
        <is>
          <t>CASA-3</t>
        </is>
      </c>
      <c r="B122" t="inlineStr">
        <is>
          <t>EDNEY DE CARVALHO BREVES JUNIOR</t>
        </is>
      </c>
      <c r="C122" t="n">
        <v>1</v>
      </c>
      <c r="D122" t="inlineStr">
        <is>
          <t>INCC</t>
        </is>
      </c>
      <c r="F122" t="inlineStr">
        <is>
          <t>Mensal</t>
        </is>
      </c>
      <c r="G122" s="142" t="n">
        <v>45224</v>
      </c>
      <c r="H122" s="322" t="n">
        <v>45200</v>
      </c>
      <c r="I122" s="323" t="n">
        <v>7</v>
      </c>
      <c r="J122" t="inlineStr">
        <is>
          <t>P - Parcela</t>
        </is>
      </c>
      <c r="K122" t="inlineStr">
        <is>
          <t>Contrato</t>
        </is>
      </c>
      <c r="L122" t="n">
        <v>5000</v>
      </c>
      <c r="M122" s="167">
        <f>DATE(YEAR(G122),MONTH(G122),1)</f>
        <v/>
      </c>
      <c r="N122" s="157">
        <f>IF(G122&gt;$L$3,"Futuro","Atraso")</f>
        <v/>
      </c>
      <c r="O122">
        <f>12*(YEAR(G122)-YEAR($L$3))+(MONTH(G122)-MONTH($L$3))</f>
        <v/>
      </c>
      <c r="P122" s="319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  <c r="S122">
        <f>IF(N122="Atraso",IF(Q122&lt;=30,INFORME_MENSAL!$A$12,IF(Q122&lt;=60,INFORME_MENSAL!$A$13,IF(Q122&lt;=90,INFORME_MENSAL!$A$14,IF(Q122&lt;=120,INFORME_MENSAL!$A$15,IF(Q122&lt;=150,INFORME_MENSAL!$A$16,IF(Q122&lt;=180,INFORME_MENSAL!$A$17,IF(Q122&lt;=360,INFORME_MENSAL!$A$18,IF(Q122&gt;360,INFORME_MENSAL!$A$19)))))))),"")</f>
        <v/>
      </c>
    </row>
    <row r="123">
      <c r="A123" t="inlineStr">
        <is>
          <t>CASA-53</t>
        </is>
      </c>
      <c r="B123" t="inlineStr">
        <is>
          <t>FELIPE POZITANO FABRETTE</t>
        </is>
      </c>
      <c r="C123" t="n">
        <v>1</v>
      </c>
      <c r="D123" t="inlineStr">
        <is>
          <t>INCC</t>
        </is>
      </c>
      <c r="F123" t="inlineStr">
        <is>
          <t>Mensal</t>
        </is>
      </c>
      <c r="G123" s="142" t="n">
        <v>45224</v>
      </c>
      <c r="H123" s="322" t="n">
        <v>45200</v>
      </c>
      <c r="I123" s="323" t="n">
        <v>8</v>
      </c>
      <c r="J123" t="inlineStr">
        <is>
          <t>P - Parcela</t>
        </is>
      </c>
      <c r="K123" t="inlineStr">
        <is>
          <t>Contrato</t>
        </is>
      </c>
      <c r="L123" t="n">
        <v>3000</v>
      </c>
      <c r="M123" s="167">
        <f>DATE(YEAR(G123),MONTH(G123),1)</f>
        <v/>
      </c>
      <c r="N123" s="157">
        <f>IF(G123&gt;$L$3,"Futuro","Atraso")</f>
        <v/>
      </c>
      <c r="O123">
        <f>12*(YEAR(G123)-YEAR($L$3))+(MONTH(G123)-MONTH($L$3))</f>
        <v/>
      </c>
      <c r="P123" s="319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  <c r="S123">
        <f>IF(N123="Atraso",IF(Q123&lt;=30,INFORME_MENSAL!$A$12,IF(Q123&lt;=60,INFORME_MENSAL!$A$13,IF(Q123&lt;=90,INFORME_MENSAL!$A$14,IF(Q123&lt;=120,INFORME_MENSAL!$A$15,IF(Q123&lt;=150,INFORME_MENSAL!$A$16,IF(Q123&lt;=180,INFORME_MENSAL!$A$17,IF(Q123&lt;=360,INFORME_MENSAL!$A$18,IF(Q123&gt;360,INFORME_MENSAL!$A$19)))))))),"")</f>
        <v/>
      </c>
    </row>
    <row r="124">
      <c r="A124" t="inlineStr">
        <is>
          <t>CASA-20</t>
        </is>
      </c>
      <c r="B124" t="inlineStr">
        <is>
          <t>EMERSON FABIO AKIYAMA</t>
        </is>
      </c>
      <c r="C124" t="n">
        <v>1</v>
      </c>
      <c r="D124" t="inlineStr">
        <is>
          <t>INCC</t>
        </is>
      </c>
      <c r="F124" t="inlineStr">
        <is>
          <t>Mensal</t>
        </is>
      </c>
      <c r="G124" s="142" t="n">
        <v>45235</v>
      </c>
      <c r="H124" s="322" t="n">
        <v>45231</v>
      </c>
      <c r="I124" s="323" t="n">
        <v>3</v>
      </c>
      <c r="J124" t="inlineStr">
        <is>
          <t>NS - Negociação Sem.</t>
        </is>
      </c>
      <c r="K124" t="inlineStr">
        <is>
          <t>Contrato</t>
        </is>
      </c>
      <c r="L124" t="n">
        <v>2917.48</v>
      </c>
      <c r="M124" s="167">
        <f>DATE(YEAR(G124),MONTH(G124),1)</f>
        <v/>
      </c>
      <c r="N124" s="157">
        <f>IF(G124&gt;$L$3,"Futuro","Atraso")</f>
        <v/>
      </c>
      <c r="O124">
        <f>12*(YEAR(G124)-YEAR($L$3))+(MONTH(G124)-MONTH($L$3))</f>
        <v/>
      </c>
      <c r="P124" s="319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  <c r="S124">
        <f>IF(N124="Atraso",IF(Q124&lt;=30,INFORME_MENSAL!$A$12,IF(Q124&lt;=60,INFORME_MENSAL!$A$13,IF(Q124&lt;=90,INFORME_MENSAL!$A$14,IF(Q124&lt;=120,INFORME_MENSAL!$A$15,IF(Q124&lt;=150,INFORME_MENSAL!$A$16,IF(Q124&lt;=180,INFORME_MENSAL!$A$17,IF(Q124&lt;=360,INFORME_MENSAL!$A$18,IF(Q124&gt;360,INFORME_MENSAL!$A$19)))))))),"")</f>
        <v/>
      </c>
    </row>
    <row r="125">
      <c r="A125" t="inlineStr">
        <is>
          <t>CASA-6</t>
        </is>
      </c>
      <c r="B125" t="inlineStr">
        <is>
          <t>ANTIDES ARAUJO DOS SANTOS JUNIOR / SIMONE MARIA DE SOUZA ARAUJO</t>
        </is>
      </c>
      <c r="C125" t="n">
        <v>1</v>
      </c>
      <c r="D125" t="inlineStr">
        <is>
          <t>INCC</t>
        </is>
      </c>
      <c r="F125" t="inlineStr">
        <is>
          <t>Mensal</t>
        </is>
      </c>
      <c r="G125" s="142" t="n">
        <v>45240</v>
      </c>
      <c r="H125" s="322" t="n">
        <v>45231</v>
      </c>
      <c r="I125" s="323" t="n">
        <v>4</v>
      </c>
      <c r="J125" t="inlineStr">
        <is>
          <t>N - Negociação</t>
        </is>
      </c>
      <c r="K125" t="inlineStr">
        <is>
          <t>Contrato</t>
        </is>
      </c>
      <c r="L125" t="n">
        <v>5047.6</v>
      </c>
      <c r="M125" s="167">
        <f>DATE(YEAR(G125),MONTH(G125),1)</f>
        <v/>
      </c>
      <c r="N125" s="157">
        <f>IF(G125&gt;$L$3,"Futuro","Atraso")</f>
        <v/>
      </c>
      <c r="O125">
        <f>12*(YEAR(G125)-YEAR($L$3))+(MONTH(G125)-MONTH($L$3))</f>
        <v/>
      </c>
      <c r="P125" s="319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  <c r="S125">
        <f>IF(N125="Atraso",IF(Q125&lt;=30,INFORME_MENSAL!$A$12,IF(Q125&lt;=60,INFORME_MENSAL!$A$13,IF(Q125&lt;=90,INFORME_MENSAL!$A$14,IF(Q125&lt;=120,INFORME_MENSAL!$A$15,IF(Q125&lt;=150,INFORME_MENSAL!$A$16,IF(Q125&lt;=180,INFORME_MENSAL!$A$17,IF(Q125&lt;=360,INFORME_MENSAL!$A$18,IF(Q125&gt;360,INFORME_MENSAL!$A$19)))))))),"")</f>
        <v/>
      </c>
    </row>
    <row r="126">
      <c r="A126" t="inlineStr">
        <is>
          <t>CASA-57</t>
        </is>
      </c>
      <c r="B126" t="inlineStr">
        <is>
          <t>JUAREZ FERREIRA DA SILVA JUNIOR/ SILMARA JAINE SILVA</t>
        </is>
      </c>
      <c r="C126" t="n">
        <v>1</v>
      </c>
      <c r="D126" t="inlineStr">
        <is>
          <t>INCC</t>
        </is>
      </c>
      <c r="F126" t="inlineStr">
        <is>
          <t>Mensal</t>
        </is>
      </c>
      <c r="G126" s="142" t="n">
        <v>45245</v>
      </c>
      <c r="H126" s="322" t="n">
        <v>45231</v>
      </c>
      <c r="I126" s="323" t="n">
        <v>27</v>
      </c>
      <c r="J126" t="inlineStr">
        <is>
          <t>P - Parcela</t>
        </is>
      </c>
      <c r="K126" t="inlineStr">
        <is>
          <t>Contrato</t>
        </is>
      </c>
      <c r="L126" t="n">
        <v>3225.16</v>
      </c>
      <c r="M126" s="167">
        <f>DATE(YEAR(G126),MONTH(G126),1)</f>
        <v/>
      </c>
      <c r="N126" s="157">
        <f>IF(G126&gt;$L$3,"Futuro","Atraso")</f>
        <v/>
      </c>
      <c r="O126">
        <f>12*(YEAR(G126)-YEAR($L$3))+(MONTH(G126)-MONTH($L$3))</f>
        <v/>
      </c>
      <c r="P126" s="319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  <c r="S126">
        <f>IF(N126="Atraso",IF(Q126&lt;=30,INFORME_MENSAL!$A$12,IF(Q126&lt;=60,INFORME_MENSAL!$A$13,IF(Q126&lt;=90,INFORME_MENSAL!$A$14,IF(Q126&lt;=120,INFORME_MENSAL!$A$15,IF(Q126&lt;=150,INFORME_MENSAL!$A$16,IF(Q126&lt;=180,INFORME_MENSAL!$A$17,IF(Q126&lt;=360,INFORME_MENSAL!$A$18,IF(Q126&gt;360,INFORME_MENSAL!$A$19)))))))),"")</f>
        <v/>
      </c>
    </row>
    <row r="127">
      <c r="A127" t="inlineStr">
        <is>
          <t>CASA-26</t>
        </is>
      </c>
      <c r="B127" t="inlineStr">
        <is>
          <t>FABIO LUIZ RIBEIRO GUIMARÃES / ELISANGELA FERREIRA GUIMARÃES</t>
        </is>
      </c>
      <c r="C127" t="n">
        <v>1</v>
      </c>
      <c r="D127" t="inlineStr">
        <is>
          <t>INCC</t>
        </is>
      </c>
      <c r="F127" t="inlineStr">
        <is>
          <t>Mensal</t>
        </is>
      </c>
      <c r="G127" s="142" t="n">
        <v>45245</v>
      </c>
      <c r="H127" s="322" t="n">
        <v>45231</v>
      </c>
      <c r="I127" s="323" t="n">
        <v>24</v>
      </c>
      <c r="J127" t="inlineStr">
        <is>
          <t>P - Parcela</t>
        </is>
      </c>
      <c r="K127" t="inlineStr">
        <is>
          <t>Contrato</t>
        </is>
      </c>
      <c r="L127" t="n">
        <v>3520.22</v>
      </c>
      <c r="M127" s="167">
        <f>DATE(YEAR(G127),MONTH(G127),1)</f>
        <v/>
      </c>
      <c r="N127" s="157">
        <f>IF(G127&gt;$L$3,"Futuro","Atraso")</f>
        <v/>
      </c>
      <c r="O127">
        <f>12*(YEAR(G127)-YEAR($L$3))+(MONTH(G127)-MONTH($L$3))</f>
        <v/>
      </c>
      <c r="P127" s="319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  <c r="S127">
        <f>IF(N127="Atraso",IF(Q127&lt;=30,INFORME_MENSAL!$A$12,IF(Q127&lt;=60,INFORME_MENSAL!$A$13,IF(Q127&lt;=90,INFORME_MENSAL!$A$14,IF(Q127&lt;=120,INFORME_MENSAL!$A$15,IF(Q127&lt;=150,INFORME_MENSAL!$A$16,IF(Q127&lt;=180,INFORME_MENSAL!$A$17,IF(Q127&lt;=360,INFORME_MENSAL!$A$18,IF(Q127&gt;360,INFORME_MENSAL!$A$19)))))))),"")</f>
        <v/>
      </c>
    </row>
    <row r="128">
      <c r="A128" t="inlineStr">
        <is>
          <t>CASA-28</t>
        </is>
      </c>
      <c r="B128" t="inlineStr">
        <is>
          <t>ALINE SALVATERRA MAGALHAES</t>
        </is>
      </c>
      <c r="C128" t="n">
        <v>1</v>
      </c>
      <c r="D128" t="inlineStr">
        <is>
          <t>INCC</t>
        </is>
      </c>
      <c r="F128" t="inlineStr">
        <is>
          <t>Mensal</t>
        </is>
      </c>
      <c r="G128" s="142" t="n">
        <v>45245</v>
      </c>
      <c r="H128" s="322" t="n">
        <v>45231</v>
      </c>
      <c r="I128" s="323" t="n">
        <v>7</v>
      </c>
      <c r="J128" t="inlineStr">
        <is>
          <t>P - Parcela</t>
        </is>
      </c>
      <c r="K128" t="inlineStr">
        <is>
          <t>Contrato</t>
        </is>
      </c>
      <c r="L128" t="n">
        <v>3872.75</v>
      </c>
      <c r="M128" s="167">
        <f>DATE(YEAR(G128),MONTH(G128),1)</f>
        <v/>
      </c>
      <c r="N128" s="157">
        <f>IF(G128&gt;$L$3,"Futuro","Atraso")</f>
        <v/>
      </c>
      <c r="O128">
        <f>12*(YEAR(G128)-YEAR($L$3))+(MONTH(G128)-MONTH($L$3))</f>
        <v/>
      </c>
      <c r="P128" s="319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  <c r="S128">
        <f>IF(N128="Atraso",IF(Q128&lt;=30,INFORME_MENSAL!$A$12,IF(Q128&lt;=60,INFORME_MENSAL!$A$13,IF(Q128&lt;=90,INFORME_MENSAL!$A$14,IF(Q128&lt;=120,INFORME_MENSAL!$A$15,IF(Q128&lt;=150,INFORME_MENSAL!$A$16,IF(Q128&lt;=180,INFORME_MENSAL!$A$17,IF(Q128&lt;=360,INFORME_MENSAL!$A$18,IF(Q128&gt;360,INFORME_MENSAL!$A$19)))))))),"")</f>
        <v/>
      </c>
    </row>
    <row r="129">
      <c r="A129" t="inlineStr">
        <is>
          <t>CASA-27</t>
        </is>
      </c>
      <c r="B129" t="inlineStr">
        <is>
          <t>SIMONE REGINA MAIA</t>
        </is>
      </c>
      <c r="C129" t="n">
        <v>1</v>
      </c>
      <c r="D129" t="inlineStr">
        <is>
          <t>INCC</t>
        </is>
      </c>
      <c r="F129" t="inlineStr">
        <is>
          <t>Mensal</t>
        </is>
      </c>
      <c r="G129" s="142" t="n">
        <v>45245</v>
      </c>
      <c r="H129" s="322" t="n">
        <v>45231</v>
      </c>
      <c r="I129" s="323" t="n">
        <v>6</v>
      </c>
      <c r="J129" t="inlineStr">
        <is>
          <t>P - Parcela</t>
        </is>
      </c>
      <c r="K129" t="inlineStr">
        <is>
          <t>Contrato</t>
        </is>
      </c>
      <c r="L129" t="n">
        <v>4615.18</v>
      </c>
      <c r="M129" s="167">
        <f>DATE(YEAR(G129),MONTH(G129),1)</f>
        <v/>
      </c>
      <c r="N129" s="157">
        <f>IF(G129&gt;$L$3,"Futuro","Atraso")</f>
        <v/>
      </c>
      <c r="O129">
        <f>12*(YEAR(G129)-YEAR($L$3))+(MONTH(G129)-MONTH($L$3))</f>
        <v/>
      </c>
      <c r="P129" s="319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  <c r="S129">
        <f>IF(N129="Atraso",IF(Q129&lt;=30,INFORME_MENSAL!$A$12,IF(Q129&lt;=60,INFORME_MENSAL!$A$13,IF(Q129&lt;=90,INFORME_MENSAL!$A$14,IF(Q129&lt;=120,INFORME_MENSAL!$A$15,IF(Q129&lt;=150,INFORME_MENSAL!$A$16,IF(Q129&lt;=180,INFORME_MENSAL!$A$17,IF(Q129&lt;=360,INFORME_MENSAL!$A$18,IF(Q129&gt;360,INFORME_MENSAL!$A$19)))))))),"")</f>
        <v/>
      </c>
    </row>
    <row r="130">
      <c r="A130" t="inlineStr">
        <is>
          <t>CASA-9</t>
        </is>
      </c>
      <c r="B130" t="inlineStr">
        <is>
          <t>JESSE GONÇALVES NERI / SABRINA OLIVEIRA LIMA NERI</t>
        </is>
      </c>
      <c r="C130" t="n">
        <v>1</v>
      </c>
      <c r="D130" t="inlineStr">
        <is>
          <t>INCC</t>
        </is>
      </c>
      <c r="F130" t="inlineStr">
        <is>
          <t>Mensal</t>
        </is>
      </c>
      <c r="G130" s="142" t="n">
        <v>45245</v>
      </c>
      <c r="H130" s="322" t="n">
        <v>45231</v>
      </c>
      <c r="I130" s="323" t="n">
        <v>5</v>
      </c>
      <c r="J130" t="inlineStr">
        <is>
          <t>P - Parcela</t>
        </is>
      </c>
      <c r="K130" t="inlineStr">
        <is>
          <t>Contrato</t>
        </is>
      </c>
      <c r="L130" t="n">
        <v>3969.62</v>
      </c>
      <c r="M130" s="167">
        <f>DATE(YEAR(G130),MONTH(G130),1)</f>
        <v/>
      </c>
      <c r="N130" s="157">
        <f>IF(G130&gt;$L$3,"Futuro","Atraso")</f>
        <v/>
      </c>
      <c r="O130">
        <f>12*(YEAR(G130)-YEAR($L$3))+(MONTH(G130)-MONTH($L$3))</f>
        <v/>
      </c>
      <c r="P130" s="319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  <c r="S130">
        <f>IF(N130="Atraso",IF(Q130&lt;=30,INFORME_MENSAL!$A$12,IF(Q130&lt;=60,INFORME_MENSAL!$A$13,IF(Q130&lt;=90,INFORME_MENSAL!$A$14,IF(Q130&lt;=120,INFORME_MENSAL!$A$15,IF(Q130&lt;=150,INFORME_MENSAL!$A$16,IF(Q130&lt;=180,INFORME_MENSAL!$A$17,IF(Q130&lt;=360,INFORME_MENSAL!$A$18,IF(Q130&gt;360,INFORME_MENSAL!$A$19)))))))),"")</f>
        <v/>
      </c>
    </row>
    <row r="131">
      <c r="A131" t="inlineStr">
        <is>
          <t>CASA-46</t>
        </is>
      </c>
      <c r="B131" t="inlineStr">
        <is>
          <t>MARCELO NORONHA MANGANO / ANDRESA PINHEIRO MANGANO</t>
        </is>
      </c>
      <c r="C131" t="n">
        <v>1</v>
      </c>
      <c r="D131" t="inlineStr">
        <is>
          <t>INCC</t>
        </is>
      </c>
      <c r="F131" t="inlineStr">
        <is>
          <t>Mensal</t>
        </is>
      </c>
      <c r="G131" s="142" t="n">
        <v>45245</v>
      </c>
      <c r="H131" s="322" t="n">
        <v>45231</v>
      </c>
      <c r="I131" s="323" t="n">
        <v>1</v>
      </c>
      <c r="J131" t="inlineStr">
        <is>
          <t>P - Parcela</t>
        </is>
      </c>
      <c r="K131" t="inlineStr">
        <is>
          <t>Contrato</t>
        </is>
      </c>
      <c r="L131" t="n">
        <v>12062.4</v>
      </c>
      <c r="M131" s="167">
        <f>DATE(YEAR(G131),MONTH(G131),1)</f>
        <v/>
      </c>
      <c r="N131" s="157">
        <f>IF(G131&gt;$L$3,"Futuro","Atraso")</f>
        <v/>
      </c>
      <c r="O131">
        <f>12*(YEAR(G131)-YEAR($L$3))+(MONTH(G131)-MONTH($L$3))</f>
        <v/>
      </c>
      <c r="P131" s="319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  <c r="S131">
        <f>IF(N131="Atraso",IF(Q131&lt;=30,INFORME_MENSAL!$A$12,IF(Q131&lt;=60,INFORME_MENSAL!$A$13,IF(Q131&lt;=90,INFORME_MENSAL!$A$14,IF(Q131&lt;=120,INFORME_MENSAL!$A$15,IF(Q131&lt;=150,INFORME_MENSAL!$A$16,IF(Q131&lt;=180,INFORME_MENSAL!$A$17,IF(Q131&lt;=360,INFORME_MENSAL!$A$18,IF(Q131&gt;360,INFORME_MENSAL!$A$19)))))))),"")</f>
        <v/>
      </c>
    </row>
    <row r="132">
      <c r="A132" t="inlineStr">
        <is>
          <t>CASA-14</t>
        </is>
      </c>
      <c r="B132" t="inlineStr">
        <is>
          <t>VINICIUS DOLZANI FERMINO NASCIMENTO / GLAUCIA DOS SANTOS SILVA NASCIMENTO</t>
        </is>
      </c>
      <c r="C132" t="n">
        <v>1</v>
      </c>
      <c r="D132" t="inlineStr">
        <is>
          <t>INCC</t>
        </is>
      </c>
      <c r="F132" t="inlineStr">
        <is>
          <t>Mensal</t>
        </is>
      </c>
      <c r="G132" s="142" t="n">
        <v>45250</v>
      </c>
      <c r="H132" s="322" t="n">
        <v>45231</v>
      </c>
      <c r="I132" s="323" t="n">
        <v>6</v>
      </c>
      <c r="J132" t="inlineStr">
        <is>
          <t>P - Parcela</t>
        </is>
      </c>
      <c r="K132" t="inlineStr">
        <is>
          <t>Contrato</t>
        </is>
      </c>
      <c r="L132" t="n">
        <v>3350.86</v>
      </c>
      <c r="M132" s="167">
        <f>DATE(YEAR(G132),MONTH(G132),1)</f>
        <v/>
      </c>
      <c r="N132" s="157">
        <f>IF(G132&gt;$L$3,"Futuro","Atraso")</f>
        <v/>
      </c>
      <c r="O132">
        <f>12*(YEAR(G132)-YEAR($L$3))+(MONTH(G132)-MONTH($L$3))</f>
        <v/>
      </c>
      <c r="P132" s="319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  <c r="S132">
        <f>IF(N132="Atraso",IF(Q132&lt;=30,INFORME_MENSAL!$A$12,IF(Q132&lt;=60,INFORME_MENSAL!$A$13,IF(Q132&lt;=90,INFORME_MENSAL!$A$14,IF(Q132&lt;=120,INFORME_MENSAL!$A$15,IF(Q132&lt;=150,INFORME_MENSAL!$A$16,IF(Q132&lt;=180,INFORME_MENSAL!$A$17,IF(Q132&lt;=360,INFORME_MENSAL!$A$18,IF(Q132&gt;360,INFORME_MENSAL!$A$19)))))))),"")</f>
        <v/>
      </c>
    </row>
    <row r="133">
      <c r="A133" t="inlineStr">
        <is>
          <t>CASA-40</t>
        </is>
      </c>
      <c r="B133" t="inlineStr">
        <is>
          <t>RODRIGO DE JESUS REIS / DEBORA ANGELA REIS</t>
        </is>
      </c>
      <c r="C133" t="n">
        <v>1</v>
      </c>
      <c r="D133" t="inlineStr">
        <is>
          <t>INCC</t>
        </is>
      </c>
      <c r="F133" t="inlineStr">
        <is>
          <t>Mensal</t>
        </is>
      </c>
      <c r="G133" s="142" t="n">
        <v>45250</v>
      </c>
      <c r="H133" s="322" t="n">
        <v>45231</v>
      </c>
      <c r="I133" s="323" t="n">
        <v>8</v>
      </c>
      <c r="J133" t="inlineStr">
        <is>
          <t>P - Parcela</t>
        </is>
      </c>
      <c r="K133" t="inlineStr">
        <is>
          <t>Contrato</t>
        </is>
      </c>
      <c r="L133" t="n">
        <v>4647.94</v>
      </c>
      <c r="M133" s="167">
        <f>DATE(YEAR(G133),MONTH(G133),1)</f>
        <v/>
      </c>
      <c r="N133" s="157">
        <f>IF(G133&gt;$L$3,"Futuro","Atraso")</f>
        <v/>
      </c>
      <c r="O133">
        <f>12*(YEAR(G133)-YEAR($L$3))+(MONTH(G133)-MONTH($L$3))</f>
        <v/>
      </c>
      <c r="P133" s="319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  <c r="S133">
        <f>IF(N133="Atraso",IF(Q133&lt;=30,INFORME_MENSAL!$A$12,IF(Q133&lt;=60,INFORME_MENSAL!$A$13,IF(Q133&lt;=90,INFORME_MENSAL!$A$14,IF(Q133&lt;=120,INFORME_MENSAL!$A$15,IF(Q133&lt;=150,INFORME_MENSAL!$A$16,IF(Q133&lt;=180,INFORME_MENSAL!$A$17,IF(Q133&lt;=360,INFORME_MENSAL!$A$18,IF(Q133&gt;360,INFORME_MENSAL!$A$19)))))))),"")</f>
        <v/>
      </c>
    </row>
    <row r="134">
      <c r="A134" t="inlineStr">
        <is>
          <t>CASA-18</t>
        </is>
      </c>
      <c r="B134" t="inlineStr">
        <is>
          <t>MARCELO JOSE DA SILVA / RAQUEL LIVIA FACONTI</t>
        </is>
      </c>
      <c r="C134" t="n">
        <v>1</v>
      </c>
      <c r="D134" t="inlineStr">
        <is>
          <t>INCC</t>
        </is>
      </c>
      <c r="F134" t="inlineStr">
        <is>
          <t>Mensal</t>
        </is>
      </c>
      <c r="G134" s="142" t="n">
        <v>45250</v>
      </c>
      <c r="H134" s="322" t="n">
        <v>45231</v>
      </c>
      <c r="I134" s="323" t="n">
        <v>7</v>
      </c>
      <c r="J134" t="inlineStr">
        <is>
          <t>P - Parcela</t>
        </is>
      </c>
      <c r="K134" t="inlineStr">
        <is>
          <t>Contrato</t>
        </is>
      </c>
      <c r="L134" t="n">
        <v>3664.12</v>
      </c>
      <c r="M134" s="167">
        <f>DATE(YEAR(G134),MONTH(G134),1)</f>
        <v/>
      </c>
      <c r="N134" s="157">
        <f>IF(G134&gt;$L$3,"Futuro","Atraso")</f>
        <v/>
      </c>
      <c r="O134">
        <f>12*(YEAR(G134)-YEAR($L$3))+(MONTH(G134)-MONTH($L$3))</f>
        <v/>
      </c>
      <c r="P134" s="319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  <c r="S134">
        <f>IF(N134="Atraso",IF(Q134&lt;=30,INFORME_MENSAL!$A$12,IF(Q134&lt;=60,INFORME_MENSAL!$A$13,IF(Q134&lt;=90,INFORME_MENSAL!$A$14,IF(Q134&lt;=120,INFORME_MENSAL!$A$15,IF(Q134&lt;=150,INFORME_MENSAL!$A$16,IF(Q134&lt;=180,INFORME_MENSAL!$A$17,IF(Q134&lt;=360,INFORME_MENSAL!$A$18,IF(Q134&gt;360,INFORME_MENSAL!$A$19)))))))),"")</f>
        <v/>
      </c>
    </row>
    <row r="135">
      <c r="A135" t="inlineStr">
        <is>
          <t>CASA-16</t>
        </is>
      </c>
      <c r="B135" t="inlineStr">
        <is>
          <t>LEANDRO SOLA BERNARDINO / RAQUEL BERNARDINO SOLA</t>
        </is>
      </c>
      <c r="C135" t="n">
        <v>1</v>
      </c>
      <c r="D135" t="inlineStr">
        <is>
          <t>INCC</t>
        </is>
      </c>
      <c r="F135" t="inlineStr">
        <is>
          <t>Mensal</t>
        </is>
      </c>
      <c r="G135" s="142" t="n">
        <v>45250</v>
      </c>
      <c r="H135" s="322" t="n">
        <v>45231</v>
      </c>
      <c r="I135" s="323" t="n">
        <v>7</v>
      </c>
      <c r="J135" t="inlineStr">
        <is>
          <t>P - Parcela</t>
        </is>
      </c>
      <c r="K135" t="inlineStr">
        <is>
          <t>Contrato</t>
        </is>
      </c>
      <c r="L135" t="n">
        <v>3638.29</v>
      </c>
      <c r="M135" s="167">
        <f>DATE(YEAR(G135),MONTH(G135),1)</f>
        <v/>
      </c>
      <c r="N135" s="157">
        <f>IF(G135&gt;$L$3,"Futuro","Atraso")</f>
        <v/>
      </c>
      <c r="O135">
        <f>12*(YEAR(G135)-YEAR($L$3))+(MONTH(G135)-MONTH($L$3))</f>
        <v/>
      </c>
      <c r="P135" s="319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  <c r="S135">
        <f>IF(N135="Atraso",IF(Q135&lt;=30,INFORME_MENSAL!$A$12,IF(Q135&lt;=60,INFORME_MENSAL!$A$13,IF(Q135&lt;=90,INFORME_MENSAL!$A$14,IF(Q135&lt;=120,INFORME_MENSAL!$A$15,IF(Q135&lt;=150,INFORME_MENSAL!$A$16,IF(Q135&lt;=180,INFORME_MENSAL!$A$17,IF(Q135&lt;=360,INFORME_MENSAL!$A$18,IF(Q135&gt;360,INFORME_MENSAL!$A$19)))))))),"")</f>
        <v/>
      </c>
    </row>
    <row r="136">
      <c r="A136" t="inlineStr">
        <is>
          <t>CASA-34</t>
        </is>
      </c>
      <c r="B136" t="inlineStr">
        <is>
          <t>ALEXANDRE SIMIÃO / ANA PAULA DE BRITO SIMIÃO</t>
        </is>
      </c>
      <c r="C136" t="n">
        <v>1</v>
      </c>
      <c r="D136" t="inlineStr">
        <is>
          <t>INCC</t>
        </is>
      </c>
      <c r="F136" t="inlineStr">
        <is>
          <t>Mensal</t>
        </is>
      </c>
      <c r="G136" s="142" t="n">
        <v>45250</v>
      </c>
      <c r="H136" s="322" t="n">
        <v>45231</v>
      </c>
      <c r="I136" s="323" t="n">
        <v>7</v>
      </c>
      <c r="J136" t="inlineStr">
        <is>
          <t>P - Parcela</t>
        </is>
      </c>
      <c r="K136" t="inlineStr">
        <is>
          <t>Contrato</t>
        </is>
      </c>
      <c r="L136" t="n">
        <v>3845.45</v>
      </c>
      <c r="M136" s="167">
        <f>DATE(YEAR(G136),MONTH(G136),1)</f>
        <v/>
      </c>
      <c r="N136" s="157">
        <f>IF(G136&gt;$L$3,"Futuro","Atraso")</f>
        <v/>
      </c>
      <c r="O136">
        <f>12*(YEAR(G136)-YEAR($L$3))+(MONTH(G136)-MONTH($L$3))</f>
        <v/>
      </c>
      <c r="P136" s="319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  <c r="S136">
        <f>IF(N136="Atraso",IF(Q136&lt;=30,INFORME_MENSAL!$A$12,IF(Q136&lt;=60,INFORME_MENSAL!$A$13,IF(Q136&lt;=90,INFORME_MENSAL!$A$14,IF(Q136&lt;=120,INFORME_MENSAL!$A$15,IF(Q136&lt;=150,INFORME_MENSAL!$A$16,IF(Q136&lt;=180,INFORME_MENSAL!$A$17,IF(Q136&lt;=360,INFORME_MENSAL!$A$18,IF(Q136&gt;360,INFORME_MENSAL!$A$19)))))))),"")</f>
        <v/>
      </c>
    </row>
    <row r="137">
      <c r="A137" t="inlineStr">
        <is>
          <t>CASA-37</t>
        </is>
      </c>
      <c r="B137" t="inlineStr">
        <is>
          <t>DACH DIGITAL CONSULTORIA E SOLUCOES DIGITAIS LTDA / WESLEY BATISTA PEREIRA</t>
        </is>
      </c>
      <c r="C137" t="n">
        <v>1</v>
      </c>
      <c r="D137" t="inlineStr">
        <is>
          <t>INCC</t>
        </is>
      </c>
      <c r="F137" t="inlineStr">
        <is>
          <t>Mensal</t>
        </is>
      </c>
      <c r="G137" s="142" t="n">
        <v>45250</v>
      </c>
      <c r="H137" s="322" t="n">
        <v>45231</v>
      </c>
      <c r="I137" s="323" t="n">
        <v>6</v>
      </c>
      <c r="J137" t="inlineStr">
        <is>
          <t>P - Parcela</t>
        </is>
      </c>
      <c r="K137" t="inlineStr">
        <is>
          <t>Contrato</t>
        </is>
      </c>
      <c r="L137" t="n">
        <v>4615.18</v>
      </c>
      <c r="M137" s="167">
        <f>DATE(YEAR(G137),MONTH(G137),1)</f>
        <v/>
      </c>
      <c r="N137" s="157">
        <f>IF(G137&gt;$L$3,"Futuro","Atraso")</f>
        <v/>
      </c>
      <c r="O137">
        <f>12*(YEAR(G137)-YEAR($L$3))+(MONTH(G137)-MONTH($L$3))</f>
        <v/>
      </c>
      <c r="P137" s="319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  <c r="S137">
        <f>IF(N137="Atraso",IF(Q137&lt;=30,INFORME_MENSAL!$A$12,IF(Q137&lt;=60,INFORME_MENSAL!$A$13,IF(Q137&lt;=90,INFORME_MENSAL!$A$14,IF(Q137&lt;=120,INFORME_MENSAL!$A$15,IF(Q137&lt;=150,INFORME_MENSAL!$A$16,IF(Q137&lt;=180,INFORME_MENSAL!$A$17,IF(Q137&lt;=360,INFORME_MENSAL!$A$18,IF(Q137&gt;360,INFORME_MENSAL!$A$19)))))))),"")</f>
        <v/>
      </c>
    </row>
    <row r="138">
      <c r="A138" t="inlineStr">
        <is>
          <t>CASA-63</t>
        </is>
      </c>
      <c r="B138" t="inlineStr">
        <is>
          <t>RODRIGO LOPES DE SOUZA / BEATRIZ TEREZA MARCOLINO DE SOUZA</t>
        </is>
      </c>
      <c r="C138" t="n">
        <v>1</v>
      </c>
      <c r="D138" t="inlineStr">
        <is>
          <t>INCC</t>
        </is>
      </c>
      <c r="F138" t="inlineStr">
        <is>
          <t>Mensal</t>
        </is>
      </c>
      <c r="G138" s="142" t="n">
        <v>45250</v>
      </c>
      <c r="H138" s="322" t="n">
        <v>45231</v>
      </c>
      <c r="I138" s="323" t="n">
        <v>4</v>
      </c>
      <c r="J138" t="inlineStr">
        <is>
          <t>P - Parcela</t>
        </is>
      </c>
      <c r="K138" t="inlineStr">
        <is>
          <t>Contrato</t>
        </is>
      </c>
      <c r="L138" t="n">
        <v>3373.75</v>
      </c>
      <c r="M138" s="167">
        <f>DATE(YEAR(G138),MONTH(G138),1)</f>
        <v/>
      </c>
      <c r="N138" s="157">
        <f>IF(G138&gt;$L$3,"Futuro","Atraso")</f>
        <v/>
      </c>
      <c r="O138">
        <f>12*(YEAR(G138)-YEAR($L$3))+(MONTH(G138)-MONTH($L$3))</f>
        <v/>
      </c>
      <c r="P138" s="319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  <c r="S138">
        <f>IF(N138="Atraso",IF(Q138&lt;=30,INFORME_MENSAL!$A$12,IF(Q138&lt;=60,INFORME_MENSAL!$A$13,IF(Q138&lt;=90,INFORME_MENSAL!$A$14,IF(Q138&lt;=120,INFORME_MENSAL!$A$15,IF(Q138&lt;=150,INFORME_MENSAL!$A$16,IF(Q138&lt;=180,INFORME_MENSAL!$A$17,IF(Q138&lt;=360,INFORME_MENSAL!$A$18,IF(Q138&gt;360,INFORME_MENSAL!$A$19)))))))),"")</f>
        <v/>
      </c>
    </row>
    <row r="139">
      <c r="A139" t="inlineStr">
        <is>
          <t>CASA-32</t>
        </is>
      </c>
      <c r="B139" t="inlineStr">
        <is>
          <t>FERNANDA CARSOSO MOREIRA / JONATHAN ALVES MACEDO</t>
        </is>
      </c>
      <c r="C139" t="n">
        <v>1</v>
      </c>
      <c r="D139" t="inlineStr">
        <is>
          <t>INCC</t>
        </is>
      </c>
      <c r="F139" t="inlineStr">
        <is>
          <t>Mensal</t>
        </is>
      </c>
      <c r="G139" s="142" t="n">
        <v>45250</v>
      </c>
      <c r="H139" s="322" t="n">
        <v>45231</v>
      </c>
      <c r="I139" s="323" t="n">
        <v>7</v>
      </c>
      <c r="J139" t="inlineStr">
        <is>
          <t>P - Parcela</t>
        </is>
      </c>
      <c r="K139" t="inlineStr">
        <is>
          <t>Contrato</t>
        </is>
      </c>
      <c r="L139" t="n">
        <v>3046.32</v>
      </c>
      <c r="M139" s="167">
        <f>DATE(YEAR(G139),MONTH(G139),1)</f>
        <v/>
      </c>
      <c r="N139" s="157">
        <f>IF(G139&gt;$L$3,"Futuro","Atraso")</f>
        <v/>
      </c>
      <c r="O139">
        <f>12*(YEAR(G139)-YEAR($L$3))+(MONTH(G139)-MONTH($L$3))</f>
        <v/>
      </c>
      <c r="P139" s="319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  <c r="S139">
        <f>IF(N139="Atraso",IF(Q139&lt;=30,INFORME_MENSAL!$A$12,IF(Q139&lt;=60,INFORME_MENSAL!$A$13,IF(Q139&lt;=90,INFORME_MENSAL!$A$14,IF(Q139&lt;=120,INFORME_MENSAL!$A$15,IF(Q139&lt;=150,INFORME_MENSAL!$A$16,IF(Q139&lt;=180,INFORME_MENSAL!$A$17,IF(Q139&lt;=360,INFORME_MENSAL!$A$18,IF(Q139&gt;360,INFORME_MENSAL!$A$19)))))))),"")</f>
        <v/>
      </c>
    </row>
    <row r="140">
      <c r="A140" t="inlineStr">
        <is>
          <t>CASA-17</t>
        </is>
      </c>
      <c r="B140" t="inlineStr">
        <is>
          <t>RAPHAEL TURGERA DA SILVA / SANDRA GAMBARRA HILARIO</t>
        </is>
      </c>
      <c r="C140" t="n">
        <v>1</v>
      </c>
      <c r="D140" t="inlineStr">
        <is>
          <t>INCC</t>
        </is>
      </c>
      <c r="F140" t="inlineStr">
        <is>
          <t>Mensal</t>
        </is>
      </c>
      <c r="G140" s="142" t="n">
        <v>45250</v>
      </c>
      <c r="H140" s="322" t="n">
        <v>45231</v>
      </c>
      <c r="I140" s="323" t="n">
        <v>6</v>
      </c>
      <c r="J140" t="inlineStr">
        <is>
          <t>P - Parcela</t>
        </is>
      </c>
      <c r="K140" t="inlineStr">
        <is>
          <t>Contrato</t>
        </is>
      </c>
      <c r="L140" t="n">
        <v>4549.24</v>
      </c>
      <c r="M140" s="167">
        <f>DATE(YEAR(G140),MONTH(G140),1)</f>
        <v/>
      </c>
      <c r="N140" s="157">
        <f>IF(G140&gt;$L$3,"Futuro","Atraso")</f>
        <v/>
      </c>
      <c r="O140">
        <f>12*(YEAR(G140)-YEAR($L$3))+(MONTH(G140)-MONTH($L$3))</f>
        <v/>
      </c>
      <c r="P140" s="319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  <c r="S140">
        <f>IF(N140="Atraso",IF(Q140&lt;=30,INFORME_MENSAL!$A$12,IF(Q140&lt;=60,INFORME_MENSAL!$A$13,IF(Q140&lt;=90,INFORME_MENSAL!$A$14,IF(Q140&lt;=120,INFORME_MENSAL!$A$15,IF(Q140&lt;=150,INFORME_MENSAL!$A$16,IF(Q140&lt;=180,INFORME_MENSAL!$A$17,IF(Q140&lt;=360,INFORME_MENSAL!$A$18,IF(Q140&gt;360,INFORME_MENSAL!$A$19)))))))),"")</f>
        <v/>
      </c>
    </row>
    <row r="141">
      <c r="A141" t="inlineStr">
        <is>
          <t>CASA-17</t>
        </is>
      </c>
      <c r="B141" t="inlineStr">
        <is>
          <t>RAPHAEL TURGERA DA SILVA / SANDRA GAMBARRA HILARIO</t>
        </is>
      </c>
      <c r="C141" t="n">
        <v>1</v>
      </c>
      <c r="D141" t="inlineStr">
        <is>
          <t>INCC</t>
        </is>
      </c>
      <c r="F141" t="inlineStr">
        <is>
          <t>Mensal</t>
        </is>
      </c>
      <c r="G141" s="142" t="n">
        <v>45250</v>
      </c>
      <c r="H141" s="322" t="n">
        <v>45231</v>
      </c>
      <c r="I141" s="323" t="n">
        <v>1</v>
      </c>
      <c r="J141" t="inlineStr">
        <is>
          <t>A2 - Semestral</t>
        </is>
      </c>
      <c r="K141" t="inlineStr">
        <is>
          <t>Contrato</t>
        </is>
      </c>
      <c r="L141" t="n">
        <v>6038.73</v>
      </c>
      <c r="M141" s="167">
        <f>DATE(YEAR(G141),MONTH(G141),1)</f>
        <v/>
      </c>
      <c r="N141" s="157">
        <f>IF(G141&gt;$L$3,"Futuro","Atraso")</f>
        <v/>
      </c>
      <c r="O141">
        <f>12*(YEAR(G141)-YEAR($L$3))+(MONTH(G141)-MONTH($L$3))</f>
        <v/>
      </c>
      <c r="P141" s="319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  <c r="S141">
        <f>IF(N141="Atraso",IF(Q141&lt;=30,INFORME_MENSAL!$A$12,IF(Q141&lt;=60,INFORME_MENSAL!$A$13,IF(Q141&lt;=90,INFORME_MENSAL!$A$14,IF(Q141&lt;=120,INFORME_MENSAL!$A$15,IF(Q141&lt;=150,INFORME_MENSAL!$A$16,IF(Q141&lt;=180,INFORME_MENSAL!$A$17,IF(Q141&lt;=360,INFORME_MENSAL!$A$18,IF(Q141&gt;360,INFORME_MENSAL!$A$19)))))))),"")</f>
        <v/>
      </c>
    </row>
    <row r="142">
      <c r="A142" t="inlineStr">
        <is>
          <t>CASA-65</t>
        </is>
      </c>
      <c r="B142" t="inlineStr">
        <is>
          <t>DANILO BERTONI PIMENTA / ALBANETE COSTA DE FRANÇA</t>
        </is>
      </c>
      <c r="C142" t="n">
        <v>1</v>
      </c>
      <c r="D142" t="inlineStr">
        <is>
          <t>INCC</t>
        </is>
      </c>
      <c r="F142" t="inlineStr">
        <is>
          <t>Mensal</t>
        </is>
      </c>
      <c r="G142" s="142" t="n">
        <v>45250</v>
      </c>
      <c r="H142" s="322" t="n">
        <v>45231</v>
      </c>
      <c r="I142" s="323" t="n">
        <v>5</v>
      </c>
      <c r="J142" t="inlineStr">
        <is>
          <t>P - Parcela</t>
        </is>
      </c>
      <c r="K142" t="inlineStr">
        <is>
          <t>Contrato</t>
        </is>
      </c>
      <c r="L142" t="n">
        <v>2380.16</v>
      </c>
      <c r="M142" s="167">
        <f>DATE(YEAR(G142),MONTH(G142),1)</f>
        <v/>
      </c>
      <c r="N142" s="157">
        <f>IF(G142&gt;$L$3,"Futuro","Atraso")</f>
        <v/>
      </c>
      <c r="O142">
        <f>12*(YEAR(G142)-YEAR($L$3))+(MONTH(G142)-MONTH($L$3))</f>
        <v/>
      </c>
      <c r="P142" s="319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  <c r="S142">
        <f>IF(N142="Atraso",IF(Q142&lt;=30,INFORME_MENSAL!$A$12,IF(Q142&lt;=60,INFORME_MENSAL!$A$13,IF(Q142&lt;=90,INFORME_MENSAL!$A$14,IF(Q142&lt;=120,INFORME_MENSAL!$A$15,IF(Q142&lt;=150,INFORME_MENSAL!$A$16,IF(Q142&lt;=180,INFORME_MENSAL!$A$17,IF(Q142&lt;=360,INFORME_MENSAL!$A$18,IF(Q142&gt;360,INFORME_MENSAL!$A$19)))))))),"")</f>
        <v/>
      </c>
    </row>
    <row r="143">
      <c r="A143" t="inlineStr">
        <is>
          <t>CASA-41</t>
        </is>
      </c>
      <c r="B143" t="inlineStr">
        <is>
          <t>ANTONIO FABRETTE</t>
        </is>
      </c>
      <c r="C143" t="n">
        <v>1</v>
      </c>
      <c r="D143" t="inlineStr">
        <is>
          <t>INCC</t>
        </is>
      </c>
      <c r="F143" t="inlineStr">
        <is>
          <t>Mensal</t>
        </is>
      </c>
      <c r="G143" s="142" t="n">
        <v>45255</v>
      </c>
      <c r="H143" s="322" t="n">
        <v>45231</v>
      </c>
      <c r="I143" s="323" t="n">
        <v>9</v>
      </c>
      <c r="J143" t="inlineStr">
        <is>
          <t>P - Parcela</t>
        </is>
      </c>
      <c r="K143" t="inlineStr">
        <is>
          <t>Contrato</t>
        </is>
      </c>
      <c r="L143" t="n">
        <v>3500</v>
      </c>
      <c r="M143" s="167">
        <f>DATE(YEAR(G143),MONTH(G143),1)</f>
        <v/>
      </c>
      <c r="N143" s="157">
        <f>IF(G143&gt;$L$3,"Futuro","Atraso")</f>
        <v/>
      </c>
      <c r="O143">
        <f>12*(YEAR(G143)-YEAR($L$3))+(MONTH(G143)-MONTH($L$3))</f>
        <v/>
      </c>
      <c r="P143" s="319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  <c r="S143">
        <f>IF(N143="Atraso",IF(Q143&lt;=30,INFORME_MENSAL!$A$12,IF(Q143&lt;=60,INFORME_MENSAL!$A$13,IF(Q143&lt;=90,INFORME_MENSAL!$A$14,IF(Q143&lt;=120,INFORME_MENSAL!$A$15,IF(Q143&lt;=150,INFORME_MENSAL!$A$16,IF(Q143&lt;=180,INFORME_MENSAL!$A$17,IF(Q143&lt;=360,INFORME_MENSAL!$A$18,IF(Q143&gt;360,INFORME_MENSAL!$A$19)))))))),"")</f>
        <v/>
      </c>
    </row>
    <row r="144">
      <c r="A144" t="inlineStr">
        <is>
          <t>CASA-56</t>
        </is>
      </c>
      <c r="B144" t="inlineStr">
        <is>
          <t>ANTONIO FABRETTE</t>
        </is>
      </c>
      <c r="C144" t="n">
        <v>1</v>
      </c>
      <c r="D144" t="inlineStr">
        <is>
          <t>INCC</t>
        </is>
      </c>
      <c r="F144" t="inlineStr">
        <is>
          <t>Mensal</t>
        </is>
      </c>
      <c r="G144" s="142" t="n">
        <v>45255</v>
      </c>
      <c r="H144" s="322" t="n">
        <v>45231</v>
      </c>
      <c r="I144" s="323" t="n">
        <v>9</v>
      </c>
      <c r="J144" t="inlineStr">
        <is>
          <t>P - Parcela</t>
        </is>
      </c>
      <c r="K144" t="inlineStr">
        <is>
          <t>Contrato</t>
        </is>
      </c>
      <c r="L144" t="n">
        <v>3000</v>
      </c>
      <c r="M144" s="167">
        <f>DATE(YEAR(G144),MONTH(G144),1)</f>
        <v/>
      </c>
      <c r="N144" s="157">
        <f>IF(G144&gt;$L$3,"Futuro","Atraso")</f>
        <v/>
      </c>
      <c r="O144">
        <f>12*(YEAR(G144)-YEAR($L$3))+(MONTH(G144)-MONTH($L$3))</f>
        <v/>
      </c>
      <c r="P144" s="319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  <c r="S144">
        <f>IF(N144="Atraso",IF(Q144&lt;=30,INFORME_MENSAL!$A$12,IF(Q144&lt;=60,INFORME_MENSAL!$A$13,IF(Q144&lt;=90,INFORME_MENSAL!$A$14,IF(Q144&lt;=120,INFORME_MENSAL!$A$15,IF(Q144&lt;=150,INFORME_MENSAL!$A$16,IF(Q144&lt;=180,INFORME_MENSAL!$A$17,IF(Q144&lt;=360,INFORME_MENSAL!$A$18,IF(Q144&gt;360,INFORME_MENSAL!$A$19)))))))),"")</f>
        <v/>
      </c>
    </row>
    <row r="145">
      <c r="A145" t="inlineStr">
        <is>
          <t>CASA-75</t>
        </is>
      </c>
      <c r="B145" t="inlineStr">
        <is>
          <t>ROMUALDO TORRES DA SILVA / WANILZY LOPES DE OLIVEIRA SILVA</t>
        </is>
      </c>
      <c r="C145" t="n">
        <v>1</v>
      </c>
      <c r="D145" t="inlineStr">
        <is>
          <t>INCC</t>
        </is>
      </c>
      <c r="F145" t="inlineStr">
        <is>
          <t>Mensal</t>
        </is>
      </c>
      <c r="G145" s="142" t="n">
        <v>45255</v>
      </c>
      <c r="H145" s="322" t="n">
        <v>45231</v>
      </c>
      <c r="I145" s="323" t="n">
        <v>7</v>
      </c>
      <c r="J145" t="inlineStr">
        <is>
          <t>P - Parcela</t>
        </is>
      </c>
      <c r="K145" t="inlineStr">
        <is>
          <t>Contrato</t>
        </is>
      </c>
      <c r="L145" t="n">
        <v>5007.54</v>
      </c>
      <c r="M145" s="167">
        <f>DATE(YEAR(G145),MONTH(G145),1)</f>
        <v/>
      </c>
      <c r="N145" s="157">
        <f>IF(G145&gt;$L$3,"Futuro","Atraso")</f>
        <v/>
      </c>
      <c r="O145">
        <f>12*(YEAR(G145)-YEAR($L$3))+(MONTH(G145)-MONTH($L$3))</f>
        <v/>
      </c>
      <c r="P145" s="319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  <c r="S145">
        <f>IF(N145="Atraso",IF(Q145&lt;=30,INFORME_MENSAL!$A$12,IF(Q145&lt;=60,INFORME_MENSAL!$A$13,IF(Q145&lt;=90,INFORME_MENSAL!$A$14,IF(Q145&lt;=120,INFORME_MENSAL!$A$15,IF(Q145&lt;=150,INFORME_MENSAL!$A$16,IF(Q145&lt;=180,INFORME_MENSAL!$A$17,IF(Q145&lt;=360,INFORME_MENSAL!$A$18,IF(Q145&gt;360,INFORME_MENSAL!$A$19)))))))),"")</f>
        <v/>
      </c>
    </row>
    <row r="146">
      <c r="A146" t="inlineStr">
        <is>
          <t>CASA-12</t>
        </is>
      </c>
      <c r="B146" t="inlineStr">
        <is>
          <t>CAMILA VARJÃO DOS SANTOS / RAPHAEL MENDES COSTA</t>
        </is>
      </c>
      <c r="C146" t="n">
        <v>1</v>
      </c>
      <c r="D146" t="inlineStr">
        <is>
          <t>INCC</t>
        </is>
      </c>
      <c r="F146" t="inlineStr">
        <is>
          <t>Mensal</t>
        </is>
      </c>
      <c r="G146" s="142" t="n">
        <v>45255</v>
      </c>
      <c r="H146" s="322" t="n">
        <v>45231</v>
      </c>
      <c r="I146" s="323" t="n">
        <v>27</v>
      </c>
      <c r="J146" t="inlineStr">
        <is>
          <t>P - Parcela</t>
        </is>
      </c>
      <c r="K146" t="inlineStr">
        <is>
          <t>Contrato</t>
        </is>
      </c>
      <c r="L146" t="n">
        <v>3509.31</v>
      </c>
      <c r="M146" s="167">
        <f>DATE(YEAR(G146),MONTH(G146),1)</f>
        <v/>
      </c>
      <c r="N146" s="157">
        <f>IF(G146&gt;$L$3,"Futuro","Atraso")</f>
        <v/>
      </c>
      <c r="O146">
        <f>12*(YEAR(G146)-YEAR($L$3))+(MONTH(G146)-MONTH($L$3))</f>
        <v/>
      </c>
      <c r="P146" s="319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  <c r="S146">
        <f>IF(N146="Atraso",IF(Q146&lt;=30,INFORME_MENSAL!$A$12,IF(Q146&lt;=60,INFORME_MENSAL!$A$13,IF(Q146&lt;=90,INFORME_MENSAL!$A$14,IF(Q146&lt;=120,INFORME_MENSAL!$A$15,IF(Q146&lt;=150,INFORME_MENSAL!$A$16,IF(Q146&lt;=180,INFORME_MENSAL!$A$17,IF(Q146&lt;=360,INFORME_MENSAL!$A$18,IF(Q146&gt;360,INFORME_MENSAL!$A$19)))))))),"")</f>
        <v/>
      </c>
    </row>
    <row r="147">
      <c r="A147" t="inlineStr">
        <is>
          <t>CASA-30</t>
        </is>
      </c>
      <c r="B147" t="inlineStr">
        <is>
          <t>KÁTIA CHEIM PEREIRA GALVÃO</t>
        </is>
      </c>
      <c r="C147" t="n">
        <v>1</v>
      </c>
      <c r="D147" t="inlineStr">
        <is>
          <t>INCC</t>
        </is>
      </c>
      <c r="F147" t="inlineStr">
        <is>
          <t>Mensal</t>
        </is>
      </c>
      <c r="G147" s="142" t="n">
        <v>45255</v>
      </c>
      <c r="H147" s="322" t="n">
        <v>45231</v>
      </c>
      <c r="I147" s="323" t="n">
        <v>30</v>
      </c>
      <c r="J147" t="inlineStr">
        <is>
          <t>P - Parcela</t>
        </is>
      </c>
      <c r="K147" t="inlineStr">
        <is>
          <t>Contrato</t>
        </is>
      </c>
      <c r="L147" t="n">
        <v>3367.97</v>
      </c>
      <c r="M147" s="167">
        <f>DATE(YEAR(G147),MONTH(G147),1)</f>
        <v/>
      </c>
      <c r="N147" s="157">
        <f>IF(G147&gt;$L$3,"Futuro","Atraso")</f>
        <v/>
      </c>
      <c r="O147">
        <f>12*(YEAR(G147)-YEAR($L$3))+(MONTH(G147)-MONTH($L$3))</f>
        <v/>
      </c>
      <c r="P147" s="319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  <c r="S147">
        <f>IF(N147="Atraso",IF(Q147&lt;=30,INFORME_MENSAL!$A$12,IF(Q147&lt;=60,INFORME_MENSAL!$A$13,IF(Q147&lt;=90,INFORME_MENSAL!$A$14,IF(Q147&lt;=120,INFORME_MENSAL!$A$15,IF(Q147&lt;=150,INFORME_MENSAL!$A$16,IF(Q147&lt;=180,INFORME_MENSAL!$A$17,IF(Q147&lt;=360,INFORME_MENSAL!$A$18,IF(Q147&gt;360,INFORME_MENSAL!$A$19)))))))),"")</f>
        <v/>
      </c>
    </row>
    <row r="148">
      <c r="A148" t="inlineStr">
        <is>
          <t>CASA-1</t>
        </is>
      </c>
      <c r="B148" t="inlineStr">
        <is>
          <t>ISRAEL NUNES DA SILVA</t>
        </is>
      </c>
      <c r="C148" t="n">
        <v>1</v>
      </c>
      <c r="D148" t="inlineStr">
        <is>
          <t>INCC</t>
        </is>
      </c>
      <c r="F148" t="inlineStr">
        <is>
          <t>Mensal</t>
        </is>
      </c>
      <c r="G148" s="142" t="n">
        <v>45255</v>
      </c>
      <c r="H148" s="322" t="n">
        <v>45231</v>
      </c>
      <c r="I148" s="323" t="n">
        <v>9</v>
      </c>
      <c r="J148" t="inlineStr">
        <is>
          <t>P - Parcela</t>
        </is>
      </c>
      <c r="K148" t="inlineStr">
        <is>
          <t>Contrato</t>
        </is>
      </c>
      <c r="L148" t="n">
        <v>3701.58</v>
      </c>
      <c r="M148" s="167">
        <f>DATE(YEAR(G148),MONTH(G148),1)</f>
        <v/>
      </c>
      <c r="N148" s="157">
        <f>IF(G148&gt;$L$3,"Futuro","Atraso")</f>
        <v/>
      </c>
      <c r="O148">
        <f>12*(YEAR(G148)-YEAR($L$3))+(MONTH(G148)-MONTH($L$3))</f>
        <v/>
      </c>
      <c r="P148" s="319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  <c r="S148">
        <f>IF(N148="Atraso",IF(Q148&lt;=30,INFORME_MENSAL!$A$12,IF(Q148&lt;=60,INFORME_MENSAL!$A$13,IF(Q148&lt;=90,INFORME_MENSAL!$A$14,IF(Q148&lt;=120,INFORME_MENSAL!$A$15,IF(Q148&lt;=150,INFORME_MENSAL!$A$16,IF(Q148&lt;=180,INFORME_MENSAL!$A$17,IF(Q148&lt;=360,INFORME_MENSAL!$A$18,IF(Q148&gt;360,INFORME_MENSAL!$A$19)))))))),"")</f>
        <v/>
      </c>
    </row>
    <row r="149">
      <c r="A149" t="inlineStr">
        <is>
          <t>CASA-1</t>
        </is>
      </c>
      <c r="B149" t="inlineStr">
        <is>
          <t>ISRAEL NUNES DA SILVA</t>
        </is>
      </c>
      <c r="C149" t="n">
        <v>1</v>
      </c>
      <c r="D149" t="inlineStr">
        <is>
          <t>INCC</t>
        </is>
      </c>
      <c r="F149" t="inlineStr">
        <is>
          <t>Mensal</t>
        </is>
      </c>
      <c r="G149" s="142" t="n">
        <v>45255</v>
      </c>
      <c r="H149" s="322" t="n">
        <v>45231</v>
      </c>
      <c r="I149" s="323" t="n">
        <v>1</v>
      </c>
      <c r="J149" t="inlineStr">
        <is>
          <t>A2 - Semestral</t>
        </is>
      </c>
      <c r="K149" t="inlineStr">
        <is>
          <t>Contrato</t>
        </is>
      </c>
      <c r="L149" t="n">
        <v>11093.42</v>
      </c>
      <c r="M149" s="167">
        <f>DATE(YEAR(G149),MONTH(G149),1)</f>
        <v/>
      </c>
      <c r="N149" s="157">
        <f>IF(G149&gt;$L$3,"Futuro","Atraso")</f>
        <v/>
      </c>
      <c r="O149">
        <f>12*(YEAR(G149)-YEAR($L$3))+(MONTH(G149)-MONTH($L$3))</f>
        <v/>
      </c>
      <c r="P149" s="319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  <c r="S149">
        <f>IF(N149="Atraso",IF(Q149&lt;=30,INFORME_MENSAL!$A$12,IF(Q149&lt;=60,INFORME_MENSAL!$A$13,IF(Q149&lt;=90,INFORME_MENSAL!$A$14,IF(Q149&lt;=120,INFORME_MENSAL!$A$15,IF(Q149&lt;=150,INFORME_MENSAL!$A$16,IF(Q149&lt;=180,INFORME_MENSAL!$A$17,IF(Q149&lt;=360,INFORME_MENSAL!$A$18,IF(Q149&gt;360,INFORME_MENSAL!$A$19)))))))),"")</f>
        <v/>
      </c>
    </row>
    <row r="150">
      <c r="A150" t="inlineStr">
        <is>
          <t>CASA-77</t>
        </is>
      </c>
      <c r="B150" t="inlineStr">
        <is>
          <t>CARLOS CESAR DE LIMA / STEPHANIE BARBOSA ALVES DE LIMA</t>
        </is>
      </c>
      <c r="C150" t="n">
        <v>1</v>
      </c>
      <c r="D150" t="inlineStr">
        <is>
          <t>INCC</t>
        </is>
      </c>
      <c r="F150" t="inlineStr">
        <is>
          <t>Mensal</t>
        </is>
      </c>
      <c r="G150" s="142" t="n">
        <v>45255</v>
      </c>
      <c r="H150" s="322" t="n">
        <v>45231</v>
      </c>
      <c r="I150" s="323" t="n">
        <v>7</v>
      </c>
      <c r="J150" t="inlineStr">
        <is>
          <t>P - Parcela</t>
        </is>
      </c>
      <c r="K150" t="inlineStr">
        <is>
          <t>Contrato</t>
        </is>
      </c>
      <c r="L150" t="n">
        <v>3373.31</v>
      </c>
      <c r="M150" s="167">
        <f>DATE(YEAR(G150),MONTH(G150),1)</f>
        <v/>
      </c>
      <c r="N150" s="157">
        <f>IF(G150&gt;$L$3,"Futuro","Atraso")</f>
        <v/>
      </c>
      <c r="O150">
        <f>12*(YEAR(G150)-YEAR($L$3))+(MONTH(G150)-MONTH($L$3))</f>
        <v/>
      </c>
      <c r="P150" s="319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  <c r="S150">
        <f>IF(N150="Atraso",IF(Q150&lt;=30,INFORME_MENSAL!$A$12,IF(Q150&lt;=60,INFORME_MENSAL!$A$13,IF(Q150&lt;=90,INFORME_MENSAL!$A$14,IF(Q150&lt;=120,INFORME_MENSAL!$A$15,IF(Q150&lt;=150,INFORME_MENSAL!$A$16,IF(Q150&lt;=180,INFORME_MENSAL!$A$17,IF(Q150&lt;=360,INFORME_MENSAL!$A$18,IF(Q150&gt;360,INFORME_MENSAL!$A$19)))))))),"")</f>
        <v/>
      </c>
    </row>
    <row r="151">
      <c r="A151" t="inlineStr">
        <is>
          <t>CASA-47</t>
        </is>
      </c>
      <c r="B151" t="inlineStr">
        <is>
          <t>CHARLLES DALTON CINTRA LOPES / EDINEIA FATIMA MIQUELETTI</t>
        </is>
      </c>
      <c r="C151" t="n">
        <v>1</v>
      </c>
      <c r="D151" t="inlineStr">
        <is>
          <t>INCC</t>
        </is>
      </c>
      <c r="F151" t="inlineStr">
        <is>
          <t>Mensal</t>
        </is>
      </c>
      <c r="G151" s="142" t="n">
        <v>45255</v>
      </c>
      <c r="H151" s="322" t="n">
        <v>45231</v>
      </c>
      <c r="I151" s="323" t="n">
        <v>9</v>
      </c>
      <c r="J151" t="inlineStr">
        <is>
          <t>P - Parcela</t>
        </is>
      </c>
      <c r="K151" t="inlineStr">
        <is>
          <t>Contrato</t>
        </is>
      </c>
      <c r="L151" t="n">
        <v>3452.55</v>
      </c>
      <c r="M151" s="167">
        <f>DATE(YEAR(G151),MONTH(G151),1)</f>
        <v/>
      </c>
      <c r="N151" s="157">
        <f>IF(G151&gt;$L$3,"Futuro","Atraso")</f>
        <v/>
      </c>
      <c r="O151">
        <f>12*(YEAR(G151)-YEAR($L$3))+(MONTH(G151)-MONTH($L$3))</f>
        <v/>
      </c>
      <c r="P151" s="319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  <c r="S151">
        <f>IF(N151="Atraso",IF(Q151&lt;=30,INFORME_MENSAL!$A$12,IF(Q151&lt;=60,INFORME_MENSAL!$A$13,IF(Q151&lt;=90,INFORME_MENSAL!$A$14,IF(Q151&lt;=120,INFORME_MENSAL!$A$15,IF(Q151&lt;=150,INFORME_MENSAL!$A$16,IF(Q151&lt;=180,INFORME_MENSAL!$A$17,IF(Q151&lt;=360,INFORME_MENSAL!$A$18,IF(Q151&gt;360,INFORME_MENSAL!$A$19)))))))),"")</f>
        <v/>
      </c>
    </row>
    <row r="152">
      <c r="A152" t="inlineStr">
        <is>
          <t>CASA-47</t>
        </is>
      </c>
      <c r="B152" t="inlineStr">
        <is>
          <t>CHARLLES DALTON CINTRA LOPES / EDINEIA FATIMA MIQUELETTI</t>
        </is>
      </c>
      <c r="C152" t="n">
        <v>1</v>
      </c>
      <c r="D152" t="inlineStr">
        <is>
          <t>INCC</t>
        </is>
      </c>
      <c r="F152" t="inlineStr">
        <is>
          <t>Mensal</t>
        </is>
      </c>
      <c r="G152" s="142" t="n">
        <v>45255</v>
      </c>
      <c r="H152" s="322" t="n">
        <v>45231</v>
      </c>
      <c r="I152" s="323" t="n">
        <v>2</v>
      </c>
      <c r="J152" t="inlineStr">
        <is>
          <t>A2 - Semestral</t>
        </is>
      </c>
      <c r="K152" t="inlineStr">
        <is>
          <t>Contrato</t>
        </is>
      </c>
      <c r="L152" t="n">
        <v>11093.42</v>
      </c>
      <c r="M152" s="167">
        <f>DATE(YEAR(G152),MONTH(G152),1)</f>
        <v/>
      </c>
      <c r="N152" s="157">
        <f>IF(G152&gt;$L$3,"Futuro","Atraso")</f>
        <v/>
      </c>
      <c r="O152">
        <f>12*(YEAR(G152)-YEAR($L$3))+(MONTH(G152)-MONTH($L$3))</f>
        <v/>
      </c>
      <c r="P152" s="319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  <c r="S152">
        <f>IF(N152="Atraso",IF(Q152&lt;=30,INFORME_MENSAL!$A$12,IF(Q152&lt;=60,INFORME_MENSAL!$A$13,IF(Q152&lt;=90,INFORME_MENSAL!$A$14,IF(Q152&lt;=120,INFORME_MENSAL!$A$15,IF(Q152&lt;=150,INFORME_MENSAL!$A$16,IF(Q152&lt;=180,INFORME_MENSAL!$A$17,IF(Q152&lt;=360,INFORME_MENSAL!$A$18,IF(Q152&gt;360,INFORME_MENSAL!$A$19)))))))),"")</f>
        <v/>
      </c>
    </row>
    <row r="153">
      <c r="A153" t="inlineStr">
        <is>
          <t>CASA-2</t>
        </is>
      </c>
      <c r="B153" t="inlineStr">
        <is>
          <t>ARQUIMEDES GALVAO DE ALMEIDA FRANCA CRIVELARI / MARCELA GALVAO DE ALMEIDA FRANCA CRIVELARI</t>
        </is>
      </c>
      <c r="C153" t="n">
        <v>1</v>
      </c>
      <c r="D153" t="inlineStr">
        <is>
          <t>INCC</t>
        </is>
      </c>
      <c r="F153" t="inlineStr">
        <is>
          <t>Mensal</t>
        </is>
      </c>
      <c r="G153" s="142" t="n">
        <v>45255</v>
      </c>
      <c r="H153" s="322" t="n">
        <v>45231</v>
      </c>
      <c r="I153" s="323" t="n">
        <v>8</v>
      </c>
      <c r="J153" t="inlineStr">
        <is>
          <t>P - Parcela</t>
        </is>
      </c>
      <c r="K153" t="inlineStr">
        <is>
          <t>Contrato</t>
        </is>
      </c>
      <c r="L153" t="n">
        <v>6273.23</v>
      </c>
      <c r="M153" s="167">
        <f>DATE(YEAR(G153),MONTH(G153),1)</f>
        <v/>
      </c>
      <c r="N153" s="157">
        <f>IF(G153&gt;$L$3,"Futuro","Atraso")</f>
        <v/>
      </c>
      <c r="O153">
        <f>12*(YEAR(G153)-YEAR($L$3))+(MONTH(G153)-MONTH($L$3))</f>
        <v/>
      </c>
      <c r="P153" s="319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  <c r="S153">
        <f>IF(N153="Atraso",IF(Q153&lt;=30,INFORME_MENSAL!$A$12,IF(Q153&lt;=60,INFORME_MENSAL!$A$13,IF(Q153&lt;=90,INFORME_MENSAL!$A$14,IF(Q153&lt;=120,INFORME_MENSAL!$A$15,IF(Q153&lt;=150,INFORME_MENSAL!$A$16,IF(Q153&lt;=180,INFORME_MENSAL!$A$17,IF(Q153&lt;=360,INFORME_MENSAL!$A$18,IF(Q153&gt;360,INFORME_MENSAL!$A$19)))))))),"")</f>
        <v/>
      </c>
    </row>
    <row r="154">
      <c r="A154" t="inlineStr">
        <is>
          <t>CASA-15</t>
        </is>
      </c>
      <c r="B154" t="inlineStr">
        <is>
          <t>ANA CRISTINA DA SILVEIRA REGINALDO GANDA / JEFERSON FERREIRA GANDA</t>
        </is>
      </c>
      <c r="C154" t="n">
        <v>1</v>
      </c>
      <c r="D154" t="inlineStr">
        <is>
          <t>INCC</t>
        </is>
      </c>
      <c r="F154" t="inlineStr">
        <is>
          <t>Mensal</t>
        </is>
      </c>
      <c r="G154" s="142" t="n">
        <v>45255</v>
      </c>
      <c r="H154" s="322" t="n">
        <v>45231</v>
      </c>
      <c r="I154" s="323" t="n">
        <v>9</v>
      </c>
      <c r="J154" t="inlineStr">
        <is>
          <t>P - Parcela</t>
        </is>
      </c>
      <c r="K154" t="inlineStr">
        <is>
          <t>Contrato</t>
        </is>
      </c>
      <c r="L154" t="n">
        <v>3701.58</v>
      </c>
      <c r="M154" s="167">
        <f>DATE(YEAR(G154),MONTH(G154),1)</f>
        <v/>
      </c>
      <c r="N154" s="157">
        <f>IF(G154&gt;$L$3,"Futuro","Atraso")</f>
        <v/>
      </c>
      <c r="O154">
        <f>12*(YEAR(G154)-YEAR($L$3))+(MONTH(G154)-MONTH($L$3))</f>
        <v/>
      </c>
      <c r="P154" s="319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  <c r="S154">
        <f>IF(N154="Atraso",IF(Q154&lt;=30,INFORME_MENSAL!$A$12,IF(Q154&lt;=60,INFORME_MENSAL!$A$13,IF(Q154&lt;=90,INFORME_MENSAL!$A$14,IF(Q154&lt;=120,INFORME_MENSAL!$A$15,IF(Q154&lt;=150,INFORME_MENSAL!$A$16,IF(Q154&lt;=180,INFORME_MENSAL!$A$17,IF(Q154&lt;=360,INFORME_MENSAL!$A$18,IF(Q154&gt;360,INFORME_MENSAL!$A$19)))))))),"")</f>
        <v/>
      </c>
    </row>
    <row r="155">
      <c r="A155" t="inlineStr">
        <is>
          <t>CASA-15</t>
        </is>
      </c>
      <c r="B155" t="inlineStr">
        <is>
          <t>ANA CRISTINA DA SILVEIRA REGINALDO GANDA / JEFERSON FERREIRA GANDA</t>
        </is>
      </c>
      <c r="C155" t="n">
        <v>1</v>
      </c>
      <c r="D155" t="inlineStr">
        <is>
          <t>INCC</t>
        </is>
      </c>
      <c r="F155" t="inlineStr">
        <is>
          <t>Mensal</t>
        </is>
      </c>
      <c r="G155" s="142" t="n">
        <v>45255</v>
      </c>
      <c r="H155" s="322" t="n">
        <v>45231</v>
      </c>
      <c r="I155" s="323" t="n">
        <v>2</v>
      </c>
      <c r="J155" t="inlineStr">
        <is>
          <t>A2 - Semestral</t>
        </is>
      </c>
      <c r="K155" t="inlineStr">
        <is>
          <t>Contrato</t>
        </is>
      </c>
      <c r="L155" t="n">
        <v>11093.42</v>
      </c>
      <c r="M155" s="167">
        <f>DATE(YEAR(G155),MONTH(G155),1)</f>
        <v/>
      </c>
      <c r="N155" s="157">
        <f>IF(G155&gt;$L$3,"Futuro","Atraso")</f>
        <v/>
      </c>
      <c r="O155">
        <f>12*(YEAR(G155)-YEAR($L$3))+(MONTH(G155)-MONTH($L$3))</f>
        <v/>
      </c>
      <c r="P155" s="319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  <c r="S155">
        <f>IF(N155="Atraso",IF(Q155&lt;=30,INFORME_MENSAL!$A$12,IF(Q155&lt;=60,INFORME_MENSAL!$A$13,IF(Q155&lt;=90,INFORME_MENSAL!$A$14,IF(Q155&lt;=120,INFORME_MENSAL!$A$15,IF(Q155&lt;=150,INFORME_MENSAL!$A$16,IF(Q155&lt;=180,INFORME_MENSAL!$A$17,IF(Q155&lt;=360,INFORME_MENSAL!$A$18,IF(Q155&gt;360,INFORME_MENSAL!$A$19)))))))),"")</f>
        <v/>
      </c>
    </row>
    <row r="156">
      <c r="A156" t="inlineStr">
        <is>
          <t>CASA-24</t>
        </is>
      </c>
      <c r="B156" t="inlineStr">
        <is>
          <t>DAVID EDUARDO NUNES GONÇALVES/PATRICIA GONÇALVES MOURA</t>
        </is>
      </c>
      <c r="C156" t="n">
        <v>1</v>
      </c>
      <c r="D156" t="inlineStr">
        <is>
          <t>INCC</t>
        </is>
      </c>
      <c r="F156" t="inlineStr">
        <is>
          <t>Mensal</t>
        </is>
      </c>
      <c r="G156" s="142" t="n">
        <v>45255</v>
      </c>
      <c r="H156" s="322" t="n">
        <v>45231</v>
      </c>
      <c r="I156" s="323" t="n">
        <v>8</v>
      </c>
      <c r="J156" t="inlineStr">
        <is>
          <t>P - Parcela</t>
        </is>
      </c>
      <c r="K156" t="inlineStr">
        <is>
          <t>Contrato</t>
        </is>
      </c>
      <c r="L156" t="n">
        <v>2248.9</v>
      </c>
      <c r="M156" s="167">
        <f>DATE(YEAR(G156),MONTH(G156),1)</f>
        <v/>
      </c>
      <c r="N156" s="157">
        <f>IF(G156&gt;$L$3,"Futuro","Atraso")</f>
        <v/>
      </c>
      <c r="O156">
        <f>12*(YEAR(G156)-YEAR($L$3))+(MONTH(G156)-MONTH($L$3))</f>
        <v/>
      </c>
      <c r="P156" s="319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  <c r="S156">
        <f>IF(N156="Atraso",IF(Q156&lt;=30,INFORME_MENSAL!$A$12,IF(Q156&lt;=60,INFORME_MENSAL!$A$13,IF(Q156&lt;=90,INFORME_MENSAL!$A$14,IF(Q156&lt;=120,INFORME_MENSAL!$A$15,IF(Q156&lt;=150,INFORME_MENSAL!$A$16,IF(Q156&lt;=180,INFORME_MENSAL!$A$17,IF(Q156&lt;=360,INFORME_MENSAL!$A$18,IF(Q156&gt;360,INFORME_MENSAL!$A$19)))))))),"")</f>
        <v/>
      </c>
    </row>
    <row r="157">
      <c r="A157" t="inlineStr">
        <is>
          <t>CASA-20</t>
        </is>
      </c>
      <c r="B157" t="inlineStr">
        <is>
          <t>EMERSON FABIO AKIYAMA</t>
        </is>
      </c>
      <c r="C157" t="n">
        <v>1</v>
      </c>
      <c r="D157" t="inlineStr">
        <is>
          <t>INCC</t>
        </is>
      </c>
      <c r="F157" t="inlineStr">
        <is>
          <t>Mensal</t>
        </is>
      </c>
      <c r="G157" s="142" t="n">
        <v>45255</v>
      </c>
      <c r="H157" s="322" t="n">
        <v>45231</v>
      </c>
      <c r="I157" s="323" t="n">
        <v>2</v>
      </c>
      <c r="J157" t="inlineStr">
        <is>
          <t>A2 - Semestral</t>
        </is>
      </c>
      <c r="K157" t="inlineStr">
        <is>
          <t>Contrato</t>
        </is>
      </c>
      <c r="L157" t="n">
        <v>9816.66</v>
      </c>
      <c r="M157" s="167">
        <f>DATE(YEAR(G157),MONTH(G157),1)</f>
        <v/>
      </c>
      <c r="N157" s="157">
        <f>IF(G157&gt;$L$3,"Futuro","Atraso")</f>
        <v/>
      </c>
      <c r="O157">
        <f>12*(YEAR(G157)-YEAR($L$3))+(MONTH(G157)-MONTH($L$3))</f>
        <v/>
      </c>
      <c r="P157" s="319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  <c r="S157">
        <f>IF(N157="Atraso",IF(Q157&lt;=30,INFORME_MENSAL!$A$12,IF(Q157&lt;=60,INFORME_MENSAL!$A$13,IF(Q157&lt;=90,INFORME_MENSAL!$A$14,IF(Q157&lt;=120,INFORME_MENSAL!$A$15,IF(Q157&lt;=150,INFORME_MENSAL!$A$16,IF(Q157&lt;=180,INFORME_MENSAL!$A$17,IF(Q157&lt;=360,INFORME_MENSAL!$A$18,IF(Q157&gt;360,INFORME_MENSAL!$A$19)))))))),"")</f>
        <v/>
      </c>
    </row>
    <row r="158">
      <c r="A158" t="inlineStr">
        <is>
          <t>CASA-20</t>
        </is>
      </c>
      <c r="B158" t="inlineStr">
        <is>
          <t>EMERSON FABIO AKIYAMA</t>
        </is>
      </c>
      <c r="C158" t="n">
        <v>1</v>
      </c>
      <c r="D158" t="inlineStr">
        <is>
          <t>INCC</t>
        </is>
      </c>
      <c r="F158" t="inlineStr">
        <is>
          <t>Mensal</t>
        </is>
      </c>
      <c r="G158" s="142" t="n">
        <v>45255</v>
      </c>
      <c r="H158" s="322" t="n">
        <v>45231</v>
      </c>
      <c r="I158" s="323" t="n">
        <v>9</v>
      </c>
      <c r="J158" t="inlineStr">
        <is>
          <t>P - Parcela</t>
        </is>
      </c>
      <c r="K158" t="inlineStr">
        <is>
          <t>Contrato</t>
        </is>
      </c>
      <c r="L158" t="n">
        <v>3275.56</v>
      </c>
      <c r="M158" s="167">
        <f>DATE(YEAR(G158),MONTH(G158),1)</f>
        <v/>
      </c>
      <c r="N158" s="157">
        <f>IF(G158&gt;$L$3,"Futuro","Atraso")</f>
        <v/>
      </c>
      <c r="O158">
        <f>12*(YEAR(G158)-YEAR($L$3))+(MONTH(G158)-MONTH($L$3))</f>
        <v/>
      </c>
      <c r="P158" s="319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  <c r="S158">
        <f>IF(N158="Atraso",IF(Q158&lt;=30,INFORME_MENSAL!$A$12,IF(Q158&lt;=60,INFORME_MENSAL!$A$13,IF(Q158&lt;=90,INFORME_MENSAL!$A$14,IF(Q158&lt;=120,INFORME_MENSAL!$A$15,IF(Q158&lt;=150,INFORME_MENSAL!$A$16,IF(Q158&lt;=180,INFORME_MENSAL!$A$17,IF(Q158&lt;=360,INFORME_MENSAL!$A$18,IF(Q158&gt;360,INFORME_MENSAL!$A$19)))))))),"")</f>
        <v/>
      </c>
    </row>
    <row r="159">
      <c r="A159" t="inlineStr">
        <is>
          <t>CASA-81</t>
        </is>
      </c>
      <c r="B159" t="inlineStr">
        <is>
          <t>ALAN VICENTE DA SILVA SANTANA / NICOLE CAVALCANTE SILVA</t>
        </is>
      </c>
      <c r="C159" t="n">
        <v>1</v>
      </c>
      <c r="D159" t="inlineStr">
        <is>
          <t>INCC</t>
        </is>
      </c>
      <c r="F159" t="inlineStr">
        <is>
          <t>Mensal</t>
        </is>
      </c>
      <c r="G159" s="142" t="n">
        <v>45255</v>
      </c>
      <c r="H159" s="322" t="n">
        <v>45231</v>
      </c>
      <c r="I159" s="323" t="n">
        <v>2</v>
      </c>
      <c r="J159" t="inlineStr">
        <is>
          <t>A2 - Semestral</t>
        </is>
      </c>
      <c r="K159" t="inlineStr">
        <is>
          <t>Contrato</t>
        </is>
      </c>
      <c r="L159" t="n">
        <v>11019.59</v>
      </c>
      <c r="M159" s="167">
        <f>DATE(YEAR(G159),MONTH(G159),1)</f>
        <v/>
      </c>
      <c r="N159" s="157">
        <f>IF(G159&gt;$L$3,"Futuro","Atraso")</f>
        <v/>
      </c>
      <c r="O159">
        <f>12*(YEAR(G159)-YEAR($L$3))+(MONTH(G159)-MONTH($L$3))</f>
        <v/>
      </c>
      <c r="P159" s="319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  <c r="S159">
        <f>IF(N159="Atraso",IF(Q159&lt;=30,INFORME_MENSAL!$A$12,IF(Q159&lt;=60,INFORME_MENSAL!$A$13,IF(Q159&lt;=90,INFORME_MENSAL!$A$14,IF(Q159&lt;=120,INFORME_MENSAL!$A$15,IF(Q159&lt;=150,INFORME_MENSAL!$A$16,IF(Q159&lt;=180,INFORME_MENSAL!$A$17,IF(Q159&lt;=360,INFORME_MENSAL!$A$18,IF(Q159&gt;360,INFORME_MENSAL!$A$19)))))))),"")</f>
        <v/>
      </c>
    </row>
    <row r="160">
      <c r="A160" t="inlineStr">
        <is>
          <t>CASA-81</t>
        </is>
      </c>
      <c r="B160" t="inlineStr">
        <is>
          <t>ALAN VICENTE DA SILVA SANTANA / NICOLE CAVALCANTE SILVA</t>
        </is>
      </c>
      <c r="C160" t="n">
        <v>1</v>
      </c>
      <c r="D160" t="inlineStr">
        <is>
          <t>INCC</t>
        </is>
      </c>
      <c r="F160" t="inlineStr">
        <is>
          <t>Mensal</t>
        </is>
      </c>
      <c r="G160" s="142" t="n">
        <v>45255</v>
      </c>
      <c r="H160" s="322" t="n">
        <v>45231</v>
      </c>
      <c r="I160" s="323" t="n">
        <v>8</v>
      </c>
      <c r="J160" t="inlineStr">
        <is>
          <t>P - Parcela</t>
        </is>
      </c>
      <c r="K160" t="inlineStr">
        <is>
          <t>Contrato</t>
        </is>
      </c>
      <c r="L160" t="n">
        <v>3676.95</v>
      </c>
      <c r="M160" s="167">
        <f>DATE(YEAR(G160),MONTH(G160),1)</f>
        <v/>
      </c>
      <c r="N160" s="157">
        <f>IF(G160&gt;$L$3,"Futuro","Atraso")</f>
        <v/>
      </c>
      <c r="O160">
        <f>12*(YEAR(G160)-YEAR($L$3))+(MONTH(G160)-MONTH($L$3))</f>
        <v/>
      </c>
      <c r="P160" s="319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  <c r="S160">
        <f>IF(N160="Atraso",IF(Q160&lt;=30,INFORME_MENSAL!$A$12,IF(Q160&lt;=60,INFORME_MENSAL!$A$13,IF(Q160&lt;=90,INFORME_MENSAL!$A$14,IF(Q160&lt;=120,INFORME_MENSAL!$A$15,IF(Q160&lt;=150,INFORME_MENSAL!$A$16,IF(Q160&lt;=180,INFORME_MENSAL!$A$17,IF(Q160&lt;=360,INFORME_MENSAL!$A$18,IF(Q160&gt;360,INFORME_MENSAL!$A$19)))))))),"")</f>
        <v/>
      </c>
    </row>
    <row r="161">
      <c r="A161" t="inlineStr">
        <is>
          <t>CASA-11</t>
        </is>
      </c>
      <c r="B161" t="inlineStr">
        <is>
          <t>HUGO LEONARDO DA CRUZ</t>
        </is>
      </c>
      <c r="C161" t="n">
        <v>1</v>
      </c>
      <c r="D161" t="inlineStr">
        <is>
          <t>INCC</t>
        </is>
      </c>
      <c r="F161" t="inlineStr">
        <is>
          <t>Mensal</t>
        </is>
      </c>
      <c r="G161" s="142" t="n">
        <v>45255</v>
      </c>
      <c r="H161" s="322" t="n">
        <v>45231</v>
      </c>
      <c r="I161" s="323" t="n">
        <v>6</v>
      </c>
      <c r="J161" t="inlineStr">
        <is>
          <t>P - Parcela</t>
        </is>
      </c>
      <c r="K161" t="inlineStr">
        <is>
          <t>Contrato</t>
        </is>
      </c>
      <c r="L161" t="n">
        <v>3339.17</v>
      </c>
      <c r="M161" s="167">
        <f>DATE(YEAR(G161),MONTH(G161),1)</f>
        <v/>
      </c>
      <c r="N161" s="157">
        <f>IF(G161&gt;$L$3,"Futuro","Atraso")</f>
        <v/>
      </c>
      <c r="O161">
        <f>12*(YEAR(G161)-YEAR($L$3))+(MONTH(G161)-MONTH($L$3))</f>
        <v/>
      </c>
      <c r="P161" s="319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  <c r="S161">
        <f>IF(N161="Atraso",IF(Q161&lt;=30,INFORME_MENSAL!$A$12,IF(Q161&lt;=60,INFORME_MENSAL!$A$13,IF(Q161&lt;=90,INFORME_MENSAL!$A$14,IF(Q161&lt;=120,INFORME_MENSAL!$A$15,IF(Q161&lt;=150,INFORME_MENSAL!$A$16,IF(Q161&lt;=180,INFORME_MENSAL!$A$17,IF(Q161&lt;=360,INFORME_MENSAL!$A$18,IF(Q161&gt;360,INFORME_MENSAL!$A$19)))))))),"")</f>
        <v/>
      </c>
    </row>
    <row r="162">
      <c r="A162" t="inlineStr">
        <is>
          <t>CASA-48</t>
        </is>
      </c>
      <c r="B162" t="inlineStr">
        <is>
          <t>ALDO LOPES DA SILVA XAVIER JUNIOR / ALINE CONT XAVIER</t>
        </is>
      </c>
      <c r="C162" t="n">
        <v>1</v>
      </c>
      <c r="D162" t="inlineStr">
        <is>
          <t>INCC</t>
        </is>
      </c>
      <c r="F162" t="inlineStr">
        <is>
          <t>Mensal</t>
        </is>
      </c>
      <c r="G162" s="142" t="n">
        <v>45255</v>
      </c>
      <c r="H162" s="322" t="n">
        <v>45231</v>
      </c>
      <c r="I162" s="323" t="n">
        <v>8</v>
      </c>
      <c r="J162" t="inlineStr">
        <is>
          <t>P - Parcela</t>
        </is>
      </c>
      <c r="K162" t="inlineStr">
        <is>
          <t>Contrato</t>
        </is>
      </c>
      <c r="L162" t="n">
        <v>3373.34</v>
      </c>
      <c r="M162" s="167">
        <f>DATE(YEAR(G162),MONTH(G162),1)</f>
        <v/>
      </c>
      <c r="N162" s="157">
        <f>IF(G162&gt;$L$3,"Futuro","Atraso")</f>
        <v/>
      </c>
      <c r="O162">
        <f>12*(YEAR(G162)-YEAR($L$3))+(MONTH(G162)-MONTH($L$3))</f>
        <v/>
      </c>
      <c r="P162" s="319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  <c r="S162">
        <f>IF(N162="Atraso",IF(Q162&lt;=30,INFORME_MENSAL!$A$12,IF(Q162&lt;=60,INFORME_MENSAL!$A$13,IF(Q162&lt;=90,INFORME_MENSAL!$A$14,IF(Q162&lt;=120,INFORME_MENSAL!$A$15,IF(Q162&lt;=150,INFORME_MENSAL!$A$16,IF(Q162&lt;=180,INFORME_MENSAL!$A$17,IF(Q162&lt;=360,INFORME_MENSAL!$A$18,IF(Q162&gt;360,INFORME_MENSAL!$A$19)))))))),"")</f>
        <v/>
      </c>
    </row>
    <row r="163">
      <c r="A163" t="inlineStr">
        <is>
          <t>CASA-31</t>
        </is>
      </c>
      <c r="B163" t="inlineStr">
        <is>
          <t>EDUARDO DE JESUS FERREIRA VARGAS / ARIANE DE OLIVEIRA DIAS VARGAS</t>
        </is>
      </c>
      <c r="C163" t="n">
        <v>1</v>
      </c>
      <c r="D163" t="inlineStr">
        <is>
          <t>INCC</t>
        </is>
      </c>
      <c r="F163" t="inlineStr">
        <is>
          <t>Mensal</t>
        </is>
      </c>
      <c r="G163" s="142" t="n">
        <v>45255</v>
      </c>
      <c r="H163" s="322" t="n">
        <v>45231</v>
      </c>
      <c r="I163" s="323" t="n">
        <v>7</v>
      </c>
      <c r="J163" t="inlineStr">
        <is>
          <t>P - Parcela</t>
        </is>
      </c>
      <c r="K163" t="inlineStr">
        <is>
          <t>Contrato</t>
        </is>
      </c>
      <c r="L163" t="n">
        <v>3872.75</v>
      </c>
      <c r="M163" s="167">
        <f>DATE(YEAR(G163),MONTH(G163),1)</f>
        <v/>
      </c>
      <c r="N163" s="157">
        <f>IF(G163&gt;$L$3,"Futuro","Atraso")</f>
        <v/>
      </c>
      <c r="O163">
        <f>12*(YEAR(G163)-YEAR($L$3))+(MONTH(G163)-MONTH($L$3))</f>
        <v/>
      </c>
      <c r="P163" s="319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  <c r="S163">
        <f>IF(N163="Atraso",IF(Q163&lt;=30,INFORME_MENSAL!$A$12,IF(Q163&lt;=60,INFORME_MENSAL!$A$13,IF(Q163&lt;=90,INFORME_MENSAL!$A$14,IF(Q163&lt;=120,INFORME_MENSAL!$A$15,IF(Q163&lt;=150,INFORME_MENSAL!$A$16,IF(Q163&lt;=180,INFORME_MENSAL!$A$17,IF(Q163&lt;=360,INFORME_MENSAL!$A$18,IF(Q163&gt;360,INFORME_MENSAL!$A$19)))))))),"")</f>
        <v/>
      </c>
    </row>
    <row r="164">
      <c r="A164" t="inlineStr">
        <is>
          <t>CASA-68</t>
        </is>
      </c>
      <c r="B164" t="inlineStr">
        <is>
          <t>WENDELL PITTER ESTANDO / LILIAN PEREIRA DA SILVA</t>
        </is>
      </c>
      <c r="C164" t="n">
        <v>1</v>
      </c>
      <c r="D164" t="inlineStr">
        <is>
          <t>INCC</t>
        </is>
      </c>
      <c r="F164" t="inlineStr">
        <is>
          <t>Mensal</t>
        </is>
      </c>
      <c r="G164" s="142" t="n">
        <v>45255</v>
      </c>
      <c r="H164" s="322" t="n">
        <v>45231</v>
      </c>
      <c r="I164" s="323" t="n">
        <v>6</v>
      </c>
      <c r="J164" t="inlineStr">
        <is>
          <t>P - Parcela</t>
        </is>
      </c>
      <c r="K164" t="inlineStr">
        <is>
          <t>Contrato</t>
        </is>
      </c>
      <c r="L164" t="n">
        <v>3845.45</v>
      </c>
      <c r="M164" s="167">
        <f>DATE(YEAR(G164),MONTH(G164),1)</f>
        <v/>
      </c>
      <c r="N164" s="157">
        <f>IF(G164&gt;$L$3,"Futuro","Atraso")</f>
        <v/>
      </c>
      <c r="O164">
        <f>12*(YEAR(G164)-YEAR($L$3))+(MONTH(G164)-MONTH($L$3))</f>
        <v/>
      </c>
      <c r="P164" s="319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  <c r="S164">
        <f>IF(N164="Atraso",IF(Q164&lt;=30,INFORME_MENSAL!$A$12,IF(Q164&lt;=60,INFORME_MENSAL!$A$13,IF(Q164&lt;=90,INFORME_MENSAL!$A$14,IF(Q164&lt;=120,INFORME_MENSAL!$A$15,IF(Q164&lt;=150,INFORME_MENSAL!$A$16,IF(Q164&lt;=180,INFORME_MENSAL!$A$17,IF(Q164&lt;=360,INFORME_MENSAL!$A$18,IF(Q164&gt;360,INFORME_MENSAL!$A$19)))))))),"")</f>
        <v/>
      </c>
    </row>
    <row r="165">
      <c r="A165" t="inlineStr">
        <is>
          <t>CASA-66</t>
        </is>
      </c>
      <c r="B165" t="inlineStr">
        <is>
          <t>MARIA APARECIDA LIMA SANTOS</t>
        </is>
      </c>
      <c r="C165" t="n">
        <v>1</v>
      </c>
      <c r="D165" t="inlineStr">
        <is>
          <t>INCC</t>
        </is>
      </c>
      <c r="F165" t="inlineStr">
        <is>
          <t>Mensal</t>
        </is>
      </c>
      <c r="G165" s="142" t="n">
        <v>45255</v>
      </c>
      <c r="H165" s="322" t="n">
        <v>45231</v>
      </c>
      <c r="I165" s="323" t="n">
        <v>7</v>
      </c>
      <c r="J165" t="inlineStr">
        <is>
          <t>P - Parcela</t>
        </is>
      </c>
      <c r="K165" t="inlineStr">
        <is>
          <t>Contrato</t>
        </is>
      </c>
      <c r="L165" t="n">
        <v>4172.36</v>
      </c>
      <c r="M165" s="167">
        <f>DATE(YEAR(G165),MONTH(G165),1)</f>
        <v/>
      </c>
      <c r="N165" s="157">
        <f>IF(G165&gt;$L$3,"Futuro","Atraso")</f>
        <v/>
      </c>
      <c r="O165">
        <f>12*(YEAR(G165)-YEAR($L$3))+(MONTH(G165)-MONTH($L$3))</f>
        <v/>
      </c>
      <c r="P165" s="319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  <c r="S165">
        <f>IF(N165="Atraso",IF(Q165&lt;=30,INFORME_MENSAL!$A$12,IF(Q165&lt;=60,INFORME_MENSAL!$A$13,IF(Q165&lt;=90,INFORME_MENSAL!$A$14,IF(Q165&lt;=120,INFORME_MENSAL!$A$15,IF(Q165&lt;=150,INFORME_MENSAL!$A$16,IF(Q165&lt;=180,INFORME_MENSAL!$A$17,IF(Q165&lt;=360,INFORME_MENSAL!$A$18,IF(Q165&gt;360,INFORME_MENSAL!$A$19)))))))),"")</f>
        <v/>
      </c>
    </row>
    <row r="166">
      <c r="A166" t="inlineStr">
        <is>
          <t>CASA-71</t>
        </is>
      </c>
      <c r="B166" t="inlineStr">
        <is>
          <t>TIAGO DA COSTA / EVELLYN POLICARPO PILZ DA COSTA</t>
        </is>
      </c>
      <c r="C166" t="n">
        <v>1</v>
      </c>
      <c r="D166" t="inlineStr">
        <is>
          <t>INCC</t>
        </is>
      </c>
      <c r="F166" t="inlineStr">
        <is>
          <t>Mensal</t>
        </is>
      </c>
      <c r="G166" s="142" t="n">
        <v>45255</v>
      </c>
      <c r="H166" s="322" t="n">
        <v>45231</v>
      </c>
      <c r="I166" s="323" t="n">
        <v>6</v>
      </c>
      <c r="J166" t="inlineStr">
        <is>
          <t>P - Parcela</t>
        </is>
      </c>
      <c r="K166" t="inlineStr">
        <is>
          <t>Contrato</t>
        </is>
      </c>
      <c r="L166" t="n">
        <v>4156.57</v>
      </c>
      <c r="M166" s="167">
        <f>DATE(YEAR(G166),MONTH(G166),1)</f>
        <v/>
      </c>
      <c r="N166" s="157">
        <f>IF(G166&gt;$L$3,"Futuro","Atraso")</f>
        <v/>
      </c>
      <c r="O166">
        <f>12*(YEAR(G166)-YEAR($L$3))+(MONTH(G166)-MONTH($L$3))</f>
        <v/>
      </c>
      <c r="P166" s="319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  <c r="S166">
        <f>IF(N166="Atraso",IF(Q166&lt;=30,INFORME_MENSAL!$A$12,IF(Q166&lt;=60,INFORME_MENSAL!$A$13,IF(Q166&lt;=90,INFORME_MENSAL!$A$14,IF(Q166&lt;=120,INFORME_MENSAL!$A$15,IF(Q166&lt;=150,INFORME_MENSAL!$A$16,IF(Q166&lt;=180,INFORME_MENSAL!$A$17,IF(Q166&lt;=360,INFORME_MENSAL!$A$18,IF(Q166&gt;360,INFORME_MENSAL!$A$19)))))))),"")</f>
        <v/>
      </c>
    </row>
    <row r="167">
      <c r="A167" t="inlineStr">
        <is>
          <t>CASA-52</t>
        </is>
      </c>
      <c r="B167" t="inlineStr">
        <is>
          <t>PETERSON SERRA LOPES / ANA CARLA MORAES DE BRITO LOPES</t>
        </is>
      </c>
      <c r="C167" t="n">
        <v>1</v>
      </c>
      <c r="D167" t="inlineStr">
        <is>
          <t>INCC</t>
        </is>
      </c>
      <c r="F167" t="inlineStr">
        <is>
          <t>Mensal</t>
        </is>
      </c>
      <c r="G167" s="142" t="n">
        <v>45255</v>
      </c>
      <c r="H167" s="322" t="n">
        <v>45231</v>
      </c>
      <c r="I167" s="323" t="n">
        <v>6</v>
      </c>
      <c r="J167" t="inlineStr">
        <is>
          <t>P - Parcela</t>
        </is>
      </c>
      <c r="K167" t="inlineStr">
        <is>
          <t>Contrato</t>
        </is>
      </c>
      <c r="L167" t="n">
        <v>4147.38</v>
      </c>
      <c r="M167" s="167">
        <f>DATE(YEAR(G167),MONTH(G167),1)</f>
        <v/>
      </c>
      <c r="N167" s="157">
        <f>IF(G167&gt;$L$3,"Futuro","Atraso")</f>
        <v/>
      </c>
      <c r="O167">
        <f>12*(YEAR(G167)-YEAR($L$3))+(MONTH(G167)-MONTH($L$3))</f>
        <v/>
      </c>
      <c r="P167" s="319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  <c r="S167">
        <f>IF(N167="Atraso",IF(Q167&lt;=30,INFORME_MENSAL!$A$12,IF(Q167&lt;=60,INFORME_MENSAL!$A$13,IF(Q167&lt;=90,INFORME_MENSAL!$A$14,IF(Q167&lt;=120,INFORME_MENSAL!$A$15,IF(Q167&lt;=150,INFORME_MENSAL!$A$16,IF(Q167&lt;=180,INFORME_MENSAL!$A$17,IF(Q167&lt;=360,INFORME_MENSAL!$A$18,IF(Q167&gt;360,INFORME_MENSAL!$A$19)))))))),"")</f>
        <v/>
      </c>
    </row>
    <row r="168">
      <c r="A168" t="inlineStr">
        <is>
          <t>CASA-29</t>
        </is>
      </c>
      <c r="B168" t="inlineStr">
        <is>
          <t>SANDRO MIGUEL DE AVILA / SANDRA BARBOSA DE AVILA</t>
        </is>
      </c>
      <c r="C168" t="n">
        <v>1</v>
      </c>
      <c r="D168" t="inlineStr">
        <is>
          <t>INCC</t>
        </is>
      </c>
      <c r="F168" t="inlineStr">
        <is>
          <t>Mensal</t>
        </is>
      </c>
      <c r="G168" s="142" t="n">
        <v>45255</v>
      </c>
      <c r="H168" s="322" t="n">
        <v>45231</v>
      </c>
      <c r="I168" s="323" t="n">
        <v>6</v>
      </c>
      <c r="J168" t="inlineStr">
        <is>
          <t>P - Parcela</t>
        </is>
      </c>
      <c r="K168" t="inlineStr">
        <is>
          <t>Contrato</t>
        </is>
      </c>
      <c r="L168" t="n">
        <v>4156.57</v>
      </c>
      <c r="M168" s="167">
        <f>DATE(YEAR(G168),MONTH(G168),1)</f>
        <v/>
      </c>
      <c r="N168" s="157">
        <f>IF(G168&gt;$L$3,"Futuro","Atraso")</f>
        <v/>
      </c>
      <c r="O168">
        <f>12*(YEAR(G168)-YEAR($L$3))+(MONTH(G168)-MONTH($L$3))</f>
        <v/>
      </c>
      <c r="P168" s="319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  <c r="S168">
        <f>IF(N168="Atraso",IF(Q168&lt;=30,INFORME_MENSAL!$A$12,IF(Q168&lt;=60,INFORME_MENSAL!$A$13,IF(Q168&lt;=90,INFORME_MENSAL!$A$14,IF(Q168&lt;=120,INFORME_MENSAL!$A$15,IF(Q168&lt;=150,INFORME_MENSAL!$A$16,IF(Q168&lt;=180,INFORME_MENSAL!$A$17,IF(Q168&lt;=360,INFORME_MENSAL!$A$18,IF(Q168&gt;360,INFORME_MENSAL!$A$19)))))))),"")</f>
        <v/>
      </c>
    </row>
    <row r="169">
      <c r="A169" t="inlineStr">
        <is>
          <t>CASA-38</t>
        </is>
      </c>
      <c r="B169" t="inlineStr">
        <is>
          <t>GABRIEL DE CARVALHO MELLO / KAMILLA DE CARVALHO CERQUEIRA MELLO</t>
        </is>
      </c>
      <c r="C169" t="n">
        <v>1</v>
      </c>
      <c r="D169" t="inlineStr">
        <is>
          <t>INCC</t>
        </is>
      </c>
      <c r="F169" t="inlineStr">
        <is>
          <t>Mensal</t>
        </is>
      </c>
      <c r="G169" s="142" t="n">
        <v>45255</v>
      </c>
      <c r="H169" s="322" t="n">
        <v>45231</v>
      </c>
      <c r="I169" s="323" t="n">
        <v>6</v>
      </c>
      <c r="J169" t="inlineStr">
        <is>
          <t>P - Parcela</t>
        </is>
      </c>
      <c r="K169" t="inlineStr">
        <is>
          <t>Contrato</t>
        </is>
      </c>
      <c r="L169" t="n">
        <v>4257.65</v>
      </c>
      <c r="M169" s="167">
        <f>DATE(YEAR(G169),MONTH(G169),1)</f>
        <v/>
      </c>
      <c r="N169" s="157">
        <f>IF(G169&gt;$L$3,"Futuro","Atraso")</f>
        <v/>
      </c>
      <c r="O169">
        <f>12*(YEAR(G169)-YEAR($L$3))+(MONTH(G169)-MONTH($L$3))</f>
        <v/>
      </c>
      <c r="P169" s="319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  <c r="S169">
        <f>IF(N169="Atraso",IF(Q169&lt;=30,INFORME_MENSAL!$A$12,IF(Q169&lt;=60,INFORME_MENSAL!$A$13,IF(Q169&lt;=90,INFORME_MENSAL!$A$14,IF(Q169&lt;=120,INFORME_MENSAL!$A$15,IF(Q169&lt;=150,INFORME_MENSAL!$A$16,IF(Q169&lt;=180,INFORME_MENSAL!$A$17,IF(Q169&lt;=360,INFORME_MENSAL!$A$18,IF(Q169&gt;360,INFORME_MENSAL!$A$19)))))))),"")</f>
        <v/>
      </c>
    </row>
    <row r="170">
      <c r="A170" t="inlineStr">
        <is>
          <t>CASA-7</t>
        </is>
      </c>
      <c r="B170" t="inlineStr">
        <is>
          <t>JOÃO ANTONIO RODRIGUES GOMES / LUANA GABRIELLE DA SILVA PASSOS</t>
        </is>
      </c>
      <c r="C170" t="n">
        <v>1</v>
      </c>
      <c r="D170" t="inlineStr">
        <is>
          <t>INCC</t>
        </is>
      </c>
      <c r="F170" t="inlineStr">
        <is>
          <t>Mensal</t>
        </is>
      </c>
      <c r="G170" s="142" t="n">
        <v>45255</v>
      </c>
      <c r="H170" s="322" t="n">
        <v>45231</v>
      </c>
      <c r="I170" s="323" t="n">
        <v>6</v>
      </c>
      <c r="J170" t="inlineStr">
        <is>
          <t>P - Parcela</t>
        </is>
      </c>
      <c r="K170" t="inlineStr">
        <is>
          <t>Contrato</t>
        </is>
      </c>
      <c r="L170" t="n">
        <v>4156.57</v>
      </c>
      <c r="M170" s="167">
        <f>DATE(YEAR(G170),MONTH(G170),1)</f>
        <v/>
      </c>
      <c r="N170" s="157">
        <f>IF(G170&gt;$L$3,"Futuro","Atraso")</f>
        <v/>
      </c>
      <c r="O170">
        <f>12*(YEAR(G170)-YEAR($L$3))+(MONTH(G170)-MONTH($L$3))</f>
        <v/>
      </c>
      <c r="P170" s="319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  <c r="S170">
        <f>IF(N170="Atraso",IF(Q170&lt;=30,INFORME_MENSAL!$A$12,IF(Q170&lt;=60,INFORME_MENSAL!$A$13,IF(Q170&lt;=90,INFORME_MENSAL!$A$14,IF(Q170&lt;=120,INFORME_MENSAL!$A$15,IF(Q170&lt;=150,INFORME_MENSAL!$A$16,IF(Q170&lt;=180,INFORME_MENSAL!$A$17,IF(Q170&lt;=360,INFORME_MENSAL!$A$18,IF(Q170&gt;360,INFORME_MENSAL!$A$19)))))))),"")</f>
        <v/>
      </c>
    </row>
    <row r="171">
      <c r="A171" t="inlineStr">
        <is>
          <t>CASA-42</t>
        </is>
      </c>
      <c r="B171" t="inlineStr">
        <is>
          <t>ELIAS CAMACHO OLEGO</t>
        </is>
      </c>
      <c r="C171" t="n">
        <v>1</v>
      </c>
      <c r="D171" t="inlineStr">
        <is>
          <t>INCC</t>
        </is>
      </c>
      <c r="F171" t="inlineStr">
        <is>
          <t>Mensal</t>
        </is>
      </c>
      <c r="G171" s="142" t="n">
        <v>45255</v>
      </c>
      <c r="H171" s="322" t="n">
        <v>45231</v>
      </c>
      <c r="I171" s="323" t="n">
        <v>5</v>
      </c>
      <c r="J171" t="inlineStr">
        <is>
          <t>P - Parcela</t>
        </is>
      </c>
      <c r="K171" t="inlineStr">
        <is>
          <t>Contrato</t>
        </is>
      </c>
      <c r="L171" t="n">
        <v>3854.93</v>
      </c>
      <c r="M171" s="167">
        <f>DATE(YEAR(G171),MONTH(G171),1)</f>
        <v/>
      </c>
      <c r="N171" s="157">
        <f>IF(G171&gt;$L$3,"Futuro","Atraso")</f>
        <v/>
      </c>
      <c r="O171">
        <f>12*(YEAR(G171)-YEAR($L$3))+(MONTH(G171)-MONTH($L$3))</f>
        <v/>
      </c>
      <c r="P171" s="319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  <c r="S171">
        <f>IF(N171="Atraso",IF(Q171&lt;=30,INFORME_MENSAL!$A$12,IF(Q171&lt;=60,INFORME_MENSAL!$A$13,IF(Q171&lt;=90,INFORME_MENSAL!$A$14,IF(Q171&lt;=120,INFORME_MENSAL!$A$15,IF(Q171&lt;=150,INFORME_MENSAL!$A$16,IF(Q171&lt;=180,INFORME_MENSAL!$A$17,IF(Q171&lt;=360,INFORME_MENSAL!$A$18,IF(Q171&gt;360,INFORME_MENSAL!$A$19)))))))),"")</f>
        <v/>
      </c>
    </row>
    <row r="172">
      <c r="A172" t="inlineStr">
        <is>
          <t>CASA-64</t>
        </is>
      </c>
      <c r="B172" t="inlineStr">
        <is>
          <t>THIAGO CASSEB DE SOUZA</t>
        </is>
      </c>
      <c r="C172" t="n">
        <v>1</v>
      </c>
      <c r="D172" t="inlineStr">
        <is>
          <t>INCC</t>
        </is>
      </c>
      <c r="F172" t="inlineStr">
        <is>
          <t>Mensal</t>
        </is>
      </c>
      <c r="G172" s="142" t="n">
        <v>45255</v>
      </c>
      <c r="H172" s="322" t="n">
        <v>45231</v>
      </c>
      <c r="I172" s="323" t="n">
        <v>5</v>
      </c>
      <c r="J172" t="inlineStr">
        <is>
          <t>P - Parcela</t>
        </is>
      </c>
      <c r="K172" t="inlineStr">
        <is>
          <t>Contrato</t>
        </is>
      </c>
      <c r="L172" t="n">
        <v>3830.89</v>
      </c>
      <c r="M172" s="167">
        <f>DATE(YEAR(G172),MONTH(G172),1)</f>
        <v/>
      </c>
      <c r="N172" s="157">
        <f>IF(G172&gt;$L$3,"Futuro","Atraso")</f>
        <v/>
      </c>
      <c r="O172">
        <f>12*(YEAR(G172)-YEAR($L$3))+(MONTH(G172)-MONTH($L$3))</f>
        <v/>
      </c>
      <c r="P172" s="319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  <c r="S172">
        <f>IF(N172="Atraso",IF(Q172&lt;=30,INFORME_MENSAL!$A$12,IF(Q172&lt;=60,INFORME_MENSAL!$A$13,IF(Q172&lt;=90,INFORME_MENSAL!$A$14,IF(Q172&lt;=120,INFORME_MENSAL!$A$15,IF(Q172&lt;=150,INFORME_MENSAL!$A$16,IF(Q172&lt;=180,INFORME_MENSAL!$A$17,IF(Q172&lt;=360,INFORME_MENSAL!$A$18,IF(Q172&gt;360,INFORME_MENSAL!$A$19)))))))),"")</f>
        <v/>
      </c>
    </row>
    <row r="173">
      <c r="A173" t="inlineStr">
        <is>
          <t>CASA-72</t>
        </is>
      </c>
      <c r="B173" t="inlineStr">
        <is>
          <t>CARLOS LINDEMBERG CRUZ OLIVEIRA / THAYNARA LAMPE NARCISO SILVA</t>
        </is>
      </c>
      <c r="C173" t="n">
        <v>1</v>
      </c>
      <c r="D173" t="inlineStr">
        <is>
          <t>INCC</t>
        </is>
      </c>
      <c r="F173" t="inlineStr">
        <is>
          <t>Mensal</t>
        </is>
      </c>
      <c r="G173" s="142" t="n">
        <v>45255</v>
      </c>
      <c r="H173" s="322" t="n">
        <v>45231</v>
      </c>
      <c r="I173" s="323" t="n">
        <v>5</v>
      </c>
      <c r="J173" t="inlineStr">
        <is>
          <t>P - Parcela</t>
        </is>
      </c>
      <c r="K173" t="inlineStr">
        <is>
          <t>Contrato</t>
        </is>
      </c>
      <c r="L173" t="n">
        <v>4221.35</v>
      </c>
      <c r="M173" s="167">
        <f>DATE(YEAR(G173),MONTH(G173),1)</f>
        <v/>
      </c>
      <c r="N173" s="157">
        <f>IF(G173&gt;$L$3,"Futuro","Atraso")</f>
        <v/>
      </c>
      <c r="O173">
        <f>12*(YEAR(G173)-YEAR($L$3))+(MONTH(G173)-MONTH($L$3))</f>
        <v/>
      </c>
      <c r="P173" s="319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  <c r="S173">
        <f>IF(N173="Atraso",IF(Q173&lt;=30,INFORME_MENSAL!$A$12,IF(Q173&lt;=60,INFORME_MENSAL!$A$13,IF(Q173&lt;=90,INFORME_MENSAL!$A$14,IF(Q173&lt;=120,INFORME_MENSAL!$A$15,IF(Q173&lt;=150,INFORME_MENSAL!$A$16,IF(Q173&lt;=180,INFORME_MENSAL!$A$17,IF(Q173&lt;=360,INFORME_MENSAL!$A$18,IF(Q173&gt;360,INFORME_MENSAL!$A$19)))))))),"")</f>
        <v/>
      </c>
    </row>
    <row r="174">
      <c r="A174" t="inlineStr">
        <is>
          <t>CASA-39</t>
        </is>
      </c>
      <c r="B174" t="inlineStr">
        <is>
          <t>VIVIAN ARCHINÁ CORTEZ</t>
        </is>
      </c>
      <c r="C174" t="n">
        <v>1</v>
      </c>
      <c r="D174" t="inlineStr">
        <is>
          <t>INCC</t>
        </is>
      </c>
      <c r="F174" t="inlineStr">
        <is>
          <t>Mensal</t>
        </is>
      </c>
      <c r="G174" s="142" t="n">
        <v>45255</v>
      </c>
      <c r="H174" s="322" t="n">
        <v>45231</v>
      </c>
      <c r="I174" s="323" t="n">
        <v>12</v>
      </c>
      <c r="J174" t="inlineStr">
        <is>
          <t>P - Parcela</t>
        </is>
      </c>
      <c r="K174" t="inlineStr">
        <is>
          <t>Contrato</t>
        </is>
      </c>
      <c r="L174" t="n">
        <v>4838.71</v>
      </c>
      <c r="M174" s="167">
        <f>DATE(YEAR(G174),MONTH(G174),1)</f>
        <v/>
      </c>
      <c r="N174" s="157">
        <f>IF(G174&gt;$L$3,"Futuro","Atraso")</f>
        <v/>
      </c>
      <c r="O174">
        <f>12*(YEAR(G174)-YEAR($L$3))+(MONTH(G174)-MONTH($L$3))</f>
        <v/>
      </c>
      <c r="P174" s="319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  <c r="S174">
        <f>IF(N174="Atraso",IF(Q174&lt;=30,INFORME_MENSAL!$A$12,IF(Q174&lt;=60,INFORME_MENSAL!$A$13,IF(Q174&lt;=90,INFORME_MENSAL!$A$14,IF(Q174&lt;=120,INFORME_MENSAL!$A$15,IF(Q174&lt;=150,INFORME_MENSAL!$A$16,IF(Q174&lt;=180,INFORME_MENSAL!$A$17,IF(Q174&lt;=360,INFORME_MENSAL!$A$18,IF(Q174&gt;360,INFORME_MENSAL!$A$19)))))))),"")</f>
        <v/>
      </c>
    </row>
    <row r="175">
      <c r="A175" t="inlineStr">
        <is>
          <t>CASA-5</t>
        </is>
      </c>
      <c r="B175" t="inlineStr">
        <is>
          <t>FABRICIA GONZAGA FERREIRA</t>
        </is>
      </c>
      <c r="C175" t="n">
        <v>1</v>
      </c>
      <c r="D175" t="inlineStr">
        <is>
          <t>INCC</t>
        </is>
      </c>
      <c r="F175" t="inlineStr">
        <is>
          <t>Mensal</t>
        </is>
      </c>
      <c r="G175" s="142" t="n">
        <v>45255</v>
      </c>
      <c r="H175" s="322" t="n">
        <v>45231</v>
      </c>
      <c r="I175" s="323" t="n">
        <v>5</v>
      </c>
      <c r="J175" t="inlineStr">
        <is>
          <t>P - Parcela</t>
        </is>
      </c>
      <c r="K175" t="inlineStr">
        <is>
          <t>Contrato</t>
        </is>
      </c>
      <c r="L175" t="n">
        <v>6928.46</v>
      </c>
      <c r="M175" s="167">
        <f>DATE(YEAR(G175),MONTH(G175),1)</f>
        <v/>
      </c>
      <c r="N175" s="157">
        <f>IF(G175&gt;$L$3,"Futuro","Atraso")</f>
        <v/>
      </c>
      <c r="O175">
        <f>12*(YEAR(G175)-YEAR($L$3))+(MONTH(G175)-MONTH($L$3))</f>
        <v/>
      </c>
      <c r="P175" s="319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  <c r="S175">
        <f>IF(N175="Atraso",IF(Q175&lt;=30,INFORME_MENSAL!$A$12,IF(Q175&lt;=60,INFORME_MENSAL!$A$13,IF(Q175&lt;=90,INFORME_MENSAL!$A$14,IF(Q175&lt;=120,INFORME_MENSAL!$A$15,IF(Q175&lt;=150,INFORME_MENSAL!$A$16,IF(Q175&lt;=180,INFORME_MENSAL!$A$17,IF(Q175&lt;=360,INFORME_MENSAL!$A$18,IF(Q175&gt;360,INFORME_MENSAL!$A$19)))))))),"")</f>
        <v/>
      </c>
    </row>
    <row r="176">
      <c r="A176" t="inlineStr">
        <is>
          <t>CASA-54</t>
        </is>
      </c>
      <c r="B176" t="inlineStr">
        <is>
          <t>SANDRA CRISTINA SILVA BORGES / CELIO LUIZ DE OLIVEIRA BORGES</t>
        </is>
      </c>
      <c r="C176" t="n">
        <v>1</v>
      </c>
      <c r="D176" t="inlineStr">
        <is>
          <t>INCC</t>
        </is>
      </c>
      <c r="F176" t="inlineStr">
        <is>
          <t>Mensal</t>
        </is>
      </c>
      <c r="G176" s="142" t="n">
        <v>45255</v>
      </c>
      <c r="H176" s="322" t="n">
        <v>45231</v>
      </c>
      <c r="I176" s="323" t="n">
        <v>4</v>
      </c>
      <c r="J176" t="inlineStr">
        <is>
          <t>P - Parcela</t>
        </is>
      </c>
      <c r="K176" t="inlineStr">
        <is>
          <t>Contrato</t>
        </is>
      </c>
      <c r="L176" t="n">
        <v>3522.88</v>
      </c>
      <c r="M176" s="167">
        <f>DATE(YEAR(G176),MONTH(G176),1)</f>
        <v/>
      </c>
      <c r="N176" s="157">
        <f>IF(G176&gt;$L$3,"Futuro","Atraso")</f>
        <v/>
      </c>
      <c r="O176">
        <f>12*(YEAR(G176)-YEAR($L$3))+(MONTH(G176)-MONTH($L$3))</f>
        <v/>
      </c>
      <c r="P176" s="319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  <c r="S176">
        <f>IF(N176="Atraso",IF(Q176&lt;=30,INFORME_MENSAL!$A$12,IF(Q176&lt;=60,INFORME_MENSAL!$A$13,IF(Q176&lt;=90,INFORME_MENSAL!$A$14,IF(Q176&lt;=120,INFORME_MENSAL!$A$15,IF(Q176&lt;=150,INFORME_MENSAL!$A$16,IF(Q176&lt;=180,INFORME_MENSAL!$A$17,IF(Q176&lt;=360,INFORME_MENSAL!$A$18,IF(Q176&gt;360,INFORME_MENSAL!$A$19)))))))),"")</f>
        <v/>
      </c>
    </row>
    <row r="177">
      <c r="A177" t="inlineStr">
        <is>
          <t>CASA-73</t>
        </is>
      </c>
      <c r="B177" t="inlineStr">
        <is>
          <t>ALEXANDRE POZZI / TAVITA ROSA BARROS POZZI</t>
        </is>
      </c>
      <c r="C177" t="n">
        <v>1</v>
      </c>
      <c r="D177" t="inlineStr">
        <is>
          <t>INCC</t>
        </is>
      </c>
      <c r="F177" t="inlineStr">
        <is>
          <t>Mensal</t>
        </is>
      </c>
      <c r="G177" s="142" t="n">
        <v>45255</v>
      </c>
      <c r="H177" s="322" t="n">
        <v>45231</v>
      </c>
      <c r="I177" s="323" t="n">
        <v>11</v>
      </c>
      <c r="J177" t="inlineStr">
        <is>
          <t>P - Parcela</t>
        </is>
      </c>
      <c r="K177" t="inlineStr">
        <is>
          <t>Contrato</t>
        </is>
      </c>
      <c r="L177" t="n">
        <v>1656.74</v>
      </c>
      <c r="M177" s="167">
        <f>DATE(YEAR(G177),MONTH(G177),1)</f>
        <v/>
      </c>
      <c r="N177" s="157">
        <f>IF(G177&gt;$L$3,"Futuro","Atraso")</f>
        <v/>
      </c>
      <c r="O177">
        <f>12*(YEAR(G177)-YEAR($L$3))+(MONTH(G177)-MONTH($L$3))</f>
        <v/>
      </c>
      <c r="P177" s="319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  <c r="S177">
        <f>IF(N177="Atraso",IF(Q177&lt;=30,INFORME_MENSAL!$A$12,IF(Q177&lt;=60,INFORME_MENSAL!$A$13,IF(Q177&lt;=90,INFORME_MENSAL!$A$14,IF(Q177&lt;=120,INFORME_MENSAL!$A$15,IF(Q177&lt;=150,INFORME_MENSAL!$A$16,IF(Q177&lt;=180,INFORME_MENSAL!$A$17,IF(Q177&lt;=360,INFORME_MENSAL!$A$18,IF(Q177&gt;360,INFORME_MENSAL!$A$19)))))))),"")</f>
        <v/>
      </c>
    </row>
    <row r="178">
      <c r="A178" t="inlineStr">
        <is>
          <t>CASA-79</t>
        </is>
      </c>
      <c r="B178" t="inlineStr">
        <is>
          <t>GILSON ARANTES DE SOUZA / SANDRA REGINA FOLTRAN</t>
        </is>
      </c>
      <c r="C178" t="n">
        <v>1</v>
      </c>
      <c r="D178" t="inlineStr">
        <is>
          <t>INCC</t>
        </is>
      </c>
      <c r="F178" t="inlineStr">
        <is>
          <t>Mensal</t>
        </is>
      </c>
      <c r="G178" s="142" t="n">
        <v>45255</v>
      </c>
      <c r="H178" s="322" t="n">
        <v>45231</v>
      </c>
      <c r="I178" s="323" t="n">
        <v>4</v>
      </c>
      <c r="J178" t="inlineStr">
        <is>
          <t>P - Parcela</t>
        </is>
      </c>
      <c r="K178" t="inlineStr">
        <is>
          <t>Contrato</t>
        </is>
      </c>
      <c r="L178" t="n">
        <v>4210.79</v>
      </c>
      <c r="M178" s="167">
        <f>DATE(YEAR(G178),MONTH(G178),1)</f>
        <v/>
      </c>
      <c r="N178" s="157">
        <f>IF(G178&gt;$L$3,"Futuro","Atraso")</f>
        <v/>
      </c>
      <c r="O178">
        <f>12*(YEAR(G178)-YEAR($L$3))+(MONTH(G178)-MONTH($L$3))</f>
        <v/>
      </c>
      <c r="P178" s="319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  <c r="S178">
        <f>IF(N178="Atraso",IF(Q178&lt;=30,INFORME_MENSAL!$A$12,IF(Q178&lt;=60,INFORME_MENSAL!$A$13,IF(Q178&lt;=90,INFORME_MENSAL!$A$14,IF(Q178&lt;=120,INFORME_MENSAL!$A$15,IF(Q178&lt;=150,INFORME_MENSAL!$A$16,IF(Q178&lt;=180,INFORME_MENSAL!$A$17,IF(Q178&lt;=360,INFORME_MENSAL!$A$18,IF(Q178&gt;360,INFORME_MENSAL!$A$19)))))))),"")</f>
        <v/>
      </c>
    </row>
    <row r="179">
      <c r="A179" t="inlineStr">
        <is>
          <t>CASA-70</t>
        </is>
      </c>
      <c r="B179" t="inlineStr">
        <is>
          <t>RICARDO CARNEIRO DA SILVA BATISTA / KELLY SILVA DE MACEDO</t>
        </is>
      </c>
      <c r="C179" t="n">
        <v>1</v>
      </c>
      <c r="D179" t="inlineStr">
        <is>
          <t>INCC</t>
        </is>
      </c>
      <c r="F179" t="inlineStr">
        <is>
          <t>Mensal</t>
        </is>
      </c>
      <c r="G179" s="142" t="n">
        <v>45255</v>
      </c>
      <c r="H179" s="322" t="n">
        <v>45231</v>
      </c>
      <c r="I179" s="323" t="n">
        <v>3</v>
      </c>
      <c r="J179" t="inlineStr">
        <is>
          <t>P - Parcela</t>
        </is>
      </c>
      <c r="K179" t="inlineStr">
        <is>
          <t>Contrato</t>
        </is>
      </c>
      <c r="L179" t="n">
        <v>3786.1</v>
      </c>
      <c r="M179" s="167">
        <f>DATE(YEAR(G179),MONTH(G179),1)</f>
        <v/>
      </c>
      <c r="N179" s="157">
        <f>IF(G179&gt;$L$3,"Futuro","Atraso")</f>
        <v/>
      </c>
      <c r="O179">
        <f>12*(YEAR(G179)-YEAR($L$3))+(MONTH(G179)-MONTH($L$3))</f>
        <v/>
      </c>
      <c r="P179" s="319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  <c r="S179">
        <f>IF(N179="Atraso",IF(Q179&lt;=30,INFORME_MENSAL!$A$12,IF(Q179&lt;=60,INFORME_MENSAL!$A$13,IF(Q179&lt;=90,INFORME_MENSAL!$A$14,IF(Q179&lt;=120,INFORME_MENSAL!$A$15,IF(Q179&lt;=150,INFORME_MENSAL!$A$16,IF(Q179&lt;=180,INFORME_MENSAL!$A$17,IF(Q179&lt;=360,INFORME_MENSAL!$A$18,IF(Q179&gt;360,INFORME_MENSAL!$A$19)))))))),"")</f>
        <v/>
      </c>
    </row>
    <row r="180">
      <c r="A180" t="inlineStr">
        <is>
          <t>CASA-62</t>
        </is>
      </c>
      <c r="B180" t="inlineStr">
        <is>
          <t>ARLETE SANTOS DA SILVA</t>
        </is>
      </c>
      <c r="C180" t="n">
        <v>1</v>
      </c>
      <c r="D180" t="inlineStr">
        <is>
          <t>INCC</t>
        </is>
      </c>
      <c r="F180" t="inlineStr">
        <is>
          <t>Mensal</t>
        </is>
      </c>
      <c r="G180" s="142" t="n">
        <v>45255</v>
      </c>
      <c r="H180" s="322" t="n">
        <v>45231</v>
      </c>
      <c r="I180" s="323" t="n">
        <v>3</v>
      </c>
      <c r="J180" t="inlineStr">
        <is>
          <t>P - Parcela</t>
        </is>
      </c>
      <c r="K180" t="inlineStr">
        <is>
          <t>Contrato</t>
        </is>
      </c>
      <c r="L180" t="n">
        <v>5288.54</v>
      </c>
      <c r="M180" s="167">
        <f>DATE(YEAR(G180),MONTH(G180),1)</f>
        <v/>
      </c>
      <c r="N180" s="157">
        <f>IF(G180&gt;$L$3,"Futuro","Atraso")</f>
        <v/>
      </c>
      <c r="O180">
        <f>12*(YEAR(G180)-YEAR($L$3))+(MONTH(G180)-MONTH($L$3))</f>
        <v/>
      </c>
      <c r="P180" s="319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  <c r="S180">
        <f>IF(N180="Atraso",IF(Q180&lt;=30,INFORME_MENSAL!$A$12,IF(Q180&lt;=60,INFORME_MENSAL!$A$13,IF(Q180&lt;=90,INFORME_MENSAL!$A$14,IF(Q180&lt;=120,INFORME_MENSAL!$A$15,IF(Q180&lt;=150,INFORME_MENSAL!$A$16,IF(Q180&lt;=180,INFORME_MENSAL!$A$17,IF(Q180&lt;=360,INFORME_MENSAL!$A$18,IF(Q180&gt;360,INFORME_MENSAL!$A$19)))))))),"")</f>
        <v/>
      </c>
    </row>
    <row r="181">
      <c r="A181" t="inlineStr">
        <is>
          <t>CASA-82</t>
        </is>
      </c>
      <c r="B181" t="inlineStr">
        <is>
          <t>WELLINGTON GOMES CARDOSO / WILSON FURLAN JUNIOR</t>
        </is>
      </c>
      <c r="C181" t="n">
        <v>1</v>
      </c>
      <c r="D181" t="inlineStr">
        <is>
          <t>INCC</t>
        </is>
      </c>
      <c r="F181" t="inlineStr">
        <is>
          <t>Mensal</t>
        </is>
      </c>
      <c r="G181" s="142" t="n">
        <v>45255</v>
      </c>
      <c r="H181" s="322" t="n">
        <v>45231</v>
      </c>
      <c r="I181" s="323" t="n">
        <v>4</v>
      </c>
      <c r="J181" t="inlineStr">
        <is>
          <t>P - Parcela</t>
        </is>
      </c>
      <c r="K181" t="inlineStr">
        <is>
          <t>Contrato</t>
        </is>
      </c>
      <c r="L181" t="n">
        <v>4249.72</v>
      </c>
      <c r="M181" s="167">
        <f>DATE(YEAR(G181),MONTH(G181),1)</f>
        <v/>
      </c>
      <c r="N181" s="157">
        <f>IF(G181&gt;$L$3,"Futuro","Atraso")</f>
        <v/>
      </c>
      <c r="O181">
        <f>12*(YEAR(G181)-YEAR($L$3))+(MONTH(G181)-MONTH($L$3))</f>
        <v/>
      </c>
      <c r="P181" s="319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  <c r="S181">
        <f>IF(N181="Atraso",IF(Q181&lt;=30,INFORME_MENSAL!$A$12,IF(Q181&lt;=60,INFORME_MENSAL!$A$13,IF(Q181&lt;=90,INFORME_MENSAL!$A$14,IF(Q181&lt;=120,INFORME_MENSAL!$A$15,IF(Q181&lt;=150,INFORME_MENSAL!$A$16,IF(Q181&lt;=180,INFORME_MENSAL!$A$17,IF(Q181&lt;=360,INFORME_MENSAL!$A$18,IF(Q181&gt;360,INFORME_MENSAL!$A$19)))))))),"")</f>
        <v/>
      </c>
    </row>
    <row r="182">
      <c r="A182" t="inlineStr">
        <is>
          <t>CASA-21</t>
        </is>
      </c>
      <c r="B182" t="inlineStr">
        <is>
          <t>JOÃO HENRIQUE MARTINS AMARANTE / MARINA MARTINS AMARANTE</t>
        </is>
      </c>
      <c r="C182" t="n">
        <v>1</v>
      </c>
      <c r="D182" t="inlineStr">
        <is>
          <t>INCC</t>
        </is>
      </c>
      <c r="F182" t="inlineStr">
        <is>
          <t>Mensal</t>
        </is>
      </c>
      <c r="G182" s="142" t="n">
        <v>45255</v>
      </c>
      <c r="H182" s="322" t="n">
        <v>45231</v>
      </c>
      <c r="I182" s="323" t="n">
        <v>4</v>
      </c>
      <c r="J182" t="inlineStr">
        <is>
          <t>P - Parcela</t>
        </is>
      </c>
      <c r="K182" t="inlineStr">
        <is>
          <t>Contrato</t>
        </is>
      </c>
      <c r="L182" t="n">
        <v>3136.41</v>
      </c>
      <c r="M182" s="167">
        <f>DATE(YEAR(G182),MONTH(G182),1)</f>
        <v/>
      </c>
      <c r="N182" s="157">
        <f>IF(G182&gt;$L$3,"Futuro","Atraso")</f>
        <v/>
      </c>
      <c r="O182">
        <f>12*(YEAR(G182)-YEAR($L$3))+(MONTH(G182)-MONTH($L$3))</f>
        <v/>
      </c>
      <c r="P182" s="319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  <c r="S182">
        <f>IF(N182="Atraso",IF(Q182&lt;=30,INFORME_MENSAL!$A$12,IF(Q182&lt;=60,INFORME_MENSAL!$A$13,IF(Q182&lt;=90,INFORME_MENSAL!$A$14,IF(Q182&lt;=120,INFORME_MENSAL!$A$15,IF(Q182&lt;=150,INFORME_MENSAL!$A$16,IF(Q182&lt;=180,INFORME_MENSAL!$A$17,IF(Q182&lt;=360,INFORME_MENSAL!$A$18,IF(Q182&gt;360,INFORME_MENSAL!$A$19)))))))),"")</f>
        <v/>
      </c>
    </row>
    <row r="183">
      <c r="A183" t="inlineStr">
        <is>
          <t>CASA-22</t>
        </is>
      </c>
      <c r="B183" t="inlineStr">
        <is>
          <t>PIETRO ROSA FARIA NORONHA / SUELI APARECIDA DIAS NORONHA</t>
        </is>
      </c>
      <c r="C183" t="n">
        <v>1</v>
      </c>
      <c r="D183" t="inlineStr">
        <is>
          <t>INCC</t>
        </is>
      </c>
      <c r="F183" t="inlineStr">
        <is>
          <t>Mensal</t>
        </is>
      </c>
      <c r="G183" s="142" t="n">
        <v>45255</v>
      </c>
      <c r="H183" s="322" t="n">
        <v>45231</v>
      </c>
      <c r="I183" s="323" t="n">
        <v>7</v>
      </c>
      <c r="J183" t="inlineStr">
        <is>
          <t>P - Parcela</t>
        </is>
      </c>
      <c r="K183" t="inlineStr">
        <is>
          <t>Contrato</t>
        </is>
      </c>
      <c r="L183" t="n">
        <v>2731.26</v>
      </c>
      <c r="M183" s="167">
        <f>DATE(YEAR(G183),MONTH(G183),1)</f>
        <v/>
      </c>
      <c r="N183" s="157">
        <f>IF(G183&gt;$L$3,"Futuro","Atraso")</f>
        <v/>
      </c>
      <c r="O183">
        <f>12*(YEAR(G183)-YEAR($L$3))+(MONTH(G183)-MONTH($L$3))</f>
        <v/>
      </c>
      <c r="P183" s="319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  <c r="S183">
        <f>IF(N183="Atraso",IF(Q183&lt;=30,INFORME_MENSAL!$A$12,IF(Q183&lt;=60,INFORME_MENSAL!$A$13,IF(Q183&lt;=90,INFORME_MENSAL!$A$14,IF(Q183&lt;=120,INFORME_MENSAL!$A$15,IF(Q183&lt;=150,INFORME_MENSAL!$A$16,IF(Q183&lt;=180,INFORME_MENSAL!$A$17,IF(Q183&lt;=360,INFORME_MENSAL!$A$18,IF(Q183&gt;360,INFORME_MENSAL!$A$19)))))))),"")</f>
        <v/>
      </c>
    </row>
    <row r="184">
      <c r="A184" t="inlineStr">
        <is>
          <t>CASA-60</t>
        </is>
      </c>
      <c r="B184" t="inlineStr">
        <is>
          <t>SEMIRAMIS ALICE A SIMOES PAZ OLIVEIRA</t>
        </is>
      </c>
      <c r="C184" t="n">
        <v>1</v>
      </c>
      <c r="D184" t="inlineStr">
        <is>
          <t>INCC</t>
        </is>
      </c>
      <c r="F184" t="inlineStr">
        <is>
          <t>Mensal</t>
        </is>
      </c>
      <c r="G184" s="142" t="n">
        <v>45255</v>
      </c>
      <c r="H184" s="322" t="n">
        <v>45231</v>
      </c>
      <c r="I184" s="323" t="n">
        <v>1</v>
      </c>
      <c r="J184" t="inlineStr">
        <is>
          <t>A2 - Semestral</t>
        </is>
      </c>
      <c r="K184" t="inlineStr">
        <is>
          <t>Contrato</t>
        </is>
      </c>
      <c r="L184" t="n">
        <v>14652.62</v>
      </c>
      <c r="M184" s="167">
        <f>DATE(YEAR(G184),MONTH(G184),1)</f>
        <v/>
      </c>
      <c r="N184" s="157">
        <f>IF(G184&gt;$L$3,"Futuro","Atraso")</f>
        <v/>
      </c>
      <c r="O184">
        <f>12*(YEAR(G184)-YEAR($L$3))+(MONTH(G184)-MONTH($L$3))</f>
        <v/>
      </c>
      <c r="P184" s="319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  <c r="S184">
        <f>IF(N184="Atraso",IF(Q184&lt;=30,INFORME_MENSAL!$A$12,IF(Q184&lt;=60,INFORME_MENSAL!$A$13,IF(Q184&lt;=90,INFORME_MENSAL!$A$14,IF(Q184&lt;=120,INFORME_MENSAL!$A$15,IF(Q184&lt;=150,INFORME_MENSAL!$A$16,IF(Q184&lt;=180,INFORME_MENSAL!$A$17,IF(Q184&lt;=360,INFORME_MENSAL!$A$18,IF(Q184&gt;360,INFORME_MENSAL!$A$19)))))))),"")</f>
        <v/>
      </c>
    </row>
    <row r="185">
      <c r="A185" t="inlineStr">
        <is>
          <t>CASA-60</t>
        </is>
      </c>
      <c r="B185" t="inlineStr">
        <is>
          <t>SEMIRAMIS ALICE A SIMOES PAZ OLIVEIRA</t>
        </is>
      </c>
      <c r="C185" t="n">
        <v>1</v>
      </c>
      <c r="D185" t="inlineStr">
        <is>
          <t>INCC</t>
        </is>
      </c>
      <c r="F185" t="inlineStr">
        <is>
          <t>Mensal</t>
        </is>
      </c>
      <c r="G185" s="142" t="n">
        <v>45255</v>
      </c>
      <c r="H185" s="322" t="n">
        <v>45231</v>
      </c>
      <c r="I185" s="323" t="n">
        <v>3</v>
      </c>
      <c r="J185" t="inlineStr">
        <is>
          <t>P - Parcela</t>
        </is>
      </c>
      <c r="K185" t="inlineStr">
        <is>
          <t>Contrato</t>
        </is>
      </c>
      <c r="L185" t="n">
        <v>3160.44</v>
      </c>
      <c r="M185" s="167">
        <f>DATE(YEAR(G185),MONTH(G185),1)</f>
        <v/>
      </c>
      <c r="N185" s="157">
        <f>IF(G185&gt;$L$3,"Futuro","Atraso")</f>
        <v/>
      </c>
      <c r="O185">
        <f>12*(YEAR(G185)-YEAR($L$3))+(MONTH(G185)-MONTH($L$3))</f>
        <v/>
      </c>
      <c r="P185" s="319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  <c r="S185">
        <f>IF(N185="Atraso",IF(Q185&lt;=30,INFORME_MENSAL!$A$12,IF(Q185&lt;=60,INFORME_MENSAL!$A$13,IF(Q185&lt;=90,INFORME_MENSAL!$A$14,IF(Q185&lt;=120,INFORME_MENSAL!$A$15,IF(Q185&lt;=150,INFORME_MENSAL!$A$16,IF(Q185&lt;=180,INFORME_MENSAL!$A$17,IF(Q185&lt;=360,INFORME_MENSAL!$A$18,IF(Q185&gt;360,INFORME_MENSAL!$A$19)))))))),"")</f>
        <v/>
      </c>
    </row>
    <row r="186">
      <c r="A186" t="inlineStr">
        <is>
          <t>CASA-6</t>
        </is>
      </c>
      <c r="B186" t="inlineStr">
        <is>
          <t>ANTIDES ARAUJO DOS SANTOS JUNIOR / SIMONE MARIA DE SOUZA ARAUJO</t>
        </is>
      </c>
      <c r="C186" t="n">
        <v>1</v>
      </c>
      <c r="D186" t="inlineStr">
        <is>
          <t>INCC</t>
        </is>
      </c>
      <c r="F186" t="inlineStr">
        <is>
          <t>Mensal</t>
        </is>
      </c>
      <c r="G186" s="142" t="n">
        <v>45255</v>
      </c>
      <c r="H186" s="322" t="n">
        <v>45231</v>
      </c>
      <c r="I186" s="323" t="n">
        <v>3</v>
      </c>
      <c r="J186" t="inlineStr">
        <is>
          <t>P - Parcela</t>
        </is>
      </c>
      <c r="K186" t="inlineStr">
        <is>
          <t>Contrato</t>
        </is>
      </c>
      <c r="L186" t="n">
        <v>4116.92</v>
      </c>
      <c r="M186" s="167">
        <f>DATE(YEAR(G186),MONTH(G186),1)</f>
        <v/>
      </c>
      <c r="N186" s="157">
        <f>IF(G186&gt;$L$3,"Futuro","Atraso")</f>
        <v/>
      </c>
      <c r="O186">
        <f>12*(YEAR(G186)-YEAR($L$3))+(MONTH(G186)-MONTH($L$3))</f>
        <v/>
      </c>
      <c r="P186" s="319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  <c r="S186">
        <f>IF(N186="Atraso",IF(Q186&lt;=30,INFORME_MENSAL!$A$12,IF(Q186&lt;=60,INFORME_MENSAL!$A$13,IF(Q186&lt;=90,INFORME_MENSAL!$A$14,IF(Q186&lt;=120,INFORME_MENSAL!$A$15,IF(Q186&lt;=150,INFORME_MENSAL!$A$16,IF(Q186&lt;=180,INFORME_MENSAL!$A$17,IF(Q186&lt;=360,INFORME_MENSAL!$A$18,IF(Q186&gt;360,INFORME_MENSAL!$A$19)))))))),"")</f>
        <v/>
      </c>
    </row>
    <row r="187">
      <c r="A187" t="inlineStr">
        <is>
          <t>CASA-50</t>
        </is>
      </c>
      <c r="B187" t="inlineStr">
        <is>
          <t>VALTER ROGERIO DOS SANTOS PEREIRA / CARLA PRISCILA OLIVEIRA DE LIMA</t>
        </is>
      </c>
      <c r="C187" t="n">
        <v>1</v>
      </c>
      <c r="D187" t="inlineStr">
        <is>
          <t>INCC</t>
        </is>
      </c>
      <c r="F187" t="inlineStr">
        <is>
          <t>Mensal</t>
        </is>
      </c>
      <c r="G187" s="142" t="n">
        <v>45255</v>
      </c>
      <c r="H187" s="322" t="n">
        <v>45231</v>
      </c>
      <c r="I187" s="323" t="n">
        <v>11</v>
      </c>
      <c r="J187" t="inlineStr">
        <is>
          <t>P - Parcela</t>
        </is>
      </c>
      <c r="K187" t="inlineStr">
        <is>
          <t>Contrato</t>
        </is>
      </c>
      <c r="L187" t="n">
        <v>1563.08</v>
      </c>
      <c r="M187" s="167">
        <f>DATE(YEAR(G187),MONTH(G187),1)</f>
        <v/>
      </c>
      <c r="N187" s="157">
        <f>IF(G187&gt;$L$3,"Futuro","Atraso")</f>
        <v/>
      </c>
      <c r="O187">
        <f>12*(YEAR(G187)-YEAR($L$3))+(MONTH(G187)-MONTH($L$3))</f>
        <v/>
      </c>
      <c r="P187" s="319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  <c r="S187">
        <f>IF(N187="Atraso",IF(Q187&lt;=30,INFORME_MENSAL!$A$12,IF(Q187&lt;=60,INFORME_MENSAL!$A$13,IF(Q187&lt;=90,INFORME_MENSAL!$A$14,IF(Q187&lt;=120,INFORME_MENSAL!$A$15,IF(Q187&lt;=150,INFORME_MENSAL!$A$16,IF(Q187&lt;=180,INFORME_MENSAL!$A$17,IF(Q187&lt;=360,INFORME_MENSAL!$A$18,IF(Q187&gt;360,INFORME_MENSAL!$A$19)))))))),"")</f>
        <v/>
      </c>
    </row>
    <row r="188">
      <c r="A188" t="inlineStr">
        <is>
          <t>CASA-61</t>
        </is>
      </c>
      <c r="B188" t="inlineStr">
        <is>
          <t>WELLINGTON RIBEIRO LEITE / GRACIETE ANA DOS SANTOS SILVA LEITE</t>
        </is>
      </c>
      <c r="C188" t="n">
        <v>1</v>
      </c>
      <c r="D188" t="inlineStr">
        <is>
          <t>INCC</t>
        </is>
      </c>
      <c r="F188" t="inlineStr">
        <is>
          <t>Mensal</t>
        </is>
      </c>
      <c r="G188" s="142" t="n">
        <v>45255</v>
      </c>
      <c r="H188" s="322" t="n">
        <v>45231</v>
      </c>
      <c r="I188" s="323" t="n">
        <v>16</v>
      </c>
      <c r="J188" t="inlineStr">
        <is>
          <t>P - Parcela</t>
        </is>
      </c>
      <c r="K188" t="inlineStr">
        <is>
          <t>Contrato</t>
        </is>
      </c>
      <c r="L188" t="n">
        <v>7186.58</v>
      </c>
      <c r="M188" s="167">
        <f>DATE(YEAR(G188),MONTH(G188),1)</f>
        <v/>
      </c>
      <c r="N188" s="157">
        <f>IF(G188&gt;$L$3,"Futuro","Atraso")</f>
        <v/>
      </c>
      <c r="O188">
        <f>12*(YEAR(G188)-YEAR($L$3))+(MONTH(G188)-MONTH($L$3))</f>
        <v/>
      </c>
      <c r="P188" s="319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  <c r="S188">
        <f>IF(N188="Atraso",IF(Q188&lt;=30,INFORME_MENSAL!$A$12,IF(Q188&lt;=60,INFORME_MENSAL!$A$13,IF(Q188&lt;=90,INFORME_MENSAL!$A$14,IF(Q188&lt;=120,INFORME_MENSAL!$A$15,IF(Q188&lt;=150,INFORME_MENSAL!$A$16,IF(Q188&lt;=180,INFORME_MENSAL!$A$17,IF(Q188&lt;=360,INFORME_MENSAL!$A$18,IF(Q188&gt;360,INFORME_MENSAL!$A$19)))))))),"")</f>
        <v/>
      </c>
    </row>
    <row r="189">
      <c r="A189" t="inlineStr">
        <is>
          <t>CASA-33</t>
        </is>
      </c>
      <c r="B189" t="inlineStr">
        <is>
          <t>MICHEL AKIRA YONAMINE / KARINA HARUMI URA YONAMINE</t>
        </is>
      </c>
      <c r="C189" t="n">
        <v>1</v>
      </c>
      <c r="D189" t="inlineStr">
        <is>
          <t>INCC</t>
        </is>
      </c>
      <c r="F189" t="inlineStr">
        <is>
          <t>Mensal</t>
        </is>
      </c>
      <c r="G189" s="142" t="n">
        <v>45255</v>
      </c>
      <c r="H189" s="322" t="n">
        <v>45231</v>
      </c>
      <c r="I189" s="323" t="n">
        <v>1</v>
      </c>
      <c r="J189" t="inlineStr">
        <is>
          <t>P - Parcela</t>
        </is>
      </c>
      <c r="K189" t="inlineStr">
        <is>
          <t>Contrato</t>
        </is>
      </c>
      <c r="L189" t="n">
        <v>3626.35</v>
      </c>
      <c r="M189" s="167">
        <f>DATE(YEAR(G189),MONTH(G189),1)</f>
        <v/>
      </c>
      <c r="N189" s="157">
        <f>IF(G189&gt;$L$3,"Futuro","Atraso")</f>
        <v/>
      </c>
      <c r="O189">
        <f>12*(YEAR(G189)-YEAR($L$3))+(MONTH(G189)-MONTH($L$3))</f>
        <v/>
      </c>
      <c r="P189" s="319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  <c r="S189">
        <f>IF(N189="Atraso",IF(Q189&lt;=30,INFORME_MENSAL!$A$12,IF(Q189&lt;=60,INFORME_MENSAL!$A$13,IF(Q189&lt;=90,INFORME_MENSAL!$A$14,IF(Q189&lt;=120,INFORME_MENSAL!$A$15,IF(Q189&lt;=150,INFORME_MENSAL!$A$16,IF(Q189&lt;=180,INFORME_MENSAL!$A$17,IF(Q189&lt;=360,INFORME_MENSAL!$A$18,IF(Q189&gt;360,INFORME_MENSAL!$A$19)))))))),"")</f>
        <v/>
      </c>
    </row>
    <row r="190">
      <c r="A190" t="inlineStr">
        <is>
          <t>CASA-55</t>
        </is>
      </c>
      <c r="B190" t="inlineStr">
        <is>
          <t>MARCIO AMBROZIO COELHO SILVA / CRISTIANA PAULA COELHO SILVA</t>
        </is>
      </c>
      <c r="C190" t="n">
        <v>1</v>
      </c>
      <c r="D190" t="inlineStr">
        <is>
          <t>INCC</t>
        </is>
      </c>
      <c r="F190" t="inlineStr">
        <is>
          <t>Mensal</t>
        </is>
      </c>
      <c r="G190" s="142" t="n">
        <v>45255</v>
      </c>
      <c r="H190" s="322" t="n">
        <v>45231</v>
      </c>
      <c r="I190" s="323" t="n">
        <v>3</v>
      </c>
      <c r="J190" t="inlineStr">
        <is>
          <t>P - Parcela</t>
        </is>
      </c>
      <c r="K190" t="inlineStr">
        <is>
          <t>Contrato</t>
        </is>
      </c>
      <c r="L190" t="n">
        <v>3490.88</v>
      </c>
      <c r="M190" s="167">
        <f>DATE(YEAR(G190),MONTH(G190),1)</f>
        <v/>
      </c>
      <c r="N190" s="157">
        <f>IF(G190&gt;$L$3,"Futuro","Atraso")</f>
        <v/>
      </c>
      <c r="O190">
        <f>12*(YEAR(G190)-YEAR($L$3))+(MONTH(G190)-MONTH($L$3))</f>
        <v/>
      </c>
      <c r="P190" s="319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  <c r="S190">
        <f>IF(N190="Atraso",IF(Q190&lt;=30,INFORME_MENSAL!$A$12,IF(Q190&lt;=60,INFORME_MENSAL!$A$13,IF(Q190&lt;=90,INFORME_MENSAL!$A$14,IF(Q190&lt;=120,INFORME_MENSAL!$A$15,IF(Q190&lt;=150,INFORME_MENSAL!$A$16,IF(Q190&lt;=180,INFORME_MENSAL!$A$17,IF(Q190&lt;=360,INFORME_MENSAL!$A$18,IF(Q190&gt;360,INFORME_MENSAL!$A$19)))))))),"")</f>
        <v/>
      </c>
    </row>
    <row r="191">
      <c r="A191" t="inlineStr">
        <is>
          <t>CASA-59</t>
        </is>
      </c>
      <c r="B191" t="inlineStr">
        <is>
          <t>REGINALDO JOSE DA SILVA / HELIENE CRISTINA DO NASCIMENTO SILVA</t>
        </is>
      </c>
      <c r="C191" t="n">
        <v>1</v>
      </c>
      <c r="D191" t="inlineStr">
        <is>
          <t>INCC</t>
        </is>
      </c>
      <c r="F191" t="inlineStr">
        <is>
          <t>Mensal</t>
        </is>
      </c>
      <c r="G191" s="142" t="n">
        <v>45255</v>
      </c>
      <c r="H191" s="322" t="n">
        <v>45231</v>
      </c>
      <c r="I191" s="323" t="n">
        <v>1</v>
      </c>
      <c r="J191" t="inlineStr">
        <is>
          <t>P - Parcela</t>
        </is>
      </c>
      <c r="K191" t="inlineStr">
        <is>
          <t>Contrato</t>
        </is>
      </c>
      <c r="L191" t="n">
        <v>3094.22</v>
      </c>
      <c r="M191" s="167">
        <f>DATE(YEAR(G191),MONTH(G191),1)</f>
        <v/>
      </c>
      <c r="N191" s="157">
        <f>IF(G191&gt;$L$3,"Futuro","Atraso")</f>
        <v/>
      </c>
      <c r="O191">
        <f>12*(YEAR(G191)-YEAR($L$3))+(MONTH(G191)-MONTH($L$3))</f>
        <v/>
      </c>
      <c r="P191" s="319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  <c r="S191">
        <f>IF(N191="Atraso",IF(Q191&lt;=30,INFORME_MENSAL!$A$12,IF(Q191&lt;=60,INFORME_MENSAL!$A$13,IF(Q191&lt;=90,INFORME_MENSAL!$A$14,IF(Q191&lt;=120,INFORME_MENSAL!$A$15,IF(Q191&lt;=150,INFORME_MENSAL!$A$16,IF(Q191&lt;=180,INFORME_MENSAL!$A$17,IF(Q191&lt;=360,INFORME_MENSAL!$A$18,IF(Q191&gt;360,INFORME_MENSAL!$A$19)))))))),"")</f>
        <v/>
      </c>
    </row>
    <row r="192">
      <c r="A192" t="inlineStr">
        <is>
          <t>CASA-83</t>
        </is>
      </c>
      <c r="B192" t="inlineStr">
        <is>
          <t>HELADIO FRANCISCO CARVALHO</t>
        </is>
      </c>
      <c r="C192" t="n">
        <v>1</v>
      </c>
      <c r="D192" t="inlineStr">
        <is>
          <t>INCC</t>
        </is>
      </c>
      <c r="F192" t="inlineStr">
        <is>
          <t>Mensal</t>
        </is>
      </c>
      <c r="G192" s="142" t="n">
        <v>45255</v>
      </c>
      <c r="H192" s="322" t="n">
        <v>45231</v>
      </c>
      <c r="I192" s="323" t="n">
        <v>3</v>
      </c>
      <c r="J192" t="inlineStr">
        <is>
          <t>P - Parcela</t>
        </is>
      </c>
      <c r="K192" t="inlineStr">
        <is>
          <t>Contrato</t>
        </is>
      </c>
      <c r="L192" t="n">
        <v>5653.15</v>
      </c>
      <c r="M192" s="167">
        <f>DATE(YEAR(G192),MONTH(G192),1)</f>
        <v/>
      </c>
      <c r="N192" s="157">
        <f>IF(G192&gt;$L$3,"Futuro","Atraso")</f>
        <v/>
      </c>
      <c r="O192">
        <f>12*(YEAR(G192)-YEAR($L$3))+(MONTH(G192)-MONTH($L$3))</f>
        <v/>
      </c>
      <c r="P192" s="319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  <c r="S192">
        <f>IF(N192="Atraso",IF(Q192&lt;=30,INFORME_MENSAL!$A$12,IF(Q192&lt;=60,INFORME_MENSAL!$A$13,IF(Q192&lt;=90,INFORME_MENSAL!$A$14,IF(Q192&lt;=120,INFORME_MENSAL!$A$15,IF(Q192&lt;=150,INFORME_MENSAL!$A$16,IF(Q192&lt;=180,INFORME_MENSAL!$A$17,IF(Q192&lt;=360,INFORME_MENSAL!$A$18,IF(Q192&gt;360,INFORME_MENSAL!$A$19)))))))),"")</f>
        <v/>
      </c>
    </row>
    <row r="193">
      <c r="A193" t="inlineStr">
        <is>
          <t>CASA-51</t>
        </is>
      </c>
      <c r="B193" t="inlineStr">
        <is>
          <t>FRANCISCO SALVIANO DA COSTA / EVELY SALVIANO TEIXEIRA</t>
        </is>
      </c>
      <c r="C193" t="n">
        <v>1</v>
      </c>
      <c r="D193" t="inlineStr">
        <is>
          <t>INCC</t>
        </is>
      </c>
      <c r="F193" t="inlineStr">
        <is>
          <t>Mensal</t>
        </is>
      </c>
      <c r="G193" s="142" t="n">
        <v>45255</v>
      </c>
      <c r="H193" s="322" t="n">
        <v>45231</v>
      </c>
      <c r="I193" s="323" t="n">
        <v>1</v>
      </c>
      <c r="J193" t="inlineStr">
        <is>
          <t>P - Parcela</t>
        </is>
      </c>
      <c r="K193" t="inlineStr">
        <is>
          <t>Contrato</t>
        </is>
      </c>
      <c r="L193" t="n">
        <v>3094.22</v>
      </c>
      <c r="M193" s="167">
        <f>DATE(YEAR(G193),MONTH(G193),1)</f>
        <v/>
      </c>
      <c r="N193" s="157">
        <f>IF(G193&gt;$L$3,"Futuro","Atraso")</f>
        <v/>
      </c>
      <c r="O193">
        <f>12*(YEAR(G193)-YEAR($L$3))+(MONTH(G193)-MONTH($L$3))</f>
        <v/>
      </c>
      <c r="P193" s="319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  <c r="S193">
        <f>IF(N193="Atraso",IF(Q193&lt;=30,INFORME_MENSAL!$A$12,IF(Q193&lt;=60,INFORME_MENSAL!$A$13,IF(Q193&lt;=90,INFORME_MENSAL!$A$14,IF(Q193&lt;=120,INFORME_MENSAL!$A$15,IF(Q193&lt;=150,INFORME_MENSAL!$A$16,IF(Q193&lt;=180,INFORME_MENSAL!$A$17,IF(Q193&lt;=360,INFORME_MENSAL!$A$18,IF(Q193&gt;360,INFORME_MENSAL!$A$19)))))))),"")</f>
        <v/>
      </c>
    </row>
    <row r="194">
      <c r="A194" t="inlineStr">
        <is>
          <t>CASA-44</t>
        </is>
      </c>
      <c r="B194" t="inlineStr">
        <is>
          <t>AUGUSTO PARRA DIONISIO</t>
        </is>
      </c>
      <c r="C194" t="n">
        <v>1</v>
      </c>
      <c r="D194" t="inlineStr">
        <is>
          <t>INCC</t>
        </is>
      </c>
      <c r="F194" t="inlineStr">
        <is>
          <t>Mensal</t>
        </is>
      </c>
      <c r="G194" s="142" t="n">
        <v>45255</v>
      </c>
      <c r="H194" s="322" t="n">
        <v>45231</v>
      </c>
      <c r="I194" s="323" t="n">
        <v>2</v>
      </c>
      <c r="J194" t="inlineStr">
        <is>
          <t>P - Parcela</t>
        </is>
      </c>
      <c r="K194" t="inlineStr">
        <is>
          <t>Contrato</t>
        </is>
      </c>
      <c r="L194" t="n">
        <v>3865.74</v>
      </c>
      <c r="M194" s="167">
        <f>DATE(YEAR(G194),MONTH(G194),1)</f>
        <v/>
      </c>
      <c r="N194" s="157">
        <f>IF(G194&gt;$L$3,"Futuro","Atraso")</f>
        <v/>
      </c>
      <c r="O194">
        <f>12*(YEAR(G194)-YEAR($L$3))+(MONTH(G194)-MONTH($L$3))</f>
        <v/>
      </c>
      <c r="P194" s="319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  <c r="S194">
        <f>IF(N194="Atraso",IF(Q194&lt;=30,INFORME_MENSAL!$A$12,IF(Q194&lt;=60,INFORME_MENSAL!$A$13,IF(Q194&lt;=90,INFORME_MENSAL!$A$14,IF(Q194&lt;=120,INFORME_MENSAL!$A$15,IF(Q194&lt;=150,INFORME_MENSAL!$A$16,IF(Q194&lt;=180,INFORME_MENSAL!$A$17,IF(Q194&lt;=360,INFORME_MENSAL!$A$18,IF(Q194&gt;360,INFORME_MENSAL!$A$19)))))))),"")</f>
        <v/>
      </c>
    </row>
    <row r="195">
      <c r="A195" t="inlineStr">
        <is>
          <t>CASA-58</t>
        </is>
      </c>
      <c r="B195" t="inlineStr">
        <is>
          <t>ADRIANO DO COUTO CORREA / PAULA LETICIA REIS LAVRA</t>
        </is>
      </c>
      <c r="C195" t="n">
        <v>1</v>
      </c>
      <c r="D195" t="inlineStr">
        <is>
          <t>INCC</t>
        </is>
      </c>
      <c r="F195" t="inlineStr">
        <is>
          <t>Mensal</t>
        </is>
      </c>
      <c r="G195" s="142" t="n">
        <v>45255</v>
      </c>
      <c r="H195" s="322" t="n">
        <v>45231</v>
      </c>
      <c r="I195" s="323" t="n">
        <v>3</v>
      </c>
      <c r="J195" t="inlineStr">
        <is>
          <t>P - Parcela</t>
        </is>
      </c>
      <c r="K195" t="inlineStr">
        <is>
          <t>Contrato</t>
        </is>
      </c>
      <c r="L195" t="n">
        <v>3490.88</v>
      </c>
      <c r="M195" s="167">
        <f>DATE(YEAR(G195),MONTH(G195),1)</f>
        <v/>
      </c>
      <c r="N195" s="157">
        <f>IF(G195&gt;$L$3,"Futuro","Atraso")</f>
        <v/>
      </c>
      <c r="O195">
        <f>12*(YEAR(G195)-YEAR($L$3))+(MONTH(G195)-MONTH($L$3))</f>
        <v/>
      </c>
      <c r="P195" s="319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  <c r="S195">
        <f>IF(N195="Atraso",IF(Q195&lt;=30,INFORME_MENSAL!$A$12,IF(Q195&lt;=60,INFORME_MENSAL!$A$13,IF(Q195&lt;=90,INFORME_MENSAL!$A$14,IF(Q195&lt;=120,INFORME_MENSAL!$A$15,IF(Q195&lt;=150,INFORME_MENSAL!$A$16,IF(Q195&lt;=180,INFORME_MENSAL!$A$17,IF(Q195&lt;=360,INFORME_MENSAL!$A$18,IF(Q195&gt;360,INFORME_MENSAL!$A$19)))))))),"")</f>
        <v/>
      </c>
    </row>
    <row r="196">
      <c r="A196" t="inlineStr">
        <is>
          <t>CASA-80</t>
        </is>
      </c>
      <c r="B196" t="inlineStr">
        <is>
          <t>MATHEUS OMENA MACIEL / INGRID ANDRADE OMENA</t>
        </is>
      </c>
      <c r="C196" t="n">
        <v>1</v>
      </c>
      <c r="D196" t="inlineStr">
        <is>
          <t>INCC</t>
        </is>
      </c>
      <c r="F196" t="inlineStr">
        <is>
          <t>Mensal</t>
        </is>
      </c>
      <c r="G196" s="142" t="n">
        <v>45255</v>
      </c>
      <c r="H196" s="322" t="n">
        <v>45231</v>
      </c>
      <c r="I196" s="323" t="n">
        <v>1</v>
      </c>
      <c r="J196" t="inlineStr">
        <is>
          <t>P - Parcela</t>
        </is>
      </c>
      <c r="K196" t="inlineStr">
        <is>
          <t>Contrato</t>
        </is>
      </c>
      <c r="L196" t="n">
        <v>3386.44</v>
      </c>
      <c r="M196" s="167">
        <f>DATE(YEAR(G196),MONTH(G196),1)</f>
        <v/>
      </c>
      <c r="N196" s="157">
        <f>IF(G196&gt;$L$3,"Futuro","Atraso")</f>
        <v/>
      </c>
      <c r="O196">
        <f>12*(YEAR(G196)-YEAR($L$3))+(MONTH(G196)-MONTH($L$3))</f>
        <v/>
      </c>
      <c r="P196" s="319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  <c r="S196">
        <f>IF(N196="Atraso",IF(Q196&lt;=30,INFORME_MENSAL!$A$12,IF(Q196&lt;=60,INFORME_MENSAL!$A$13,IF(Q196&lt;=90,INFORME_MENSAL!$A$14,IF(Q196&lt;=120,INFORME_MENSAL!$A$15,IF(Q196&lt;=150,INFORME_MENSAL!$A$16,IF(Q196&lt;=180,INFORME_MENSAL!$A$17,IF(Q196&lt;=360,INFORME_MENSAL!$A$18,IF(Q196&gt;360,INFORME_MENSAL!$A$19)))))))),"")</f>
        <v/>
      </c>
    </row>
    <row r="197">
      <c r="A197" t="inlineStr">
        <is>
          <t>CASA-10</t>
        </is>
      </c>
      <c r="B197" t="inlineStr">
        <is>
          <t>DIEGO DA MATA DE SOUSA</t>
        </is>
      </c>
      <c r="C197" t="n">
        <v>1</v>
      </c>
      <c r="D197" t="inlineStr">
        <is>
          <t>INCC</t>
        </is>
      </c>
      <c r="F197" t="inlineStr">
        <is>
          <t>Mensal</t>
        </is>
      </c>
      <c r="G197" s="142" t="n">
        <v>45255</v>
      </c>
      <c r="H197" s="322" t="n">
        <v>45231</v>
      </c>
      <c r="I197" s="323" t="n">
        <v>1</v>
      </c>
      <c r="J197" t="inlineStr">
        <is>
          <t>P - Parcela</t>
        </is>
      </c>
      <c r="K197" t="inlineStr">
        <is>
          <t>Contrato</t>
        </is>
      </c>
      <c r="L197" t="n">
        <v>3386.44</v>
      </c>
      <c r="M197" s="167">
        <f>DATE(YEAR(G197),MONTH(G197),1)</f>
        <v/>
      </c>
      <c r="N197" s="157">
        <f>IF(G197&gt;$L$3,"Futuro","Atraso")</f>
        <v/>
      </c>
      <c r="O197">
        <f>12*(YEAR(G197)-YEAR($L$3))+(MONTH(G197)-MONTH($L$3))</f>
        <v/>
      </c>
      <c r="P197" s="319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  <c r="S197">
        <f>IF(N197="Atraso",IF(Q197&lt;=30,INFORME_MENSAL!$A$12,IF(Q197&lt;=60,INFORME_MENSAL!$A$13,IF(Q197&lt;=90,INFORME_MENSAL!$A$14,IF(Q197&lt;=120,INFORME_MENSAL!$A$15,IF(Q197&lt;=150,INFORME_MENSAL!$A$16,IF(Q197&lt;=180,INFORME_MENSAL!$A$17,IF(Q197&lt;=360,INFORME_MENSAL!$A$18,IF(Q197&gt;360,INFORME_MENSAL!$A$19)))))))),"")</f>
        <v/>
      </c>
    </row>
    <row r="198">
      <c r="A198" t="inlineStr">
        <is>
          <t>CASA-43</t>
        </is>
      </c>
      <c r="B198" t="inlineStr">
        <is>
          <t>ROBSON PEREIRA DA SILVA / CAMILA DA SILVA OLIVEIRA</t>
        </is>
      </c>
      <c r="C198" t="n">
        <v>1</v>
      </c>
      <c r="D198" t="inlineStr">
        <is>
          <t>INCC</t>
        </is>
      </c>
      <c r="F198" t="inlineStr">
        <is>
          <t>Mensal</t>
        </is>
      </c>
      <c r="G198" s="142" t="n">
        <v>45255</v>
      </c>
      <c r="H198" s="322" t="n">
        <v>45231</v>
      </c>
      <c r="I198" s="323" t="n">
        <v>4</v>
      </c>
      <c r="J198" t="inlineStr">
        <is>
          <t>P - Parcela</t>
        </is>
      </c>
      <c r="K198" t="inlineStr">
        <is>
          <t>Contrato</t>
        </is>
      </c>
      <c r="L198" t="n">
        <v>4358.99</v>
      </c>
      <c r="M198" s="167">
        <f>DATE(YEAR(G198),MONTH(G198),1)</f>
        <v/>
      </c>
      <c r="N198" s="157">
        <f>IF(G198&gt;$L$3,"Futuro","Atraso")</f>
        <v/>
      </c>
      <c r="O198">
        <f>12*(YEAR(G198)-YEAR($L$3))+(MONTH(G198)-MONTH($L$3))</f>
        <v/>
      </c>
      <c r="P198" s="319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  <c r="S198">
        <f>IF(N198="Atraso",IF(Q198&lt;=30,INFORME_MENSAL!$A$12,IF(Q198&lt;=60,INFORME_MENSAL!$A$13,IF(Q198&lt;=90,INFORME_MENSAL!$A$14,IF(Q198&lt;=120,INFORME_MENSAL!$A$15,IF(Q198&lt;=150,INFORME_MENSAL!$A$16,IF(Q198&lt;=180,INFORME_MENSAL!$A$17,IF(Q198&lt;=360,INFORME_MENSAL!$A$18,IF(Q198&gt;360,INFORME_MENSAL!$A$19)))))))),"")</f>
        <v/>
      </c>
    </row>
    <row r="199">
      <c r="A199" t="inlineStr">
        <is>
          <t>CASA-3</t>
        </is>
      </c>
      <c r="B199" t="inlineStr">
        <is>
          <t>EDNEY DE CARVALHO BREVES JUNIOR</t>
        </is>
      </c>
      <c r="C199" t="n">
        <v>1</v>
      </c>
      <c r="D199" t="inlineStr">
        <is>
          <t>INCC</t>
        </is>
      </c>
      <c r="F199" t="inlineStr">
        <is>
          <t>Mensal</t>
        </is>
      </c>
      <c r="G199" s="142" t="n">
        <v>45255</v>
      </c>
      <c r="H199" s="322" t="n">
        <v>45231</v>
      </c>
      <c r="I199" s="323" t="n">
        <v>8</v>
      </c>
      <c r="J199" t="inlineStr">
        <is>
          <t>P - Parcela</t>
        </is>
      </c>
      <c r="K199" t="inlineStr">
        <is>
          <t>Contrato</t>
        </is>
      </c>
      <c r="L199" t="n">
        <v>5000</v>
      </c>
      <c r="M199" s="167">
        <f>DATE(YEAR(G199),MONTH(G199),1)</f>
        <v/>
      </c>
      <c r="N199" s="157">
        <f>IF(G199&gt;$L$3,"Futuro","Atraso")</f>
        <v/>
      </c>
      <c r="O199">
        <f>12*(YEAR(G199)-YEAR($L$3))+(MONTH(G199)-MONTH($L$3))</f>
        <v/>
      </c>
      <c r="P199" s="319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  <c r="S199">
        <f>IF(N199="Atraso",IF(Q199&lt;=30,INFORME_MENSAL!$A$12,IF(Q199&lt;=60,INFORME_MENSAL!$A$13,IF(Q199&lt;=90,INFORME_MENSAL!$A$14,IF(Q199&lt;=120,INFORME_MENSAL!$A$15,IF(Q199&lt;=150,INFORME_MENSAL!$A$16,IF(Q199&lt;=180,INFORME_MENSAL!$A$17,IF(Q199&lt;=360,INFORME_MENSAL!$A$18,IF(Q199&gt;360,INFORME_MENSAL!$A$19)))))))),"")</f>
        <v/>
      </c>
    </row>
    <row r="200">
      <c r="A200" t="inlineStr">
        <is>
          <t>CASA-53</t>
        </is>
      </c>
      <c r="B200" t="inlineStr">
        <is>
          <t>FELIPE POZITANO FABRETTE</t>
        </is>
      </c>
      <c r="C200" t="n">
        <v>1</v>
      </c>
      <c r="D200" t="inlineStr">
        <is>
          <t>INCC</t>
        </is>
      </c>
      <c r="F200" t="inlineStr">
        <is>
          <t>Mensal</t>
        </is>
      </c>
      <c r="G200" s="142" t="n">
        <v>45255</v>
      </c>
      <c r="H200" s="322" t="n">
        <v>45231</v>
      </c>
      <c r="I200" s="323" t="n">
        <v>9</v>
      </c>
      <c r="J200" t="inlineStr">
        <is>
          <t>P - Parcela</t>
        </is>
      </c>
      <c r="K200" t="inlineStr">
        <is>
          <t>Contrato</t>
        </is>
      </c>
      <c r="L200" t="n">
        <v>3000</v>
      </c>
      <c r="M200" s="167">
        <f>DATE(YEAR(G200),MONTH(G200),1)</f>
        <v/>
      </c>
      <c r="N200" s="157">
        <f>IF(G200&gt;$L$3,"Futuro","Atraso")</f>
        <v/>
      </c>
      <c r="O200">
        <f>12*(YEAR(G200)-YEAR($L$3))+(MONTH(G200)-MONTH($L$3))</f>
        <v/>
      </c>
      <c r="P200" s="319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  <c r="S200">
        <f>IF(N200="Atraso",IF(Q200&lt;=30,INFORME_MENSAL!$A$12,IF(Q200&lt;=60,INFORME_MENSAL!$A$13,IF(Q200&lt;=90,INFORME_MENSAL!$A$14,IF(Q200&lt;=120,INFORME_MENSAL!$A$15,IF(Q200&lt;=150,INFORME_MENSAL!$A$16,IF(Q200&lt;=180,INFORME_MENSAL!$A$17,IF(Q200&lt;=360,INFORME_MENSAL!$A$18,IF(Q200&gt;360,INFORME_MENSAL!$A$19)))))))),"")</f>
        <v/>
      </c>
    </row>
    <row r="201">
      <c r="A201" t="inlineStr">
        <is>
          <t>CASA-20</t>
        </is>
      </c>
      <c r="B201" t="inlineStr">
        <is>
          <t>EMERSON FABIO AKIYAMA</t>
        </is>
      </c>
      <c r="C201" t="n">
        <v>1</v>
      </c>
      <c r="D201" t="inlineStr">
        <is>
          <t>INCC</t>
        </is>
      </c>
      <c r="F201" t="inlineStr">
        <is>
          <t>Mensal</t>
        </is>
      </c>
      <c r="G201" s="142" t="n">
        <v>45265</v>
      </c>
      <c r="H201" s="322" t="n">
        <v>45261</v>
      </c>
      <c r="I201" s="323" t="n">
        <v>4</v>
      </c>
      <c r="J201" t="inlineStr">
        <is>
          <t>NS - Negociação Sem.</t>
        </is>
      </c>
      <c r="K201" t="inlineStr">
        <is>
          <t>Contrato</t>
        </is>
      </c>
      <c r="L201" t="n">
        <v>2917.48</v>
      </c>
      <c r="M201" s="167">
        <f>DATE(YEAR(G201),MONTH(G201),1)</f>
        <v/>
      </c>
      <c r="N201" s="157">
        <f>IF(G201&gt;$L$3,"Futuro","Atraso")</f>
        <v/>
      </c>
      <c r="O201">
        <f>12*(YEAR(G201)-YEAR($L$3))+(MONTH(G201)-MONTH($L$3))</f>
        <v/>
      </c>
      <c r="P201" s="319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  <c r="S201">
        <f>IF(N201="Atraso",IF(Q201&lt;=30,INFORME_MENSAL!$A$12,IF(Q201&lt;=60,INFORME_MENSAL!$A$13,IF(Q201&lt;=90,INFORME_MENSAL!$A$14,IF(Q201&lt;=120,INFORME_MENSAL!$A$15,IF(Q201&lt;=150,INFORME_MENSAL!$A$16,IF(Q201&lt;=180,INFORME_MENSAL!$A$17,IF(Q201&lt;=360,INFORME_MENSAL!$A$18,IF(Q201&gt;360,INFORME_MENSAL!$A$19)))))))),"")</f>
        <v/>
      </c>
    </row>
    <row r="202">
      <c r="A202" t="inlineStr">
        <is>
          <t>CASA-6</t>
        </is>
      </c>
      <c r="B202" t="inlineStr">
        <is>
          <t>ANTIDES ARAUJO DOS SANTOS JUNIOR / SIMONE MARIA DE SOUZA ARAUJO</t>
        </is>
      </c>
      <c r="C202" t="n">
        <v>1</v>
      </c>
      <c r="D202" t="inlineStr">
        <is>
          <t>INCC</t>
        </is>
      </c>
      <c r="F202" t="inlineStr">
        <is>
          <t>Mensal</t>
        </is>
      </c>
      <c r="G202" s="142" t="n">
        <v>45270</v>
      </c>
      <c r="H202" s="322" t="n">
        <v>45261</v>
      </c>
      <c r="I202" s="323" t="n">
        <v>5</v>
      </c>
      <c r="J202" t="inlineStr">
        <is>
          <t>N - Negociação</t>
        </is>
      </c>
      <c r="K202" t="inlineStr">
        <is>
          <t>Contrato</t>
        </is>
      </c>
      <c r="L202" t="n">
        <v>5047.6</v>
      </c>
      <c r="M202" s="167">
        <f>DATE(YEAR(G202),MONTH(G202),1)</f>
        <v/>
      </c>
      <c r="N202" s="157">
        <f>IF(G202&gt;$L$3,"Futuro","Atraso")</f>
        <v/>
      </c>
      <c r="O202">
        <f>12*(YEAR(G202)-YEAR($L$3))+(MONTH(G202)-MONTH($L$3))</f>
        <v/>
      </c>
      <c r="P202" s="319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  <c r="S202">
        <f>IF(N202="Atraso",IF(Q202&lt;=30,INFORME_MENSAL!$A$12,IF(Q202&lt;=60,INFORME_MENSAL!$A$13,IF(Q202&lt;=90,INFORME_MENSAL!$A$14,IF(Q202&lt;=120,INFORME_MENSAL!$A$15,IF(Q202&lt;=150,INFORME_MENSAL!$A$16,IF(Q202&lt;=180,INFORME_MENSAL!$A$17,IF(Q202&lt;=360,INFORME_MENSAL!$A$18,IF(Q202&gt;360,INFORME_MENSAL!$A$19)))))))),"")</f>
        <v/>
      </c>
    </row>
    <row r="203">
      <c r="A203" t="inlineStr">
        <is>
          <t>CASA-57</t>
        </is>
      </c>
      <c r="B203" t="inlineStr">
        <is>
          <t>JUAREZ FERREIRA DA SILVA JUNIOR/ SILMARA JAINE SILVA</t>
        </is>
      </c>
      <c r="C203" t="n">
        <v>1</v>
      </c>
      <c r="D203" t="inlineStr">
        <is>
          <t>INCC</t>
        </is>
      </c>
      <c r="F203" t="inlineStr">
        <is>
          <t>Mensal</t>
        </is>
      </c>
      <c r="G203" s="142" t="n">
        <v>45275</v>
      </c>
      <c r="H203" s="322" t="n">
        <v>45261</v>
      </c>
      <c r="I203" s="323" t="n">
        <v>28</v>
      </c>
      <c r="J203" t="inlineStr">
        <is>
          <t>P - Parcela</t>
        </is>
      </c>
      <c r="K203" t="inlineStr">
        <is>
          <t>Contrato</t>
        </is>
      </c>
      <c r="L203" t="n">
        <v>3225.16</v>
      </c>
      <c r="M203" s="167">
        <f>DATE(YEAR(G203),MONTH(G203),1)</f>
        <v/>
      </c>
      <c r="N203" s="157">
        <f>IF(G203&gt;$L$3,"Futuro","Atraso")</f>
        <v/>
      </c>
      <c r="O203">
        <f>12*(YEAR(G203)-YEAR($L$3))+(MONTH(G203)-MONTH($L$3))</f>
        <v/>
      </c>
      <c r="P203" s="319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  <c r="S203">
        <f>IF(N203="Atraso",IF(Q203&lt;=30,INFORME_MENSAL!$A$12,IF(Q203&lt;=60,INFORME_MENSAL!$A$13,IF(Q203&lt;=90,INFORME_MENSAL!$A$14,IF(Q203&lt;=120,INFORME_MENSAL!$A$15,IF(Q203&lt;=150,INFORME_MENSAL!$A$16,IF(Q203&lt;=180,INFORME_MENSAL!$A$17,IF(Q203&lt;=360,INFORME_MENSAL!$A$18,IF(Q203&gt;360,INFORME_MENSAL!$A$19)))))))),"")</f>
        <v/>
      </c>
    </row>
    <row r="204">
      <c r="A204" t="inlineStr">
        <is>
          <t>CASA-26</t>
        </is>
      </c>
      <c r="B204" t="inlineStr">
        <is>
          <t>FABIO LUIZ RIBEIRO GUIMARÃES / ELISANGELA FERREIRA GUIMARÃES</t>
        </is>
      </c>
      <c r="C204" t="n">
        <v>1</v>
      </c>
      <c r="D204" t="inlineStr">
        <is>
          <t>INCC</t>
        </is>
      </c>
      <c r="F204" t="inlineStr">
        <is>
          <t>Mensal</t>
        </is>
      </c>
      <c r="G204" s="142" t="n">
        <v>45275</v>
      </c>
      <c r="H204" s="322" t="n">
        <v>45261</v>
      </c>
      <c r="I204" s="323" t="n">
        <v>25</v>
      </c>
      <c r="J204" t="inlineStr">
        <is>
          <t>P - Parcela</t>
        </is>
      </c>
      <c r="K204" t="inlineStr">
        <is>
          <t>Contrato</t>
        </is>
      </c>
      <c r="L204" t="n">
        <v>3520.22</v>
      </c>
      <c r="M204" s="167">
        <f>DATE(YEAR(G204),MONTH(G204),1)</f>
        <v/>
      </c>
      <c r="N204" s="157">
        <f>IF(G204&gt;$L$3,"Futuro","Atraso")</f>
        <v/>
      </c>
      <c r="O204">
        <f>12*(YEAR(G204)-YEAR($L$3))+(MONTH(G204)-MONTH($L$3))</f>
        <v/>
      </c>
      <c r="P204" s="319">
        <f>IF(N204="Atraso",L204,L204/(1+$L$2)^O204)</f>
        <v/>
      </c>
      <c r="Q204">
        <f>IF(N204="Atraso",$L$3-G204,0)</f>
        <v/>
      </c>
      <c r="R204">
        <f>IF(Q204&lt;=15,"Até 15",IF(Q204&lt;=30,"Entre 15 e 30",IF(Q204&lt;=60,"Entre 30 e 60",IF(Q204&lt;=90,"Entre 60 e 90",IF(Q204&lt;=120,"Entre 90 e 120",IF(Q204&lt;=150,"Entre 120 e 150",IF(Q204&lt;=180,"Entre 150 e 180","Superior a 180")))))))</f>
        <v/>
      </c>
      <c r="S204">
        <f>IF(N204="Atraso",IF(Q204&lt;=30,INFORME_MENSAL!$A$12,IF(Q204&lt;=60,INFORME_MENSAL!$A$13,IF(Q204&lt;=90,INFORME_MENSAL!$A$14,IF(Q204&lt;=120,INFORME_MENSAL!$A$15,IF(Q204&lt;=150,INFORME_MENSAL!$A$16,IF(Q204&lt;=180,INFORME_MENSAL!$A$17,IF(Q204&lt;=360,INFORME_MENSAL!$A$18,IF(Q204&gt;360,INFORME_MENSAL!$A$19)))))))),"")</f>
        <v/>
      </c>
    </row>
    <row r="205">
      <c r="A205" t="inlineStr">
        <is>
          <t>CASA-28</t>
        </is>
      </c>
      <c r="B205" t="inlineStr">
        <is>
          <t>ALINE SALVATERRA MAGALHAES</t>
        </is>
      </c>
      <c r="C205" t="n">
        <v>1</v>
      </c>
      <c r="D205" t="inlineStr">
        <is>
          <t>INCC</t>
        </is>
      </c>
      <c r="F205" t="inlineStr">
        <is>
          <t>Mensal</t>
        </is>
      </c>
      <c r="G205" s="142" t="n">
        <v>45275</v>
      </c>
      <c r="H205" s="322" t="n">
        <v>45261</v>
      </c>
      <c r="I205" s="323" t="n">
        <v>8</v>
      </c>
      <c r="J205" t="inlineStr">
        <is>
          <t>P - Parcela</t>
        </is>
      </c>
      <c r="K205" t="inlineStr">
        <is>
          <t>Contrato</t>
        </is>
      </c>
      <c r="L205" t="n">
        <v>3872.75</v>
      </c>
      <c r="M205" s="167">
        <f>DATE(YEAR(G205),MONTH(G205),1)</f>
        <v/>
      </c>
      <c r="N205" s="157">
        <f>IF(G205&gt;$L$3,"Futuro","Atraso")</f>
        <v/>
      </c>
      <c r="O205">
        <f>12*(YEAR(G205)-YEAR($L$3))+(MONTH(G205)-MONTH($L$3))</f>
        <v/>
      </c>
      <c r="P205" s="319">
        <f>IF(N205="Atraso",L205,L205/(1+$L$2)^O205)</f>
        <v/>
      </c>
      <c r="Q205">
        <f>IF(N205="Atraso",$L$3-G205,0)</f>
        <v/>
      </c>
      <c r="R205">
        <f>IF(Q205&lt;=15,"Até 15",IF(Q205&lt;=30,"Entre 15 e 30",IF(Q205&lt;=60,"Entre 30 e 60",IF(Q205&lt;=90,"Entre 60 e 90",IF(Q205&lt;=120,"Entre 90 e 120",IF(Q205&lt;=150,"Entre 120 e 150",IF(Q205&lt;=180,"Entre 150 e 180","Superior a 180")))))))</f>
        <v/>
      </c>
      <c r="S205">
        <f>IF(N205="Atraso",IF(Q205&lt;=30,INFORME_MENSAL!$A$12,IF(Q205&lt;=60,INFORME_MENSAL!$A$13,IF(Q205&lt;=90,INFORME_MENSAL!$A$14,IF(Q205&lt;=120,INFORME_MENSAL!$A$15,IF(Q205&lt;=150,INFORME_MENSAL!$A$16,IF(Q205&lt;=180,INFORME_MENSAL!$A$17,IF(Q205&lt;=360,INFORME_MENSAL!$A$18,IF(Q205&gt;360,INFORME_MENSAL!$A$19)))))))),"")</f>
        <v/>
      </c>
    </row>
    <row r="206">
      <c r="A206" t="inlineStr">
        <is>
          <t>CASA-27</t>
        </is>
      </c>
      <c r="B206" t="inlineStr">
        <is>
          <t>SIMONE REGINA MAIA</t>
        </is>
      </c>
      <c r="C206" t="n">
        <v>1</v>
      </c>
      <c r="D206" t="inlineStr">
        <is>
          <t>INCC</t>
        </is>
      </c>
      <c r="F206" t="inlineStr">
        <is>
          <t>Mensal</t>
        </is>
      </c>
      <c r="G206" s="142" t="n">
        <v>45275</v>
      </c>
      <c r="H206" s="322" t="n">
        <v>45261</v>
      </c>
      <c r="I206" s="323" t="n">
        <v>7</v>
      </c>
      <c r="J206" t="inlineStr">
        <is>
          <t>P - Parcela</t>
        </is>
      </c>
      <c r="K206" t="inlineStr">
        <is>
          <t>Contrato</t>
        </is>
      </c>
      <c r="L206" t="n">
        <v>4615.18</v>
      </c>
      <c r="M206" s="167">
        <f>DATE(YEAR(G206),MONTH(G206),1)</f>
        <v/>
      </c>
      <c r="N206" s="157">
        <f>IF(G206&gt;$L$3,"Futuro","Atraso")</f>
        <v/>
      </c>
      <c r="O206">
        <f>12*(YEAR(G206)-YEAR($L$3))+(MONTH(G206)-MONTH($L$3))</f>
        <v/>
      </c>
      <c r="P206" s="319">
        <f>IF(N206="Atraso",L206,L206/(1+$L$2)^O206)</f>
        <v/>
      </c>
      <c r="Q206">
        <f>IF(N206="Atraso",$L$3-G206,0)</f>
        <v/>
      </c>
      <c r="R206">
        <f>IF(Q206&lt;=15,"Até 15",IF(Q206&lt;=30,"Entre 15 e 30",IF(Q206&lt;=60,"Entre 30 e 60",IF(Q206&lt;=90,"Entre 60 e 90",IF(Q206&lt;=120,"Entre 90 e 120",IF(Q206&lt;=150,"Entre 120 e 150",IF(Q206&lt;=180,"Entre 150 e 180","Superior a 180")))))))</f>
        <v/>
      </c>
      <c r="S206">
        <f>IF(N206="Atraso",IF(Q206&lt;=30,INFORME_MENSAL!$A$12,IF(Q206&lt;=60,INFORME_MENSAL!$A$13,IF(Q206&lt;=90,INFORME_MENSAL!$A$14,IF(Q206&lt;=120,INFORME_MENSAL!$A$15,IF(Q206&lt;=150,INFORME_MENSAL!$A$16,IF(Q206&lt;=180,INFORME_MENSAL!$A$17,IF(Q206&lt;=360,INFORME_MENSAL!$A$18,IF(Q206&gt;360,INFORME_MENSAL!$A$19)))))))),"")</f>
        <v/>
      </c>
    </row>
    <row r="207">
      <c r="A207" t="inlineStr">
        <is>
          <t>CASA-9</t>
        </is>
      </c>
      <c r="B207" t="inlineStr">
        <is>
          <t>JESSE GONÇALVES NERI / SABRINA OLIVEIRA LIMA NERI</t>
        </is>
      </c>
      <c r="C207" t="n">
        <v>1</v>
      </c>
      <c r="D207" t="inlineStr">
        <is>
          <t>INCC</t>
        </is>
      </c>
      <c r="F207" t="inlineStr">
        <is>
          <t>Mensal</t>
        </is>
      </c>
      <c r="G207" s="142" t="n">
        <v>45275</v>
      </c>
      <c r="H207" s="322" t="n">
        <v>45261</v>
      </c>
      <c r="I207" s="323" t="n">
        <v>6</v>
      </c>
      <c r="J207" t="inlineStr">
        <is>
          <t>P - Parcela</t>
        </is>
      </c>
      <c r="K207" t="inlineStr">
        <is>
          <t>Contrato</t>
        </is>
      </c>
      <c r="L207" t="n">
        <v>3969.62</v>
      </c>
      <c r="M207" s="167">
        <f>DATE(YEAR(G207),MONTH(G207),1)</f>
        <v/>
      </c>
      <c r="N207" s="157">
        <f>IF(G207&gt;$L$3,"Futuro","Atraso")</f>
        <v/>
      </c>
      <c r="O207">
        <f>12*(YEAR(G207)-YEAR($L$3))+(MONTH(G207)-MONTH($L$3))</f>
        <v/>
      </c>
      <c r="P207" s="319">
        <f>IF(N207="Atraso",L207,L207/(1+$L$2)^O207)</f>
        <v/>
      </c>
      <c r="Q207">
        <f>IF(N207="Atraso",$L$3-G207,0)</f>
        <v/>
      </c>
      <c r="R207">
        <f>IF(Q207&lt;=15,"Até 15",IF(Q207&lt;=30,"Entre 15 e 30",IF(Q207&lt;=60,"Entre 30 e 60",IF(Q207&lt;=90,"Entre 60 e 90",IF(Q207&lt;=120,"Entre 90 e 120",IF(Q207&lt;=150,"Entre 120 e 150",IF(Q207&lt;=180,"Entre 150 e 180","Superior a 180")))))))</f>
        <v/>
      </c>
      <c r="S207">
        <f>IF(N207="Atraso",IF(Q207&lt;=30,INFORME_MENSAL!$A$12,IF(Q207&lt;=60,INFORME_MENSAL!$A$13,IF(Q207&lt;=90,INFORME_MENSAL!$A$14,IF(Q207&lt;=120,INFORME_MENSAL!$A$15,IF(Q207&lt;=150,INFORME_MENSAL!$A$16,IF(Q207&lt;=180,INFORME_MENSAL!$A$17,IF(Q207&lt;=360,INFORME_MENSAL!$A$18,IF(Q207&gt;360,INFORME_MENSAL!$A$19)))))))),"")</f>
        <v/>
      </c>
    </row>
    <row r="208">
      <c r="A208" t="inlineStr">
        <is>
          <t>CASA-46</t>
        </is>
      </c>
      <c r="B208" t="inlineStr">
        <is>
          <t>MARCELO NORONHA MANGANO / ANDRESA PINHEIRO MANGANO</t>
        </is>
      </c>
      <c r="C208" t="n">
        <v>1</v>
      </c>
      <c r="D208" t="inlineStr">
        <is>
          <t>INCC</t>
        </is>
      </c>
      <c r="F208" t="inlineStr">
        <is>
          <t>Mensal</t>
        </is>
      </c>
      <c r="G208" s="142" t="n">
        <v>45275</v>
      </c>
      <c r="H208" s="322" t="n">
        <v>45261</v>
      </c>
      <c r="I208" s="323" t="n">
        <v>2</v>
      </c>
      <c r="J208" t="inlineStr">
        <is>
          <t>P - Parcela</t>
        </is>
      </c>
      <c r="K208" t="inlineStr">
        <is>
          <t>Contrato</t>
        </is>
      </c>
      <c r="L208" t="n">
        <v>12062.4</v>
      </c>
      <c r="M208" s="167">
        <f>DATE(YEAR(G208),MONTH(G208),1)</f>
        <v/>
      </c>
      <c r="N208" s="157">
        <f>IF(G208&gt;$L$3,"Futuro","Atraso")</f>
        <v/>
      </c>
      <c r="O208">
        <f>12*(YEAR(G208)-YEAR($L$3))+(MONTH(G208)-MONTH($L$3))</f>
        <v/>
      </c>
      <c r="P208" s="319">
        <f>IF(N208="Atraso",L208,L208/(1+$L$2)^O208)</f>
        <v/>
      </c>
      <c r="Q208">
        <f>IF(N208="Atraso",$L$3-G208,0)</f>
        <v/>
      </c>
      <c r="R208">
        <f>IF(Q208&lt;=15,"Até 15",IF(Q208&lt;=30,"Entre 15 e 30",IF(Q208&lt;=60,"Entre 30 e 60",IF(Q208&lt;=90,"Entre 60 e 90",IF(Q208&lt;=120,"Entre 90 e 120",IF(Q208&lt;=150,"Entre 120 e 150",IF(Q208&lt;=180,"Entre 150 e 180","Superior a 180")))))))</f>
        <v/>
      </c>
      <c r="S208">
        <f>IF(N208="Atraso",IF(Q208&lt;=30,INFORME_MENSAL!$A$12,IF(Q208&lt;=60,INFORME_MENSAL!$A$13,IF(Q208&lt;=90,INFORME_MENSAL!$A$14,IF(Q208&lt;=120,INFORME_MENSAL!$A$15,IF(Q208&lt;=150,INFORME_MENSAL!$A$16,IF(Q208&lt;=180,INFORME_MENSAL!$A$17,IF(Q208&lt;=360,INFORME_MENSAL!$A$18,IF(Q208&gt;360,INFORME_MENSAL!$A$19)))))))),"")</f>
        <v/>
      </c>
    </row>
    <row r="209">
      <c r="A209" t="inlineStr">
        <is>
          <t>CASA-14</t>
        </is>
      </c>
      <c r="B209" t="inlineStr">
        <is>
          <t>VINICIUS DOLZANI FERMINO NASCIMENTO / GLAUCIA DOS SANTOS SILVA NASCIMENTO</t>
        </is>
      </c>
      <c r="C209" t="n">
        <v>1</v>
      </c>
      <c r="D209" t="inlineStr">
        <is>
          <t>INCC</t>
        </is>
      </c>
      <c r="F209" t="inlineStr">
        <is>
          <t>Mensal</t>
        </is>
      </c>
      <c r="G209" s="142" t="n">
        <v>45280</v>
      </c>
      <c r="H209" s="322" t="n">
        <v>45261</v>
      </c>
      <c r="I209" s="323" t="n">
        <v>7</v>
      </c>
      <c r="J209" t="inlineStr">
        <is>
          <t>P - Parcela</t>
        </is>
      </c>
      <c r="K209" t="inlineStr">
        <is>
          <t>Contrato</t>
        </is>
      </c>
      <c r="L209" t="n">
        <v>3350.86</v>
      </c>
      <c r="M209" s="167">
        <f>DATE(YEAR(G209),MONTH(G209),1)</f>
        <v/>
      </c>
      <c r="N209" s="157">
        <f>IF(G209&gt;$L$3,"Futuro","Atraso")</f>
        <v/>
      </c>
      <c r="O209">
        <f>12*(YEAR(G209)-YEAR($L$3))+(MONTH(G209)-MONTH($L$3))</f>
        <v/>
      </c>
      <c r="P209" s="319">
        <f>IF(N209="Atraso",L209,L209/(1+$L$2)^O209)</f>
        <v/>
      </c>
      <c r="Q209">
        <f>IF(N209="Atraso",$L$3-G209,0)</f>
        <v/>
      </c>
      <c r="R209">
        <f>IF(Q209&lt;=15,"Até 15",IF(Q209&lt;=30,"Entre 15 e 30",IF(Q209&lt;=60,"Entre 30 e 60",IF(Q209&lt;=90,"Entre 60 e 90",IF(Q209&lt;=120,"Entre 90 e 120",IF(Q209&lt;=150,"Entre 120 e 150",IF(Q209&lt;=180,"Entre 150 e 180","Superior a 180")))))))</f>
        <v/>
      </c>
      <c r="S209">
        <f>IF(N209="Atraso",IF(Q209&lt;=30,INFORME_MENSAL!$A$12,IF(Q209&lt;=60,INFORME_MENSAL!$A$13,IF(Q209&lt;=90,INFORME_MENSAL!$A$14,IF(Q209&lt;=120,INFORME_MENSAL!$A$15,IF(Q209&lt;=150,INFORME_MENSAL!$A$16,IF(Q209&lt;=180,INFORME_MENSAL!$A$17,IF(Q209&lt;=360,INFORME_MENSAL!$A$18,IF(Q209&gt;360,INFORME_MENSAL!$A$19)))))))),"")</f>
        <v/>
      </c>
    </row>
    <row r="210">
      <c r="A210" t="inlineStr">
        <is>
          <t>CASA-40</t>
        </is>
      </c>
      <c r="B210" t="inlineStr">
        <is>
          <t>RODRIGO DE JESUS REIS / DEBORA ANGELA REIS</t>
        </is>
      </c>
      <c r="C210" t="n">
        <v>1</v>
      </c>
      <c r="D210" t="inlineStr">
        <is>
          <t>INCC</t>
        </is>
      </c>
      <c r="F210" t="inlineStr">
        <is>
          <t>Mensal</t>
        </is>
      </c>
      <c r="G210" s="142" t="n">
        <v>45280</v>
      </c>
      <c r="H210" s="322" t="n">
        <v>45261</v>
      </c>
      <c r="I210" s="323" t="n">
        <v>9</v>
      </c>
      <c r="J210" t="inlineStr">
        <is>
          <t>P - Parcela</t>
        </is>
      </c>
      <c r="K210" t="inlineStr">
        <is>
          <t>Contrato</t>
        </is>
      </c>
      <c r="L210" t="n">
        <v>4647.94</v>
      </c>
      <c r="M210" s="167">
        <f>DATE(YEAR(G210),MONTH(G210),1)</f>
        <v/>
      </c>
      <c r="N210" s="157">
        <f>IF(G210&gt;$L$3,"Futuro","Atraso")</f>
        <v/>
      </c>
      <c r="O210">
        <f>12*(YEAR(G210)-YEAR($L$3))+(MONTH(G210)-MONTH($L$3))</f>
        <v/>
      </c>
      <c r="P210" s="319">
        <f>IF(N210="Atraso",L210,L210/(1+$L$2)^O210)</f>
        <v/>
      </c>
      <c r="Q210">
        <f>IF(N210="Atraso",$L$3-G210,0)</f>
        <v/>
      </c>
      <c r="R210">
        <f>IF(Q210&lt;=15,"Até 15",IF(Q210&lt;=30,"Entre 15 e 30",IF(Q210&lt;=60,"Entre 30 e 60",IF(Q210&lt;=90,"Entre 60 e 90",IF(Q210&lt;=120,"Entre 90 e 120",IF(Q210&lt;=150,"Entre 120 e 150",IF(Q210&lt;=180,"Entre 150 e 180","Superior a 180")))))))</f>
        <v/>
      </c>
      <c r="S210">
        <f>IF(N210="Atraso",IF(Q210&lt;=30,INFORME_MENSAL!$A$12,IF(Q210&lt;=60,INFORME_MENSAL!$A$13,IF(Q210&lt;=90,INFORME_MENSAL!$A$14,IF(Q210&lt;=120,INFORME_MENSAL!$A$15,IF(Q210&lt;=150,INFORME_MENSAL!$A$16,IF(Q210&lt;=180,INFORME_MENSAL!$A$17,IF(Q210&lt;=360,INFORME_MENSAL!$A$18,IF(Q210&gt;360,INFORME_MENSAL!$A$19)))))))),"")</f>
        <v/>
      </c>
    </row>
    <row r="211">
      <c r="A211" t="inlineStr">
        <is>
          <t>CASA-18</t>
        </is>
      </c>
      <c r="B211" t="inlineStr">
        <is>
          <t>MARCELO JOSE DA SILVA / RAQUEL LIVIA FACONTI</t>
        </is>
      </c>
      <c r="C211" t="n">
        <v>1</v>
      </c>
      <c r="D211" t="inlineStr">
        <is>
          <t>INCC</t>
        </is>
      </c>
      <c r="F211" t="inlineStr">
        <is>
          <t>Mensal</t>
        </is>
      </c>
      <c r="G211" s="142" t="n">
        <v>45280</v>
      </c>
      <c r="H211" s="322" t="n">
        <v>45261</v>
      </c>
      <c r="I211" s="323" t="n">
        <v>8</v>
      </c>
      <c r="J211" t="inlineStr">
        <is>
          <t>P - Parcela</t>
        </is>
      </c>
      <c r="K211" t="inlineStr">
        <is>
          <t>Contrato</t>
        </is>
      </c>
      <c r="L211" t="n">
        <v>3664.12</v>
      </c>
      <c r="M211" s="167">
        <f>DATE(YEAR(G211),MONTH(G211),1)</f>
        <v/>
      </c>
      <c r="N211" s="157">
        <f>IF(G211&gt;$L$3,"Futuro","Atraso")</f>
        <v/>
      </c>
      <c r="O211">
        <f>12*(YEAR(G211)-YEAR($L$3))+(MONTH(G211)-MONTH($L$3))</f>
        <v/>
      </c>
      <c r="P211" s="319">
        <f>IF(N211="Atraso",L211,L211/(1+$L$2)^O211)</f>
        <v/>
      </c>
      <c r="Q211">
        <f>IF(N211="Atraso",$L$3-G211,0)</f>
        <v/>
      </c>
      <c r="R211">
        <f>IF(Q211&lt;=15,"Até 15",IF(Q211&lt;=30,"Entre 15 e 30",IF(Q211&lt;=60,"Entre 30 e 60",IF(Q211&lt;=90,"Entre 60 e 90",IF(Q211&lt;=120,"Entre 90 e 120",IF(Q211&lt;=150,"Entre 120 e 150",IF(Q211&lt;=180,"Entre 150 e 180","Superior a 180")))))))</f>
        <v/>
      </c>
      <c r="S211">
        <f>IF(N211="Atraso",IF(Q211&lt;=30,INFORME_MENSAL!$A$12,IF(Q211&lt;=60,INFORME_MENSAL!$A$13,IF(Q211&lt;=90,INFORME_MENSAL!$A$14,IF(Q211&lt;=120,INFORME_MENSAL!$A$15,IF(Q211&lt;=150,INFORME_MENSAL!$A$16,IF(Q211&lt;=180,INFORME_MENSAL!$A$17,IF(Q211&lt;=360,INFORME_MENSAL!$A$18,IF(Q211&gt;360,INFORME_MENSAL!$A$19)))))))),"")</f>
        <v/>
      </c>
    </row>
    <row r="212">
      <c r="A212" t="inlineStr">
        <is>
          <t>CASA-16</t>
        </is>
      </c>
      <c r="B212" t="inlineStr">
        <is>
          <t>LEANDRO SOLA BERNARDINO / RAQUEL BERNARDINO SOLA</t>
        </is>
      </c>
      <c r="C212" t="n">
        <v>1</v>
      </c>
      <c r="D212" t="inlineStr">
        <is>
          <t>INCC</t>
        </is>
      </c>
      <c r="F212" t="inlineStr">
        <is>
          <t>Mensal</t>
        </is>
      </c>
      <c r="G212" s="142" t="n">
        <v>45280</v>
      </c>
      <c r="H212" s="322" t="n">
        <v>45261</v>
      </c>
      <c r="I212" s="323" t="n">
        <v>8</v>
      </c>
      <c r="J212" t="inlineStr">
        <is>
          <t>P - Parcela</t>
        </is>
      </c>
      <c r="K212" t="inlineStr">
        <is>
          <t>Contrato</t>
        </is>
      </c>
      <c r="L212" t="n">
        <v>3638.29</v>
      </c>
      <c r="M212" s="167">
        <f>DATE(YEAR(G212),MONTH(G212),1)</f>
        <v/>
      </c>
      <c r="N212" s="157">
        <f>IF(G212&gt;$L$3,"Futuro","Atraso")</f>
        <v/>
      </c>
      <c r="O212">
        <f>12*(YEAR(G212)-YEAR($L$3))+(MONTH(G212)-MONTH($L$3))</f>
        <v/>
      </c>
      <c r="P212" s="319">
        <f>IF(N212="Atraso",L212,L212/(1+$L$2)^O212)</f>
        <v/>
      </c>
      <c r="Q212">
        <f>IF(N212="Atraso",$L$3-G212,0)</f>
        <v/>
      </c>
      <c r="R212">
        <f>IF(Q212&lt;=15,"Até 15",IF(Q212&lt;=30,"Entre 15 e 30",IF(Q212&lt;=60,"Entre 30 e 60",IF(Q212&lt;=90,"Entre 60 e 90",IF(Q212&lt;=120,"Entre 90 e 120",IF(Q212&lt;=150,"Entre 120 e 150",IF(Q212&lt;=180,"Entre 150 e 180","Superior a 180")))))))</f>
        <v/>
      </c>
      <c r="S212">
        <f>IF(N212="Atraso",IF(Q212&lt;=30,INFORME_MENSAL!$A$12,IF(Q212&lt;=60,INFORME_MENSAL!$A$13,IF(Q212&lt;=90,INFORME_MENSAL!$A$14,IF(Q212&lt;=120,INFORME_MENSAL!$A$15,IF(Q212&lt;=150,INFORME_MENSAL!$A$16,IF(Q212&lt;=180,INFORME_MENSAL!$A$17,IF(Q212&lt;=360,INFORME_MENSAL!$A$18,IF(Q212&gt;360,INFORME_MENSAL!$A$19)))))))),"")</f>
        <v/>
      </c>
    </row>
    <row r="213">
      <c r="A213" t="inlineStr">
        <is>
          <t>CASA-34</t>
        </is>
      </c>
      <c r="B213" t="inlineStr">
        <is>
          <t>ALEXANDRE SIMIÃO / ANA PAULA DE BRITO SIMIÃO</t>
        </is>
      </c>
      <c r="C213" t="n">
        <v>1</v>
      </c>
      <c r="D213" t="inlineStr">
        <is>
          <t>INCC</t>
        </is>
      </c>
      <c r="F213" t="inlineStr">
        <is>
          <t>Mensal</t>
        </is>
      </c>
      <c r="G213" s="142" t="n">
        <v>45280</v>
      </c>
      <c r="H213" s="322" t="n">
        <v>45261</v>
      </c>
      <c r="I213" s="323" t="n">
        <v>8</v>
      </c>
      <c r="J213" t="inlineStr">
        <is>
          <t>P - Parcela</t>
        </is>
      </c>
      <c r="K213" t="inlineStr">
        <is>
          <t>Contrato</t>
        </is>
      </c>
      <c r="L213" t="n">
        <v>3845.45</v>
      </c>
      <c r="M213" s="167">
        <f>DATE(YEAR(G213),MONTH(G213),1)</f>
        <v/>
      </c>
      <c r="N213" s="157">
        <f>IF(G213&gt;$L$3,"Futuro","Atraso")</f>
        <v/>
      </c>
      <c r="O213">
        <f>12*(YEAR(G213)-YEAR($L$3))+(MONTH(G213)-MONTH($L$3))</f>
        <v/>
      </c>
      <c r="P213" s="319">
        <f>IF(N213="Atraso",L213,L213/(1+$L$2)^O213)</f>
        <v/>
      </c>
      <c r="Q213">
        <f>IF(N213="Atraso",$L$3-G213,0)</f>
        <v/>
      </c>
      <c r="R213">
        <f>IF(Q213&lt;=15,"Até 15",IF(Q213&lt;=30,"Entre 15 e 30",IF(Q213&lt;=60,"Entre 30 e 60",IF(Q213&lt;=90,"Entre 60 e 90",IF(Q213&lt;=120,"Entre 90 e 120",IF(Q213&lt;=150,"Entre 120 e 150",IF(Q213&lt;=180,"Entre 150 e 180","Superior a 180")))))))</f>
        <v/>
      </c>
      <c r="S213">
        <f>IF(N213="Atraso",IF(Q213&lt;=30,INFORME_MENSAL!$A$12,IF(Q213&lt;=60,INFORME_MENSAL!$A$13,IF(Q213&lt;=90,INFORME_MENSAL!$A$14,IF(Q213&lt;=120,INFORME_MENSAL!$A$15,IF(Q213&lt;=150,INFORME_MENSAL!$A$16,IF(Q213&lt;=180,INFORME_MENSAL!$A$17,IF(Q213&lt;=360,INFORME_MENSAL!$A$18,IF(Q213&gt;360,INFORME_MENSAL!$A$19)))))))),"")</f>
        <v/>
      </c>
    </row>
    <row r="214">
      <c r="A214" t="inlineStr">
        <is>
          <t>CASA-37</t>
        </is>
      </c>
      <c r="B214" t="inlineStr">
        <is>
          <t>DACH DIGITAL CONSULTORIA E SOLUCOES DIGITAIS LTDA / WESLEY BATISTA PEREIRA</t>
        </is>
      </c>
      <c r="C214" t="n">
        <v>1</v>
      </c>
      <c r="D214" t="inlineStr">
        <is>
          <t>INCC</t>
        </is>
      </c>
      <c r="F214" t="inlineStr">
        <is>
          <t>Mensal</t>
        </is>
      </c>
      <c r="G214" s="142" t="n">
        <v>45280</v>
      </c>
      <c r="H214" s="322" t="n">
        <v>45261</v>
      </c>
      <c r="I214" s="323" t="n">
        <v>7</v>
      </c>
      <c r="J214" t="inlineStr">
        <is>
          <t>P - Parcela</t>
        </is>
      </c>
      <c r="K214" t="inlineStr">
        <is>
          <t>Contrato</t>
        </is>
      </c>
      <c r="L214" t="n">
        <v>4615.18</v>
      </c>
      <c r="M214" s="167">
        <f>DATE(YEAR(G214),MONTH(G214),1)</f>
        <v/>
      </c>
      <c r="N214" s="157">
        <f>IF(G214&gt;$L$3,"Futuro","Atraso")</f>
        <v/>
      </c>
      <c r="O214">
        <f>12*(YEAR(G214)-YEAR($L$3))+(MONTH(G214)-MONTH($L$3))</f>
        <v/>
      </c>
      <c r="P214" s="319">
        <f>IF(N214="Atraso",L214,L214/(1+$L$2)^O214)</f>
        <v/>
      </c>
      <c r="Q214">
        <f>IF(N214="Atraso",$L$3-G214,0)</f>
        <v/>
      </c>
      <c r="R214">
        <f>IF(Q214&lt;=15,"Até 15",IF(Q214&lt;=30,"Entre 15 e 30",IF(Q214&lt;=60,"Entre 30 e 60",IF(Q214&lt;=90,"Entre 60 e 90",IF(Q214&lt;=120,"Entre 90 e 120",IF(Q214&lt;=150,"Entre 120 e 150",IF(Q214&lt;=180,"Entre 150 e 180","Superior a 180")))))))</f>
        <v/>
      </c>
      <c r="S214">
        <f>IF(N214="Atraso",IF(Q214&lt;=30,INFORME_MENSAL!$A$12,IF(Q214&lt;=60,INFORME_MENSAL!$A$13,IF(Q214&lt;=90,INFORME_MENSAL!$A$14,IF(Q214&lt;=120,INFORME_MENSAL!$A$15,IF(Q214&lt;=150,INFORME_MENSAL!$A$16,IF(Q214&lt;=180,INFORME_MENSAL!$A$17,IF(Q214&lt;=360,INFORME_MENSAL!$A$18,IF(Q214&gt;360,INFORME_MENSAL!$A$19)))))))),"")</f>
        <v/>
      </c>
    </row>
    <row r="215">
      <c r="A215" t="inlineStr">
        <is>
          <t>CASA-63</t>
        </is>
      </c>
      <c r="B215" t="inlineStr">
        <is>
          <t>RODRIGO LOPES DE SOUZA / BEATRIZ TEREZA MARCOLINO DE SOUZA</t>
        </is>
      </c>
      <c r="C215" t="n">
        <v>1</v>
      </c>
      <c r="D215" t="inlineStr">
        <is>
          <t>INCC</t>
        </is>
      </c>
      <c r="F215" t="inlineStr">
        <is>
          <t>Mensal</t>
        </is>
      </c>
      <c r="G215" s="142" t="n">
        <v>45280</v>
      </c>
      <c r="H215" s="322" t="n">
        <v>45261</v>
      </c>
      <c r="I215" s="323" t="n">
        <v>5</v>
      </c>
      <c r="J215" t="inlineStr">
        <is>
          <t>P - Parcela</t>
        </is>
      </c>
      <c r="K215" t="inlineStr">
        <is>
          <t>Contrato</t>
        </is>
      </c>
      <c r="L215" t="n">
        <v>3373.75</v>
      </c>
      <c r="M215" s="167">
        <f>DATE(YEAR(G215),MONTH(G215),1)</f>
        <v/>
      </c>
      <c r="N215" s="157">
        <f>IF(G215&gt;$L$3,"Futuro","Atraso")</f>
        <v/>
      </c>
      <c r="O215">
        <f>12*(YEAR(G215)-YEAR($L$3))+(MONTH(G215)-MONTH($L$3))</f>
        <v/>
      </c>
      <c r="P215" s="319">
        <f>IF(N215="Atraso",L215,L215/(1+$L$2)^O215)</f>
        <v/>
      </c>
      <c r="Q215">
        <f>IF(N215="Atraso",$L$3-G215,0)</f>
        <v/>
      </c>
      <c r="R215">
        <f>IF(Q215&lt;=15,"Até 15",IF(Q215&lt;=30,"Entre 15 e 30",IF(Q215&lt;=60,"Entre 30 e 60",IF(Q215&lt;=90,"Entre 60 e 90",IF(Q215&lt;=120,"Entre 90 e 120",IF(Q215&lt;=150,"Entre 120 e 150",IF(Q215&lt;=180,"Entre 150 e 180","Superior a 180")))))))</f>
        <v/>
      </c>
      <c r="S215">
        <f>IF(N215="Atraso",IF(Q215&lt;=30,INFORME_MENSAL!$A$12,IF(Q215&lt;=60,INFORME_MENSAL!$A$13,IF(Q215&lt;=90,INFORME_MENSAL!$A$14,IF(Q215&lt;=120,INFORME_MENSAL!$A$15,IF(Q215&lt;=150,INFORME_MENSAL!$A$16,IF(Q215&lt;=180,INFORME_MENSAL!$A$17,IF(Q215&lt;=360,INFORME_MENSAL!$A$18,IF(Q215&gt;360,INFORME_MENSAL!$A$19)))))))),"")</f>
        <v/>
      </c>
    </row>
    <row r="216">
      <c r="A216" t="inlineStr">
        <is>
          <t>CASA-63</t>
        </is>
      </c>
      <c r="B216" t="inlineStr">
        <is>
          <t>RODRIGO LOPES DE SOUZA / BEATRIZ TEREZA MARCOLINO DE SOUZA</t>
        </is>
      </c>
      <c r="C216" t="n">
        <v>1</v>
      </c>
      <c r="D216" t="inlineStr">
        <is>
          <t>INCC</t>
        </is>
      </c>
      <c r="F216" t="inlineStr">
        <is>
          <t>Mensal</t>
        </is>
      </c>
      <c r="G216" s="142" t="n">
        <v>45280</v>
      </c>
      <c r="H216" s="322" t="n">
        <v>45261</v>
      </c>
      <c r="I216" s="323" t="n">
        <v>1</v>
      </c>
      <c r="J216" t="inlineStr">
        <is>
          <t>I - Intermediária</t>
        </is>
      </c>
      <c r="K216" t="inlineStr">
        <is>
          <t>Contrato</t>
        </is>
      </c>
      <c r="L216" t="n">
        <v>8153</v>
      </c>
      <c r="M216" s="167">
        <f>DATE(YEAR(G216),MONTH(G216),1)</f>
        <v/>
      </c>
      <c r="N216" s="157">
        <f>IF(G216&gt;$L$3,"Futuro","Atraso")</f>
        <v/>
      </c>
      <c r="O216">
        <f>12*(YEAR(G216)-YEAR($L$3))+(MONTH(G216)-MONTH($L$3))</f>
        <v/>
      </c>
      <c r="P216" s="319">
        <f>IF(N216="Atraso",L216,L216/(1+$L$2)^O216)</f>
        <v/>
      </c>
      <c r="Q216">
        <f>IF(N216="Atraso",$L$3-G216,0)</f>
        <v/>
      </c>
      <c r="R216">
        <f>IF(Q216&lt;=15,"Até 15",IF(Q216&lt;=30,"Entre 15 e 30",IF(Q216&lt;=60,"Entre 30 e 60",IF(Q216&lt;=90,"Entre 60 e 90",IF(Q216&lt;=120,"Entre 90 e 120",IF(Q216&lt;=150,"Entre 120 e 150",IF(Q216&lt;=180,"Entre 150 e 180","Superior a 180")))))))</f>
        <v/>
      </c>
      <c r="S216">
        <f>IF(N216="Atraso",IF(Q216&lt;=30,INFORME_MENSAL!$A$12,IF(Q216&lt;=60,INFORME_MENSAL!$A$13,IF(Q216&lt;=90,INFORME_MENSAL!$A$14,IF(Q216&lt;=120,INFORME_MENSAL!$A$15,IF(Q216&lt;=150,INFORME_MENSAL!$A$16,IF(Q216&lt;=180,INFORME_MENSAL!$A$17,IF(Q216&lt;=360,INFORME_MENSAL!$A$18,IF(Q216&gt;360,INFORME_MENSAL!$A$19)))))))),"")</f>
        <v/>
      </c>
    </row>
    <row r="217">
      <c r="A217" t="inlineStr">
        <is>
          <t>CASA-32</t>
        </is>
      </c>
      <c r="B217" t="inlineStr">
        <is>
          <t>FERNANDA CARSOSO MOREIRA / JONATHAN ALVES MACEDO</t>
        </is>
      </c>
      <c r="C217" t="n">
        <v>1</v>
      </c>
      <c r="D217" t="inlineStr">
        <is>
          <t>INCC</t>
        </is>
      </c>
      <c r="F217" t="inlineStr">
        <is>
          <t>Mensal</t>
        </is>
      </c>
      <c r="G217" s="142" t="n">
        <v>45280</v>
      </c>
      <c r="H217" s="322" t="n">
        <v>45261</v>
      </c>
      <c r="I217" s="323" t="n">
        <v>8</v>
      </c>
      <c r="J217" t="inlineStr">
        <is>
          <t>P - Parcela</t>
        </is>
      </c>
      <c r="K217" t="inlineStr">
        <is>
          <t>Contrato</t>
        </is>
      </c>
      <c r="L217" t="n">
        <v>3046.32</v>
      </c>
      <c r="M217" s="167">
        <f>DATE(YEAR(G217),MONTH(G217),1)</f>
        <v/>
      </c>
      <c r="N217" s="157">
        <f>IF(G217&gt;$L$3,"Futuro","Atraso")</f>
        <v/>
      </c>
      <c r="O217">
        <f>12*(YEAR(G217)-YEAR($L$3))+(MONTH(G217)-MONTH($L$3))</f>
        <v/>
      </c>
      <c r="P217" s="319">
        <f>IF(N217="Atraso",L217,L217/(1+$L$2)^O217)</f>
        <v/>
      </c>
      <c r="Q217">
        <f>IF(N217="Atraso",$L$3-G217,0)</f>
        <v/>
      </c>
      <c r="R217">
        <f>IF(Q217&lt;=15,"Até 15",IF(Q217&lt;=30,"Entre 15 e 30",IF(Q217&lt;=60,"Entre 30 e 60",IF(Q217&lt;=90,"Entre 60 e 90",IF(Q217&lt;=120,"Entre 90 e 120",IF(Q217&lt;=150,"Entre 120 e 150",IF(Q217&lt;=180,"Entre 150 e 180","Superior a 180")))))))</f>
        <v/>
      </c>
      <c r="S217">
        <f>IF(N217="Atraso",IF(Q217&lt;=30,INFORME_MENSAL!$A$12,IF(Q217&lt;=60,INFORME_MENSAL!$A$13,IF(Q217&lt;=90,INFORME_MENSAL!$A$14,IF(Q217&lt;=120,INFORME_MENSAL!$A$15,IF(Q217&lt;=150,INFORME_MENSAL!$A$16,IF(Q217&lt;=180,INFORME_MENSAL!$A$17,IF(Q217&lt;=360,INFORME_MENSAL!$A$18,IF(Q217&gt;360,INFORME_MENSAL!$A$19)))))))),"")</f>
        <v/>
      </c>
    </row>
    <row r="218">
      <c r="A218" t="inlineStr">
        <is>
          <t>CASA-32</t>
        </is>
      </c>
      <c r="B218" t="inlineStr">
        <is>
          <t>FERNANDA CARSOSO MOREIRA / JONATHAN ALVES MACEDO</t>
        </is>
      </c>
      <c r="C218" t="n">
        <v>1</v>
      </c>
      <c r="D218" t="inlineStr">
        <is>
          <t>INCC</t>
        </is>
      </c>
      <c r="F218" t="inlineStr">
        <is>
          <t>Mensal</t>
        </is>
      </c>
      <c r="G218" s="142" t="n">
        <v>45280</v>
      </c>
      <c r="H218" s="322" t="n">
        <v>45261</v>
      </c>
      <c r="I218" s="323" t="n">
        <v>1</v>
      </c>
      <c r="J218" t="inlineStr">
        <is>
          <t>A2 - Semestral</t>
        </is>
      </c>
      <c r="K218" t="inlineStr">
        <is>
          <t>Contrato</t>
        </is>
      </c>
      <c r="L218" t="n">
        <v>8944.950000000001</v>
      </c>
      <c r="M218" s="167">
        <f>DATE(YEAR(G218),MONTH(G218),1)</f>
        <v/>
      </c>
      <c r="N218" s="157">
        <f>IF(G218&gt;$L$3,"Futuro","Atraso")</f>
        <v/>
      </c>
      <c r="O218">
        <f>12*(YEAR(G218)-YEAR($L$3))+(MONTH(G218)-MONTH($L$3))</f>
        <v/>
      </c>
      <c r="P218" s="319">
        <f>IF(N218="Atraso",L218,L218/(1+$L$2)^O218)</f>
        <v/>
      </c>
      <c r="Q218">
        <f>IF(N218="Atraso",$L$3-G218,0)</f>
        <v/>
      </c>
      <c r="R218">
        <f>IF(Q218&lt;=15,"Até 15",IF(Q218&lt;=30,"Entre 15 e 30",IF(Q218&lt;=60,"Entre 30 e 60",IF(Q218&lt;=90,"Entre 60 e 90",IF(Q218&lt;=120,"Entre 90 e 120",IF(Q218&lt;=150,"Entre 120 e 150",IF(Q218&lt;=180,"Entre 150 e 180","Superior a 180")))))))</f>
        <v/>
      </c>
      <c r="S218">
        <f>IF(N218="Atraso",IF(Q218&lt;=30,INFORME_MENSAL!$A$12,IF(Q218&lt;=60,INFORME_MENSAL!$A$13,IF(Q218&lt;=90,INFORME_MENSAL!$A$14,IF(Q218&lt;=120,INFORME_MENSAL!$A$15,IF(Q218&lt;=150,INFORME_MENSAL!$A$16,IF(Q218&lt;=180,INFORME_MENSAL!$A$17,IF(Q218&lt;=360,INFORME_MENSAL!$A$18,IF(Q218&gt;360,INFORME_MENSAL!$A$19)))))))),"")</f>
        <v/>
      </c>
    </row>
    <row r="219">
      <c r="A219" t="inlineStr">
        <is>
          <t>CASA-17</t>
        </is>
      </c>
      <c r="B219" t="inlineStr">
        <is>
          <t>RAPHAEL TURGERA DA SILVA / SANDRA GAMBARRA HILARIO</t>
        </is>
      </c>
      <c r="C219" t="n">
        <v>1</v>
      </c>
      <c r="D219" t="inlineStr">
        <is>
          <t>INCC</t>
        </is>
      </c>
      <c r="F219" t="inlineStr">
        <is>
          <t>Mensal</t>
        </is>
      </c>
      <c r="G219" s="142" t="n">
        <v>45280</v>
      </c>
      <c r="H219" s="322" t="n">
        <v>45261</v>
      </c>
      <c r="I219" s="323" t="n">
        <v>1</v>
      </c>
      <c r="J219" t="inlineStr">
        <is>
          <t>A2 - Semestral</t>
        </is>
      </c>
      <c r="K219" t="inlineStr">
        <is>
          <t>Contrato</t>
        </is>
      </c>
      <c r="L219" t="n">
        <v>6852.64</v>
      </c>
      <c r="M219" s="167">
        <f>DATE(YEAR(G219),MONTH(G219),1)</f>
        <v/>
      </c>
      <c r="N219" s="157">
        <f>IF(G219&gt;$L$3,"Futuro","Atraso")</f>
        <v/>
      </c>
      <c r="O219">
        <f>12*(YEAR(G219)-YEAR($L$3))+(MONTH(G219)-MONTH($L$3))</f>
        <v/>
      </c>
      <c r="P219" s="319">
        <f>IF(N219="Atraso",L219,L219/(1+$L$2)^O219)</f>
        <v/>
      </c>
      <c r="Q219">
        <f>IF(N219="Atraso",$L$3-G219,0)</f>
        <v/>
      </c>
      <c r="R219">
        <f>IF(Q219&lt;=15,"Até 15",IF(Q219&lt;=30,"Entre 15 e 30",IF(Q219&lt;=60,"Entre 30 e 60",IF(Q219&lt;=90,"Entre 60 e 90",IF(Q219&lt;=120,"Entre 90 e 120",IF(Q219&lt;=150,"Entre 120 e 150",IF(Q219&lt;=180,"Entre 150 e 180","Superior a 180")))))))</f>
        <v/>
      </c>
      <c r="S219">
        <f>IF(N219="Atraso",IF(Q219&lt;=30,INFORME_MENSAL!$A$12,IF(Q219&lt;=60,INFORME_MENSAL!$A$13,IF(Q219&lt;=90,INFORME_MENSAL!$A$14,IF(Q219&lt;=120,INFORME_MENSAL!$A$15,IF(Q219&lt;=150,INFORME_MENSAL!$A$16,IF(Q219&lt;=180,INFORME_MENSAL!$A$17,IF(Q219&lt;=360,INFORME_MENSAL!$A$18,IF(Q219&gt;360,INFORME_MENSAL!$A$19)))))))),"")</f>
        <v/>
      </c>
    </row>
    <row r="220">
      <c r="A220" t="inlineStr">
        <is>
          <t>CASA-17</t>
        </is>
      </c>
      <c r="B220" t="inlineStr">
        <is>
          <t>RAPHAEL TURGERA DA SILVA / SANDRA GAMBARRA HILARIO</t>
        </is>
      </c>
      <c r="C220" t="n">
        <v>1</v>
      </c>
      <c r="D220" t="inlineStr">
        <is>
          <t>INCC</t>
        </is>
      </c>
      <c r="F220" t="inlineStr">
        <is>
          <t>Mensal</t>
        </is>
      </c>
      <c r="G220" s="142" t="n">
        <v>45280</v>
      </c>
      <c r="H220" s="322" t="n">
        <v>45261</v>
      </c>
      <c r="I220" s="323" t="n">
        <v>7</v>
      </c>
      <c r="J220" t="inlineStr">
        <is>
          <t>P - Parcela</t>
        </is>
      </c>
      <c r="K220" t="inlineStr">
        <is>
          <t>Contrato</t>
        </is>
      </c>
      <c r="L220" t="n">
        <v>4549.24</v>
      </c>
      <c r="M220" s="167">
        <f>DATE(YEAR(G220),MONTH(G220),1)</f>
        <v/>
      </c>
      <c r="N220" s="157">
        <f>IF(G220&gt;$L$3,"Futuro","Atraso")</f>
        <v/>
      </c>
      <c r="O220">
        <f>12*(YEAR(G220)-YEAR($L$3))+(MONTH(G220)-MONTH($L$3))</f>
        <v/>
      </c>
      <c r="P220" s="319">
        <f>IF(N220="Atraso",L220,L220/(1+$L$2)^O220)</f>
        <v/>
      </c>
      <c r="Q220">
        <f>IF(N220="Atraso",$L$3-G220,0)</f>
        <v/>
      </c>
      <c r="R220">
        <f>IF(Q220&lt;=15,"Até 15",IF(Q220&lt;=30,"Entre 15 e 30",IF(Q220&lt;=60,"Entre 30 e 60",IF(Q220&lt;=90,"Entre 60 e 90",IF(Q220&lt;=120,"Entre 90 e 120",IF(Q220&lt;=150,"Entre 120 e 150",IF(Q220&lt;=180,"Entre 150 e 180","Superior a 180")))))))</f>
        <v/>
      </c>
      <c r="S220">
        <f>IF(N220="Atraso",IF(Q220&lt;=30,INFORME_MENSAL!$A$12,IF(Q220&lt;=60,INFORME_MENSAL!$A$13,IF(Q220&lt;=90,INFORME_MENSAL!$A$14,IF(Q220&lt;=120,INFORME_MENSAL!$A$15,IF(Q220&lt;=150,INFORME_MENSAL!$A$16,IF(Q220&lt;=180,INFORME_MENSAL!$A$17,IF(Q220&lt;=360,INFORME_MENSAL!$A$18,IF(Q220&gt;360,INFORME_MENSAL!$A$19)))))))),"")</f>
        <v/>
      </c>
    </row>
    <row r="221">
      <c r="A221" t="inlineStr">
        <is>
          <t>CASA-65</t>
        </is>
      </c>
      <c r="B221" t="inlineStr">
        <is>
          <t>DANILO BERTONI PIMENTA / ALBANETE COSTA DE FRANÇA</t>
        </is>
      </c>
      <c r="C221" t="n">
        <v>1</v>
      </c>
      <c r="D221" t="inlineStr">
        <is>
          <t>INCC</t>
        </is>
      </c>
      <c r="F221" t="inlineStr">
        <is>
          <t>Mensal</t>
        </is>
      </c>
      <c r="G221" s="142" t="n">
        <v>45280</v>
      </c>
      <c r="H221" s="322" t="n">
        <v>45261</v>
      </c>
      <c r="I221" s="323" t="n">
        <v>1</v>
      </c>
      <c r="J221" t="inlineStr">
        <is>
          <t>I - Intermediária</t>
        </is>
      </c>
      <c r="K221" t="inlineStr">
        <is>
          <t>Contrato</t>
        </is>
      </c>
      <c r="L221" t="n">
        <v>6323.04</v>
      </c>
      <c r="M221" s="167">
        <f>DATE(YEAR(G221),MONTH(G221),1)</f>
        <v/>
      </c>
      <c r="N221" s="157">
        <f>IF(G221&gt;$L$3,"Futuro","Atraso")</f>
        <v/>
      </c>
      <c r="O221">
        <f>12*(YEAR(G221)-YEAR($L$3))+(MONTH(G221)-MONTH($L$3))</f>
        <v/>
      </c>
      <c r="P221" s="319">
        <f>IF(N221="Atraso",L221,L221/(1+$L$2)^O221)</f>
        <v/>
      </c>
      <c r="Q221">
        <f>IF(N221="Atraso",$L$3-G221,0)</f>
        <v/>
      </c>
      <c r="R221">
        <f>IF(Q221&lt;=15,"Até 15",IF(Q221&lt;=30,"Entre 15 e 30",IF(Q221&lt;=60,"Entre 30 e 60",IF(Q221&lt;=90,"Entre 60 e 90",IF(Q221&lt;=120,"Entre 90 e 120",IF(Q221&lt;=150,"Entre 120 e 150",IF(Q221&lt;=180,"Entre 150 e 180","Superior a 180")))))))</f>
        <v/>
      </c>
      <c r="S221">
        <f>IF(N221="Atraso",IF(Q221&lt;=30,INFORME_MENSAL!$A$12,IF(Q221&lt;=60,INFORME_MENSAL!$A$13,IF(Q221&lt;=90,INFORME_MENSAL!$A$14,IF(Q221&lt;=120,INFORME_MENSAL!$A$15,IF(Q221&lt;=150,INFORME_MENSAL!$A$16,IF(Q221&lt;=180,INFORME_MENSAL!$A$17,IF(Q221&lt;=360,INFORME_MENSAL!$A$18,IF(Q221&gt;360,INFORME_MENSAL!$A$19)))))))),"")</f>
        <v/>
      </c>
    </row>
    <row r="222">
      <c r="A222" t="inlineStr">
        <is>
          <t>CASA-65</t>
        </is>
      </c>
      <c r="B222" t="inlineStr">
        <is>
          <t>DANILO BERTONI PIMENTA / ALBANETE COSTA DE FRANÇA</t>
        </is>
      </c>
      <c r="C222" t="n">
        <v>1</v>
      </c>
      <c r="D222" t="inlineStr">
        <is>
          <t>INCC</t>
        </is>
      </c>
      <c r="F222" t="inlineStr">
        <is>
          <t>Mensal</t>
        </is>
      </c>
      <c r="G222" s="142" t="n">
        <v>45280</v>
      </c>
      <c r="H222" s="322" t="n">
        <v>45261</v>
      </c>
      <c r="I222" s="323" t="n">
        <v>6</v>
      </c>
      <c r="J222" t="inlineStr">
        <is>
          <t>P - Parcela</t>
        </is>
      </c>
      <c r="K222" t="inlineStr">
        <is>
          <t>Contrato</t>
        </is>
      </c>
      <c r="L222" t="n">
        <v>2380.16</v>
      </c>
      <c r="M222" s="167">
        <f>DATE(YEAR(G222),MONTH(G222),1)</f>
        <v/>
      </c>
      <c r="N222" s="157">
        <f>IF(G222&gt;$L$3,"Futuro","Atraso")</f>
        <v/>
      </c>
      <c r="O222">
        <f>12*(YEAR(G222)-YEAR($L$3))+(MONTH(G222)-MONTH($L$3))</f>
        <v/>
      </c>
      <c r="P222" s="319">
        <f>IF(N222="Atraso",L222,L222/(1+$L$2)^O222)</f>
        <v/>
      </c>
      <c r="Q222">
        <f>IF(N222="Atraso",$L$3-G222,0)</f>
        <v/>
      </c>
      <c r="R222">
        <f>IF(Q222&lt;=15,"Até 15",IF(Q222&lt;=30,"Entre 15 e 30",IF(Q222&lt;=60,"Entre 30 e 60",IF(Q222&lt;=90,"Entre 60 e 90",IF(Q222&lt;=120,"Entre 90 e 120",IF(Q222&lt;=150,"Entre 120 e 150",IF(Q222&lt;=180,"Entre 150 e 180","Superior a 180")))))))</f>
        <v/>
      </c>
      <c r="S222">
        <f>IF(N222="Atraso",IF(Q222&lt;=30,INFORME_MENSAL!$A$12,IF(Q222&lt;=60,INFORME_MENSAL!$A$13,IF(Q222&lt;=90,INFORME_MENSAL!$A$14,IF(Q222&lt;=120,INFORME_MENSAL!$A$15,IF(Q222&lt;=150,INFORME_MENSAL!$A$16,IF(Q222&lt;=180,INFORME_MENSAL!$A$17,IF(Q222&lt;=360,INFORME_MENSAL!$A$18,IF(Q222&gt;360,INFORME_MENSAL!$A$19)))))))),"")</f>
        <v/>
      </c>
    </row>
    <row r="223">
      <c r="A223" t="inlineStr">
        <is>
          <t>CASA-41</t>
        </is>
      </c>
      <c r="B223" t="inlineStr">
        <is>
          <t>ANTONIO FABRETTE</t>
        </is>
      </c>
      <c r="C223" t="n">
        <v>1</v>
      </c>
      <c r="D223" t="inlineStr">
        <is>
          <t>INCC</t>
        </is>
      </c>
      <c r="F223" t="inlineStr">
        <is>
          <t>Mensal</t>
        </is>
      </c>
      <c r="G223" s="142" t="n">
        <v>45285</v>
      </c>
      <c r="H223" s="322" t="n">
        <v>45261</v>
      </c>
      <c r="I223" s="323" t="n">
        <v>10</v>
      </c>
      <c r="J223" t="inlineStr">
        <is>
          <t>P - Parcela</t>
        </is>
      </c>
      <c r="K223" t="inlineStr">
        <is>
          <t>Contrato</t>
        </is>
      </c>
      <c r="L223" t="n">
        <v>3500</v>
      </c>
      <c r="M223" s="167">
        <f>DATE(YEAR(G223),MONTH(G223),1)</f>
        <v/>
      </c>
      <c r="N223" s="157">
        <f>IF(G223&gt;$L$3,"Futuro","Atraso")</f>
        <v/>
      </c>
      <c r="O223">
        <f>12*(YEAR(G223)-YEAR($L$3))+(MONTH(G223)-MONTH($L$3))</f>
        <v/>
      </c>
      <c r="P223" s="319">
        <f>IF(N223="Atraso",L223,L223/(1+$L$2)^O223)</f>
        <v/>
      </c>
      <c r="Q223">
        <f>IF(N223="Atraso",$L$3-G223,0)</f>
        <v/>
      </c>
      <c r="R223">
        <f>IF(Q223&lt;=15,"Até 15",IF(Q223&lt;=30,"Entre 15 e 30",IF(Q223&lt;=60,"Entre 30 e 60",IF(Q223&lt;=90,"Entre 60 e 90",IF(Q223&lt;=120,"Entre 90 e 120",IF(Q223&lt;=150,"Entre 120 e 150",IF(Q223&lt;=180,"Entre 150 e 180","Superior a 180")))))))</f>
        <v/>
      </c>
      <c r="S223">
        <f>IF(N223="Atraso",IF(Q223&lt;=30,INFORME_MENSAL!$A$12,IF(Q223&lt;=60,INFORME_MENSAL!$A$13,IF(Q223&lt;=90,INFORME_MENSAL!$A$14,IF(Q223&lt;=120,INFORME_MENSAL!$A$15,IF(Q223&lt;=150,INFORME_MENSAL!$A$16,IF(Q223&lt;=180,INFORME_MENSAL!$A$17,IF(Q223&lt;=360,INFORME_MENSAL!$A$18,IF(Q223&gt;360,INFORME_MENSAL!$A$19)))))))),"")</f>
        <v/>
      </c>
    </row>
    <row r="224">
      <c r="A224" t="inlineStr">
        <is>
          <t>CASA-56</t>
        </is>
      </c>
      <c r="B224" t="inlineStr">
        <is>
          <t>ANTONIO FABRETTE</t>
        </is>
      </c>
      <c r="C224" t="n">
        <v>1</v>
      </c>
      <c r="D224" t="inlineStr">
        <is>
          <t>INCC</t>
        </is>
      </c>
      <c r="F224" t="inlineStr">
        <is>
          <t>Mensal</t>
        </is>
      </c>
      <c r="G224" s="142" t="n">
        <v>45285</v>
      </c>
      <c r="H224" s="322" t="n">
        <v>45261</v>
      </c>
      <c r="I224" s="323" t="n">
        <v>10</v>
      </c>
      <c r="J224" t="inlineStr">
        <is>
          <t>P - Parcela</t>
        </is>
      </c>
      <c r="K224" t="inlineStr">
        <is>
          <t>Contrato</t>
        </is>
      </c>
      <c r="L224" t="n">
        <v>3000</v>
      </c>
      <c r="M224" s="167">
        <f>DATE(YEAR(G224),MONTH(G224),1)</f>
        <v/>
      </c>
      <c r="N224" s="157">
        <f>IF(G224&gt;$L$3,"Futuro","Atraso")</f>
        <v/>
      </c>
      <c r="O224">
        <f>12*(YEAR(G224)-YEAR($L$3))+(MONTH(G224)-MONTH($L$3))</f>
        <v/>
      </c>
      <c r="P224" s="319">
        <f>IF(N224="Atraso",L224,L224/(1+$L$2)^O224)</f>
        <v/>
      </c>
      <c r="Q224">
        <f>IF(N224="Atraso",$L$3-G224,0)</f>
        <v/>
      </c>
      <c r="R224">
        <f>IF(Q224&lt;=15,"Até 15",IF(Q224&lt;=30,"Entre 15 e 30",IF(Q224&lt;=60,"Entre 30 e 60",IF(Q224&lt;=90,"Entre 60 e 90",IF(Q224&lt;=120,"Entre 90 e 120",IF(Q224&lt;=150,"Entre 120 e 150",IF(Q224&lt;=180,"Entre 150 e 180","Superior a 180")))))))</f>
        <v/>
      </c>
      <c r="S224">
        <f>IF(N224="Atraso",IF(Q224&lt;=30,INFORME_MENSAL!$A$12,IF(Q224&lt;=60,INFORME_MENSAL!$A$13,IF(Q224&lt;=90,INFORME_MENSAL!$A$14,IF(Q224&lt;=120,INFORME_MENSAL!$A$15,IF(Q224&lt;=150,INFORME_MENSAL!$A$16,IF(Q224&lt;=180,INFORME_MENSAL!$A$17,IF(Q224&lt;=360,INFORME_MENSAL!$A$18,IF(Q224&gt;360,INFORME_MENSAL!$A$19)))))))),"")</f>
        <v/>
      </c>
    </row>
    <row r="225">
      <c r="A225" t="inlineStr">
        <is>
          <t>CASA-75</t>
        </is>
      </c>
      <c r="B225" t="inlineStr">
        <is>
          <t>ROMUALDO TORRES DA SILVA / WANILZY LOPES DE OLIVEIRA SILVA</t>
        </is>
      </c>
      <c r="C225" t="n">
        <v>1</v>
      </c>
      <c r="D225" t="inlineStr">
        <is>
          <t>INCC</t>
        </is>
      </c>
      <c r="F225" t="inlineStr">
        <is>
          <t>Mensal</t>
        </is>
      </c>
      <c r="G225" s="142" t="n">
        <v>45285</v>
      </c>
      <c r="H225" s="322" t="n">
        <v>45261</v>
      </c>
      <c r="I225" s="323" t="n">
        <v>8</v>
      </c>
      <c r="J225" t="inlineStr">
        <is>
          <t>P - Parcela</t>
        </is>
      </c>
      <c r="K225" t="inlineStr">
        <is>
          <t>Contrato</t>
        </is>
      </c>
      <c r="L225" t="n">
        <v>5007.54</v>
      </c>
      <c r="M225" s="167">
        <f>DATE(YEAR(G225),MONTH(G225),1)</f>
        <v/>
      </c>
      <c r="N225" s="157">
        <f>IF(G225&gt;$L$3,"Futuro","Atraso")</f>
        <v/>
      </c>
      <c r="O225">
        <f>12*(YEAR(G225)-YEAR($L$3))+(MONTH(G225)-MONTH($L$3))</f>
        <v/>
      </c>
      <c r="P225" s="319">
        <f>IF(N225="Atraso",L225,L225/(1+$L$2)^O225)</f>
        <v/>
      </c>
      <c r="Q225">
        <f>IF(N225="Atraso",$L$3-G225,0)</f>
        <v/>
      </c>
      <c r="R225">
        <f>IF(Q225&lt;=15,"Até 15",IF(Q225&lt;=30,"Entre 15 e 30",IF(Q225&lt;=60,"Entre 30 e 60",IF(Q225&lt;=90,"Entre 60 e 90",IF(Q225&lt;=120,"Entre 90 e 120",IF(Q225&lt;=150,"Entre 120 e 150",IF(Q225&lt;=180,"Entre 150 e 180","Superior a 180")))))))</f>
        <v/>
      </c>
      <c r="S225">
        <f>IF(N225="Atraso",IF(Q225&lt;=30,INFORME_MENSAL!$A$12,IF(Q225&lt;=60,INFORME_MENSAL!$A$13,IF(Q225&lt;=90,INFORME_MENSAL!$A$14,IF(Q225&lt;=120,INFORME_MENSAL!$A$15,IF(Q225&lt;=150,INFORME_MENSAL!$A$16,IF(Q225&lt;=180,INFORME_MENSAL!$A$17,IF(Q225&lt;=360,INFORME_MENSAL!$A$18,IF(Q225&gt;360,INFORME_MENSAL!$A$19)))))))),"")</f>
        <v/>
      </c>
    </row>
    <row r="226">
      <c r="A226" t="inlineStr">
        <is>
          <t>CASA-12</t>
        </is>
      </c>
      <c r="B226" t="inlineStr">
        <is>
          <t>CAMILA VARJÃO DOS SANTOS / RAPHAEL MENDES COSTA</t>
        </is>
      </c>
      <c r="C226" t="n">
        <v>1</v>
      </c>
      <c r="D226" t="inlineStr">
        <is>
          <t>INCC</t>
        </is>
      </c>
      <c r="F226" t="inlineStr">
        <is>
          <t>Mensal</t>
        </is>
      </c>
      <c r="G226" s="142" t="n">
        <v>45285</v>
      </c>
      <c r="H226" s="322" t="n">
        <v>45261</v>
      </c>
      <c r="I226" s="323" t="n">
        <v>28</v>
      </c>
      <c r="J226" t="inlineStr">
        <is>
          <t>P - Parcela</t>
        </is>
      </c>
      <c r="K226" t="inlineStr">
        <is>
          <t>Contrato</t>
        </is>
      </c>
      <c r="L226" t="n">
        <v>3509.31</v>
      </c>
      <c r="M226" s="167">
        <f>DATE(YEAR(G226),MONTH(G226),1)</f>
        <v/>
      </c>
      <c r="N226" s="157">
        <f>IF(G226&gt;$L$3,"Futuro","Atraso")</f>
        <v/>
      </c>
      <c r="O226">
        <f>12*(YEAR(G226)-YEAR($L$3))+(MONTH(G226)-MONTH($L$3))</f>
        <v/>
      </c>
      <c r="P226" s="319">
        <f>IF(N226="Atraso",L226,L226/(1+$L$2)^O226)</f>
        <v/>
      </c>
      <c r="Q226">
        <f>IF(N226="Atraso",$L$3-G226,0)</f>
        <v/>
      </c>
      <c r="R226">
        <f>IF(Q226&lt;=15,"Até 15",IF(Q226&lt;=30,"Entre 15 e 30",IF(Q226&lt;=60,"Entre 30 e 60",IF(Q226&lt;=90,"Entre 60 e 90",IF(Q226&lt;=120,"Entre 90 e 120",IF(Q226&lt;=150,"Entre 120 e 150",IF(Q226&lt;=180,"Entre 150 e 180","Superior a 180")))))))</f>
        <v/>
      </c>
      <c r="S226">
        <f>IF(N226="Atraso",IF(Q226&lt;=30,INFORME_MENSAL!$A$12,IF(Q226&lt;=60,INFORME_MENSAL!$A$13,IF(Q226&lt;=90,INFORME_MENSAL!$A$14,IF(Q226&lt;=120,INFORME_MENSAL!$A$15,IF(Q226&lt;=150,INFORME_MENSAL!$A$16,IF(Q226&lt;=180,INFORME_MENSAL!$A$17,IF(Q226&lt;=360,INFORME_MENSAL!$A$18,IF(Q226&gt;360,INFORME_MENSAL!$A$19)))))))),"")</f>
        <v/>
      </c>
    </row>
    <row r="227">
      <c r="A227" t="inlineStr">
        <is>
          <t>CASA-30</t>
        </is>
      </c>
      <c r="B227" t="inlineStr">
        <is>
          <t>KÁTIA CHEIM PEREIRA GALVÃO</t>
        </is>
      </c>
      <c r="C227" t="n">
        <v>1</v>
      </c>
      <c r="D227" t="inlineStr">
        <is>
          <t>INCC</t>
        </is>
      </c>
      <c r="F227" t="inlineStr">
        <is>
          <t>Mensal</t>
        </is>
      </c>
      <c r="G227" s="142" t="n">
        <v>45285</v>
      </c>
      <c r="H227" s="322" t="n">
        <v>45261</v>
      </c>
      <c r="I227" s="323" t="n">
        <v>31</v>
      </c>
      <c r="J227" t="inlineStr">
        <is>
          <t>P - Parcela</t>
        </is>
      </c>
      <c r="K227" t="inlineStr">
        <is>
          <t>Contrato</t>
        </is>
      </c>
      <c r="L227" t="n">
        <v>3367.97</v>
      </c>
      <c r="M227" s="167">
        <f>DATE(YEAR(G227),MONTH(G227),1)</f>
        <v/>
      </c>
      <c r="N227" s="157">
        <f>IF(G227&gt;$L$3,"Futuro","Atraso")</f>
        <v/>
      </c>
      <c r="O227">
        <f>12*(YEAR(G227)-YEAR($L$3))+(MONTH(G227)-MONTH($L$3))</f>
        <v/>
      </c>
      <c r="P227" s="319">
        <f>IF(N227="Atraso",L227,L227/(1+$L$2)^O227)</f>
        <v/>
      </c>
      <c r="Q227">
        <f>IF(N227="Atraso",$L$3-G227,0)</f>
        <v/>
      </c>
      <c r="R227">
        <f>IF(Q227&lt;=15,"Até 15",IF(Q227&lt;=30,"Entre 15 e 30",IF(Q227&lt;=60,"Entre 30 e 60",IF(Q227&lt;=90,"Entre 60 e 90",IF(Q227&lt;=120,"Entre 90 e 120",IF(Q227&lt;=150,"Entre 120 e 150",IF(Q227&lt;=180,"Entre 150 e 180","Superior a 180")))))))</f>
        <v/>
      </c>
      <c r="S227">
        <f>IF(N227="Atraso",IF(Q227&lt;=30,INFORME_MENSAL!$A$12,IF(Q227&lt;=60,INFORME_MENSAL!$A$13,IF(Q227&lt;=90,INFORME_MENSAL!$A$14,IF(Q227&lt;=120,INFORME_MENSAL!$A$15,IF(Q227&lt;=150,INFORME_MENSAL!$A$16,IF(Q227&lt;=180,INFORME_MENSAL!$A$17,IF(Q227&lt;=360,INFORME_MENSAL!$A$18,IF(Q227&gt;360,INFORME_MENSAL!$A$19)))))))),"")</f>
        <v/>
      </c>
    </row>
    <row r="228">
      <c r="A228" t="inlineStr">
        <is>
          <t>CASA-1</t>
        </is>
      </c>
      <c r="B228" t="inlineStr">
        <is>
          <t>ISRAEL NUNES DA SILVA</t>
        </is>
      </c>
      <c r="C228" t="n">
        <v>1</v>
      </c>
      <c r="D228" t="inlineStr">
        <is>
          <t>INCC</t>
        </is>
      </c>
      <c r="F228" t="inlineStr">
        <is>
          <t>Mensal</t>
        </is>
      </c>
      <c r="G228" s="142" t="n">
        <v>45285</v>
      </c>
      <c r="H228" s="322" t="n">
        <v>45261</v>
      </c>
      <c r="I228" s="323" t="n">
        <v>10</v>
      </c>
      <c r="J228" t="inlineStr">
        <is>
          <t>P - Parcela</t>
        </is>
      </c>
      <c r="K228" t="inlineStr">
        <is>
          <t>Contrato</t>
        </is>
      </c>
      <c r="L228" t="n">
        <v>3701.58</v>
      </c>
      <c r="M228" s="167">
        <f>DATE(YEAR(G228),MONTH(G228),1)</f>
        <v/>
      </c>
      <c r="N228" s="157">
        <f>IF(G228&gt;$L$3,"Futuro","Atraso")</f>
        <v/>
      </c>
      <c r="O228">
        <f>12*(YEAR(G228)-YEAR($L$3))+(MONTH(G228)-MONTH($L$3))</f>
        <v/>
      </c>
      <c r="P228" s="319">
        <f>IF(N228="Atraso",L228,L228/(1+$L$2)^O228)</f>
        <v/>
      </c>
      <c r="Q228">
        <f>IF(N228="Atraso",$L$3-G228,0)</f>
        <v/>
      </c>
      <c r="R228">
        <f>IF(Q228&lt;=15,"Até 15",IF(Q228&lt;=30,"Entre 15 e 30",IF(Q228&lt;=60,"Entre 30 e 60",IF(Q228&lt;=90,"Entre 60 e 90",IF(Q228&lt;=120,"Entre 90 e 120",IF(Q228&lt;=150,"Entre 120 e 150",IF(Q228&lt;=180,"Entre 150 e 180","Superior a 180")))))))</f>
        <v/>
      </c>
      <c r="S228">
        <f>IF(N228="Atraso",IF(Q228&lt;=30,INFORME_MENSAL!$A$12,IF(Q228&lt;=60,INFORME_MENSAL!$A$13,IF(Q228&lt;=90,INFORME_MENSAL!$A$14,IF(Q228&lt;=120,INFORME_MENSAL!$A$15,IF(Q228&lt;=150,INFORME_MENSAL!$A$16,IF(Q228&lt;=180,INFORME_MENSAL!$A$17,IF(Q228&lt;=360,INFORME_MENSAL!$A$18,IF(Q228&gt;360,INFORME_MENSAL!$A$19)))))))),"")</f>
        <v/>
      </c>
    </row>
    <row r="229">
      <c r="A229" t="inlineStr">
        <is>
          <t>CASA-77</t>
        </is>
      </c>
      <c r="B229" t="inlineStr">
        <is>
          <t>CARLOS CESAR DE LIMA / STEPHANIE BARBOSA ALVES DE LIMA</t>
        </is>
      </c>
      <c r="C229" t="n">
        <v>1</v>
      </c>
      <c r="D229" t="inlineStr">
        <is>
          <t>INCC</t>
        </is>
      </c>
      <c r="F229" t="inlineStr">
        <is>
          <t>Mensal</t>
        </is>
      </c>
      <c r="G229" s="142" t="n">
        <v>45285</v>
      </c>
      <c r="H229" s="322" t="n">
        <v>45261</v>
      </c>
      <c r="I229" s="323" t="n">
        <v>8</v>
      </c>
      <c r="J229" t="inlineStr">
        <is>
          <t>P - Parcela</t>
        </is>
      </c>
      <c r="K229" t="inlineStr">
        <is>
          <t>Contrato</t>
        </is>
      </c>
      <c r="L229" t="n">
        <v>3373.31</v>
      </c>
      <c r="M229" s="167">
        <f>DATE(YEAR(G229),MONTH(G229),1)</f>
        <v/>
      </c>
      <c r="N229" s="157">
        <f>IF(G229&gt;$L$3,"Futuro","Atraso")</f>
        <v/>
      </c>
      <c r="O229">
        <f>12*(YEAR(G229)-YEAR($L$3))+(MONTH(G229)-MONTH($L$3))</f>
        <v/>
      </c>
      <c r="P229" s="319">
        <f>IF(N229="Atraso",L229,L229/(1+$L$2)^O229)</f>
        <v/>
      </c>
      <c r="Q229">
        <f>IF(N229="Atraso",$L$3-G229,0)</f>
        <v/>
      </c>
      <c r="R229">
        <f>IF(Q229&lt;=15,"Até 15",IF(Q229&lt;=30,"Entre 15 e 30",IF(Q229&lt;=60,"Entre 30 e 60",IF(Q229&lt;=90,"Entre 60 e 90",IF(Q229&lt;=120,"Entre 90 e 120",IF(Q229&lt;=150,"Entre 120 e 150",IF(Q229&lt;=180,"Entre 150 e 180","Superior a 180")))))))</f>
        <v/>
      </c>
      <c r="S229">
        <f>IF(N229="Atraso",IF(Q229&lt;=30,INFORME_MENSAL!$A$12,IF(Q229&lt;=60,INFORME_MENSAL!$A$13,IF(Q229&lt;=90,INFORME_MENSAL!$A$14,IF(Q229&lt;=120,INFORME_MENSAL!$A$15,IF(Q229&lt;=150,INFORME_MENSAL!$A$16,IF(Q229&lt;=180,INFORME_MENSAL!$A$17,IF(Q229&lt;=360,INFORME_MENSAL!$A$18,IF(Q229&gt;360,INFORME_MENSAL!$A$19)))))))),"")</f>
        <v/>
      </c>
    </row>
    <row r="230">
      <c r="A230" t="inlineStr">
        <is>
          <t>CASA-77</t>
        </is>
      </c>
      <c r="B230" t="inlineStr">
        <is>
          <t>CARLOS CESAR DE LIMA / STEPHANIE BARBOSA ALVES DE LIMA</t>
        </is>
      </c>
      <c r="C230" t="n">
        <v>1</v>
      </c>
      <c r="D230" t="inlineStr">
        <is>
          <t>INCC</t>
        </is>
      </c>
      <c r="F230" t="inlineStr">
        <is>
          <t>Mensal</t>
        </is>
      </c>
      <c r="G230" s="142" t="n">
        <v>45285</v>
      </c>
      <c r="H230" s="322" t="n">
        <v>45261</v>
      </c>
      <c r="I230" s="323" t="n">
        <v>3</v>
      </c>
      <c r="J230" t="inlineStr">
        <is>
          <t>A2 - Semestral</t>
        </is>
      </c>
      <c r="K230" t="inlineStr">
        <is>
          <t>Contrato</t>
        </is>
      </c>
      <c r="L230" t="n">
        <v>11093.42</v>
      </c>
      <c r="M230" s="167">
        <f>DATE(YEAR(G230),MONTH(G230),1)</f>
        <v/>
      </c>
      <c r="N230" s="157">
        <f>IF(G230&gt;$L$3,"Futuro","Atraso")</f>
        <v/>
      </c>
      <c r="O230">
        <f>12*(YEAR(G230)-YEAR($L$3))+(MONTH(G230)-MONTH($L$3))</f>
        <v/>
      </c>
      <c r="P230" s="319">
        <f>IF(N230="Atraso",L230,L230/(1+$L$2)^O230)</f>
        <v/>
      </c>
      <c r="Q230">
        <f>IF(N230="Atraso",$L$3-G230,0)</f>
        <v/>
      </c>
      <c r="R230">
        <f>IF(Q230&lt;=15,"Até 15",IF(Q230&lt;=30,"Entre 15 e 30",IF(Q230&lt;=60,"Entre 30 e 60",IF(Q230&lt;=90,"Entre 60 e 90",IF(Q230&lt;=120,"Entre 90 e 120",IF(Q230&lt;=150,"Entre 120 e 150",IF(Q230&lt;=180,"Entre 150 e 180","Superior a 180")))))))</f>
        <v/>
      </c>
      <c r="S230">
        <f>IF(N230="Atraso",IF(Q230&lt;=30,INFORME_MENSAL!$A$12,IF(Q230&lt;=60,INFORME_MENSAL!$A$13,IF(Q230&lt;=90,INFORME_MENSAL!$A$14,IF(Q230&lt;=120,INFORME_MENSAL!$A$15,IF(Q230&lt;=150,INFORME_MENSAL!$A$16,IF(Q230&lt;=180,INFORME_MENSAL!$A$17,IF(Q230&lt;=360,INFORME_MENSAL!$A$18,IF(Q230&gt;360,INFORME_MENSAL!$A$19)))))))),"")</f>
        <v/>
      </c>
    </row>
    <row r="231">
      <c r="A231" t="inlineStr">
        <is>
          <t>CASA-47</t>
        </is>
      </c>
      <c r="B231" t="inlineStr">
        <is>
          <t>CHARLLES DALTON CINTRA LOPES / EDINEIA FATIMA MIQUELETTI</t>
        </is>
      </c>
      <c r="C231" t="n">
        <v>1</v>
      </c>
      <c r="D231" t="inlineStr">
        <is>
          <t>INCC</t>
        </is>
      </c>
      <c r="F231" t="inlineStr">
        <is>
          <t>Mensal</t>
        </is>
      </c>
      <c r="G231" s="142" t="n">
        <v>45285</v>
      </c>
      <c r="H231" s="322" t="n">
        <v>45261</v>
      </c>
      <c r="I231" s="323" t="n">
        <v>10</v>
      </c>
      <c r="J231" t="inlineStr">
        <is>
          <t>P - Parcela</t>
        </is>
      </c>
      <c r="K231" t="inlineStr">
        <is>
          <t>Contrato</t>
        </is>
      </c>
      <c r="L231" t="n">
        <v>3452.55</v>
      </c>
      <c r="M231" s="167">
        <f>DATE(YEAR(G231),MONTH(G231),1)</f>
        <v/>
      </c>
      <c r="N231" s="157">
        <f>IF(G231&gt;$L$3,"Futuro","Atraso")</f>
        <v/>
      </c>
      <c r="O231">
        <f>12*(YEAR(G231)-YEAR($L$3))+(MONTH(G231)-MONTH($L$3))</f>
        <v/>
      </c>
      <c r="P231" s="319">
        <f>IF(N231="Atraso",L231,L231/(1+$L$2)^O231)</f>
        <v/>
      </c>
      <c r="Q231">
        <f>IF(N231="Atraso",$L$3-G231,0)</f>
        <v/>
      </c>
      <c r="R231">
        <f>IF(Q231&lt;=15,"Até 15",IF(Q231&lt;=30,"Entre 15 e 30",IF(Q231&lt;=60,"Entre 30 e 60",IF(Q231&lt;=90,"Entre 60 e 90",IF(Q231&lt;=120,"Entre 90 e 120",IF(Q231&lt;=150,"Entre 120 e 150",IF(Q231&lt;=180,"Entre 150 e 180","Superior a 180")))))))</f>
        <v/>
      </c>
      <c r="S231">
        <f>IF(N231="Atraso",IF(Q231&lt;=30,INFORME_MENSAL!$A$12,IF(Q231&lt;=60,INFORME_MENSAL!$A$13,IF(Q231&lt;=90,INFORME_MENSAL!$A$14,IF(Q231&lt;=120,INFORME_MENSAL!$A$15,IF(Q231&lt;=150,INFORME_MENSAL!$A$16,IF(Q231&lt;=180,INFORME_MENSAL!$A$17,IF(Q231&lt;=360,INFORME_MENSAL!$A$18,IF(Q231&gt;360,INFORME_MENSAL!$A$19)))))))),"")</f>
        <v/>
      </c>
    </row>
    <row r="232">
      <c r="A232" t="inlineStr">
        <is>
          <t>CASA-2</t>
        </is>
      </c>
      <c r="B232" t="inlineStr">
        <is>
          <t>ARQUIMEDES GALVAO DE ALMEIDA FRANCA CRIVELARI / MARCELA GALVAO DE ALMEIDA FRANCA CRIVELARI</t>
        </is>
      </c>
      <c r="C232" t="n">
        <v>1</v>
      </c>
      <c r="D232" t="inlineStr">
        <is>
          <t>INCC</t>
        </is>
      </c>
      <c r="F232" t="inlineStr">
        <is>
          <t>Mensal</t>
        </is>
      </c>
      <c r="G232" s="142" t="n">
        <v>45285</v>
      </c>
      <c r="H232" s="322" t="n">
        <v>45261</v>
      </c>
      <c r="I232" s="323" t="n">
        <v>9</v>
      </c>
      <c r="J232" t="inlineStr">
        <is>
          <t>P - Parcela</t>
        </is>
      </c>
      <c r="K232" t="inlineStr">
        <is>
          <t>Contrato</t>
        </is>
      </c>
      <c r="L232" t="n">
        <v>6273.23</v>
      </c>
      <c r="M232" s="167">
        <f>DATE(YEAR(G232),MONTH(G232),1)</f>
        <v/>
      </c>
      <c r="N232" s="157">
        <f>IF(G232&gt;$L$3,"Futuro","Atraso")</f>
        <v/>
      </c>
      <c r="O232">
        <f>12*(YEAR(G232)-YEAR($L$3))+(MONTH(G232)-MONTH($L$3))</f>
        <v/>
      </c>
      <c r="P232" s="319">
        <f>IF(N232="Atraso",L232,L232/(1+$L$2)^O232)</f>
        <v/>
      </c>
      <c r="Q232">
        <f>IF(N232="Atraso",$L$3-G232,0)</f>
        <v/>
      </c>
      <c r="R232">
        <f>IF(Q232&lt;=15,"Até 15",IF(Q232&lt;=30,"Entre 15 e 30",IF(Q232&lt;=60,"Entre 30 e 60",IF(Q232&lt;=90,"Entre 60 e 90",IF(Q232&lt;=120,"Entre 90 e 120",IF(Q232&lt;=150,"Entre 120 e 150",IF(Q232&lt;=180,"Entre 150 e 180","Superior a 180")))))))</f>
        <v/>
      </c>
      <c r="S232">
        <f>IF(N232="Atraso",IF(Q232&lt;=30,INFORME_MENSAL!$A$12,IF(Q232&lt;=60,INFORME_MENSAL!$A$13,IF(Q232&lt;=90,INFORME_MENSAL!$A$14,IF(Q232&lt;=120,INFORME_MENSAL!$A$15,IF(Q232&lt;=150,INFORME_MENSAL!$A$16,IF(Q232&lt;=180,INFORME_MENSAL!$A$17,IF(Q232&lt;=360,INFORME_MENSAL!$A$18,IF(Q232&gt;360,INFORME_MENSAL!$A$19)))))))),"")</f>
        <v/>
      </c>
    </row>
    <row r="233">
      <c r="A233" t="inlineStr">
        <is>
          <t>CASA-15</t>
        </is>
      </c>
      <c r="B233" t="inlineStr">
        <is>
          <t>ANA CRISTINA DA SILVEIRA REGINALDO GANDA / JEFERSON FERREIRA GANDA</t>
        </is>
      </c>
      <c r="C233" t="n">
        <v>1</v>
      </c>
      <c r="D233" t="inlineStr">
        <is>
          <t>INCC</t>
        </is>
      </c>
      <c r="F233" t="inlineStr">
        <is>
          <t>Mensal</t>
        </is>
      </c>
      <c r="G233" s="142" t="n">
        <v>45285</v>
      </c>
      <c r="H233" s="322" t="n">
        <v>45261</v>
      </c>
      <c r="I233" s="323" t="n">
        <v>10</v>
      </c>
      <c r="J233" t="inlineStr">
        <is>
          <t>P - Parcela</t>
        </is>
      </c>
      <c r="K233" t="inlineStr">
        <is>
          <t>Contrato</t>
        </is>
      </c>
      <c r="L233" t="n">
        <v>3701.58</v>
      </c>
      <c r="M233" s="167">
        <f>DATE(YEAR(G233),MONTH(G233),1)</f>
        <v/>
      </c>
      <c r="N233" s="157">
        <f>IF(G233&gt;$L$3,"Futuro","Atraso")</f>
        <v/>
      </c>
      <c r="O233">
        <f>12*(YEAR(G233)-YEAR($L$3))+(MONTH(G233)-MONTH($L$3))</f>
        <v/>
      </c>
      <c r="P233" s="319">
        <f>IF(N233="Atraso",L233,L233/(1+$L$2)^O233)</f>
        <v/>
      </c>
      <c r="Q233">
        <f>IF(N233="Atraso",$L$3-G233,0)</f>
        <v/>
      </c>
      <c r="R233">
        <f>IF(Q233&lt;=15,"Até 15",IF(Q233&lt;=30,"Entre 15 e 30",IF(Q233&lt;=60,"Entre 30 e 60",IF(Q233&lt;=90,"Entre 60 e 90",IF(Q233&lt;=120,"Entre 90 e 120",IF(Q233&lt;=150,"Entre 120 e 150",IF(Q233&lt;=180,"Entre 150 e 180","Superior a 180")))))))</f>
        <v/>
      </c>
      <c r="S233">
        <f>IF(N233="Atraso",IF(Q233&lt;=30,INFORME_MENSAL!$A$12,IF(Q233&lt;=60,INFORME_MENSAL!$A$13,IF(Q233&lt;=90,INFORME_MENSAL!$A$14,IF(Q233&lt;=120,INFORME_MENSAL!$A$15,IF(Q233&lt;=150,INFORME_MENSAL!$A$16,IF(Q233&lt;=180,INFORME_MENSAL!$A$17,IF(Q233&lt;=360,INFORME_MENSAL!$A$18,IF(Q233&gt;360,INFORME_MENSAL!$A$19)))))))),"")</f>
        <v/>
      </c>
    </row>
    <row r="234">
      <c r="A234" t="inlineStr">
        <is>
          <t>CASA-24</t>
        </is>
      </c>
      <c r="B234" t="inlineStr">
        <is>
          <t>DAVID EDUARDO NUNES GONÇALVES/PATRICIA GONÇALVES MOURA</t>
        </is>
      </c>
      <c r="C234" t="n">
        <v>1</v>
      </c>
      <c r="D234" t="inlineStr">
        <is>
          <t>INCC</t>
        </is>
      </c>
      <c r="F234" t="inlineStr">
        <is>
          <t>Mensal</t>
        </is>
      </c>
      <c r="G234" s="142" t="n">
        <v>45285</v>
      </c>
      <c r="H234" s="322" t="n">
        <v>45261</v>
      </c>
      <c r="I234" s="323" t="n">
        <v>9</v>
      </c>
      <c r="J234" t="inlineStr">
        <is>
          <t>P - Parcela</t>
        </is>
      </c>
      <c r="K234" t="inlineStr">
        <is>
          <t>Contrato</t>
        </is>
      </c>
      <c r="L234" t="n">
        <v>2248.9</v>
      </c>
      <c r="M234" s="167">
        <f>DATE(YEAR(G234),MONTH(G234),1)</f>
        <v/>
      </c>
      <c r="N234" s="157">
        <f>IF(G234&gt;$L$3,"Futuro","Atraso")</f>
        <v/>
      </c>
      <c r="O234">
        <f>12*(YEAR(G234)-YEAR($L$3))+(MONTH(G234)-MONTH($L$3))</f>
        <v/>
      </c>
      <c r="P234" s="319">
        <f>IF(N234="Atraso",L234,L234/(1+$L$2)^O234)</f>
        <v/>
      </c>
      <c r="Q234">
        <f>IF(N234="Atraso",$L$3-G234,0)</f>
        <v/>
      </c>
      <c r="R234">
        <f>IF(Q234&lt;=15,"Até 15",IF(Q234&lt;=30,"Entre 15 e 30",IF(Q234&lt;=60,"Entre 30 e 60",IF(Q234&lt;=90,"Entre 60 e 90",IF(Q234&lt;=120,"Entre 90 e 120",IF(Q234&lt;=150,"Entre 120 e 150",IF(Q234&lt;=180,"Entre 150 e 180","Superior a 180")))))))</f>
        <v/>
      </c>
      <c r="S234">
        <f>IF(N234="Atraso",IF(Q234&lt;=30,INFORME_MENSAL!$A$12,IF(Q234&lt;=60,INFORME_MENSAL!$A$13,IF(Q234&lt;=90,INFORME_MENSAL!$A$14,IF(Q234&lt;=120,INFORME_MENSAL!$A$15,IF(Q234&lt;=150,INFORME_MENSAL!$A$16,IF(Q234&lt;=180,INFORME_MENSAL!$A$17,IF(Q234&lt;=360,INFORME_MENSAL!$A$18,IF(Q234&gt;360,INFORME_MENSAL!$A$19)))))))),"")</f>
        <v/>
      </c>
    </row>
    <row r="235">
      <c r="A235" t="inlineStr">
        <is>
          <t>CASA-24</t>
        </is>
      </c>
      <c r="B235" t="inlineStr">
        <is>
          <t>DAVID EDUARDO NUNES GONÇALVES/PATRICIA GONÇALVES MOURA</t>
        </is>
      </c>
      <c r="C235" t="n">
        <v>1</v>
      </c>
      <c r="D235" t="inlineStr">
        <is>
          <t>INCC</t>
        </is>
      </c>
      <c r="F235" t="inlineStr">
        <is>
          <t>Mensal</t>
        </is>
      </c>
      <c r="G235" s="142" t="n">
        <v>45285</v>
      </c>
      <c r="H235" s="322" t="n">
        <v>45261</v>
      </c>
      <c r="I235" s="323" t="n">
        <v>5</v>
      </c>
      <c r="J235" t="inlineStr">
        <is>
          <t>I - Intermediária</t>
        </is>
      </c>
      <c r="K235" t="inlineStr">
        <is>
          <t>Contrato</t>
        </is>
      </c>
      <c r="L235" t="n">
        <v>14325.47</v>
      </c>
      <c r="M235" s="167">
        <f>DATE(YEAR(G235),MONTH(G235),1)</f>
        <v/>
      </c>
      <c r="N235" s="157">
        <f>IF(G235&gt;$L$3,"Futuro","Atraso")</f>
        <v/>
      </c>
      <c r="O235">
        <f>12*(YEAR(G235)-YEAR($L$3))+(MONTH(G235)-MONTH($L$3))</f>
        <v/>
      </c>
      <c r="P235" s="319">
        <f>IF(N235="Atraso",L235,L235/(1+$L$2)^O235)</f>
        <v/>
      </c>
      <c r="Q235">
        <f>IF(N235="Atraso",$L$3-G235,0)</f>
        <v/>
      </c>
      <c r="R235">
        <f>IF(Q235&lt;=15,"Até 15",IF(Q235&lt;=30,"Entre 15 e 30",IF(Q235&lt;=60,"Entre 30 e 60",IF(Q235&lt;=90,"Entre 60 e 90",IF(Q235&lt;=120,"Entre 90 e 120",IF(Q235&lt;=150,"Entre 120 e 150",IF(Q235&lt;=180,"Entre 150 e 180","Superior a 180")))))))</f>
        <v/>
      </c>
      <c r="S235">
        <f>IF(N235="Atraso",IF(Q235&lt;=30,INFORME_MENSAL!$A$12,IF(Q235&lt;=60,INFORME_MENSAL!$A$13,IF(Q235&lt;=90,INFORME_MENSAL!$A$14,IF(Q235&lt;=120,INFORME_MENSAL!$A$15,IF(Q235&lt;=150,INFORME_MENSAL!$A$16,IF(Q235&lt;=180,INFORME_MENSAL!$A$17,IF(Q235&lt;=360,INFORME_MENSAL!$A$18,IF(Q235&gt;360,INFORME_MENSAL!$A$19)))))))),"")</f>
        <v/>
      </c>
    </row>
    <row r="236">
      <c r="A236" t="inlineStr">
        <is>
          <t>CASA-20</t>
        </is>
      </c>
      <c r="B236" t="inlineStr">
        <is>
          <t>EMERSON FABIO AKIYAMA</t>
        </is>
      </c>
      <c r="C236" t="n">
        <v>1</v>
      </c>
      <c r="D236" t="inlineStr">
        <is>
          <t>INCC</t>
        </is>
      </c>
      <c r="F236" t="inlineStr">
        <is>
          <t>Mensal</t>
        </is>
      </c>
      <c r="G236" s="142" t="n">
        <v>45285</v>
      </c>
      <c r="H236" s="322" t="n">
        <v>45261</v>
      </c>
      <c r="I236" s="323" t="n">
        <v>10</v>
      </c>
      <c r="J236" t="inlineStr">
        <is>
          <t>P - Parcela</t>
        </is>
      </c>
      <c r="K236" t="inlineStr">
        <is>
          <t>Contrato</t>
        </is>
      </c>
      <c r="L236" t="n">
        <v>3275.56</v>
      </c>
      <c r="M236" s="167">
        <f>DATE(YEAR(G236),MONTH(G236),1)</f>
        <v/>
      </c>
      <c r="N236" s="157">
        <f>IF(G236&gt;$L$3,"Futuro","Atraso")</f>
        <v/>
      </c>
      <c r="O236">
        <f>12*(YEAR(G236)-YEAR($L$3))+(MONTH(G236)-MONTH($L$3))</f>
        <v/>
      </c>
      <c r="P236" s="319">
        <f>IF(N236="Atraso",L236,L236/(1+$L$2)^O236)</f>
        <v/>
      </c>
      <c r="Q236">
        <f>IF(N236="Atraso",$L$3-G236,0)</f>
        <v/>
      </c>
      <c r="R236">
        <f>IF(Q236&lt;=15,"Até 15",IF(Q236&lt;=30,"Entre 15 e 30",IF(Q236&lt;=60,"Entre 30 e 60",IF(Q236&lt;=90,"Entre 60 e 90",IF(Q236&lt;=120,"Entre 90 e 120",IF(Q236&lt;=150,"Entre 120 e 150",IF(Q236&lt;=180,"Entre 150 e 180","Superior a 180")))))))</f>
        <v/>
      </c>
      <c r="S236">
        <f>IF(N236="Atraso",IF(Q236&lt;=30,INFORME_MENSAL!$A$12,IF(Q236&lt;=60,INFORME_MENSAL!$A$13,IF(Q236&lt;=90,INFORME_MENSAL!$A$14,IF(Q236&lt;=120,INFORME_MENSAL!$A$15,IF(Q236&lt;=150,INFORME_MENSAL!$A$16,IF(Q236&lt;=180,INFORME_MENSAL!$A$17,IF(Q236&lt;=360,INFORME_MENSAL!$A$18,IF(Q236&gt;360,INFORME_MENSAL!$A$19)))))))),"")</f>
        <v/>
      </c>
    </row>
    <row r="237">
      <c r="A237" t="inlineStr">
        <is>
          <t>CASA-81</t>
        </is>
      </c>
      <c r="B237" t="inlineStr">
        <is>
          <t>ALAN VICENTE DA SILVA SANTANA / NICOLE CAVALCANTE SILVA</t>
        </is>
      </c>
      <c r="C237" t="n">
        <v>1</v>
      </c>
      <c r="D237" t="inlineStr">
        <is>
          <t>INCC</t>
        </is>
      </c>
      <c r="F237" t="inlineStr">
        <is>
          <t>Mensal</t>
        </is>
      </c>
      <c r="G237" s="142" t="n">
        <v>45285</v>
      </c>
      <c r="H237" s="322" t="n">
        <v>45261</v>
      </c>
      <c r="I237" s="323" t="n">
        <v>9</v>
      </c>
      <c r="J237" t="inlineStr">
        <is>
          <t>P - Parcela</t>
        </is>
      </c>
      <c r="K237" t="inlineStr">
        <is>
          <t>Contrato</t>
        </is>
      </c>
      <c r="L237" t="n">
        <v>3676.95</v>
      </c>
      <c r="M237" s="167">
        <f>DATE(YEAR(G237),MONTH(G237),1)</f>
        <v/>
      </c>
      <c r="N237" s="157">
        <f>IF(G237&gt;$L$3,"Futuro","Atraso")</f>
        <v/>
      </c>
      <c r="O237">
        <f>12*(YEAR(G237)-YEAR($L$3))+(MONTH(G237)-MONTH($L$3))</f>
        <v/>
      </c>
      <c r="P237" s="319">
        <f>IF(N237="Atraso",L237,L237/(1+$L$2)^O237)</f>
        <v/>
      </c>
      <c r="Q237">
        <f>IF(N237="Atraso",$L$3-G237,0)</f>
        <v/>
      </c>
      <c r="R237">
        <f>IF(Q237&lt;=15,"Até 15",IF(Q237&lt;=30,"Entre 15 e 30",IF(Q237&lt;=60,"Entre 30 e 60",IF(Q237&lt;=90,"Entre 60 e 90",IF(Q237&lt;=120,"Entre 90 e 120",IF(Q237&lt;=150,"Entre 120 e 150",IF(Q237&lt;=180,"Entre 150 e 180","Superior a 180")))))))</f>
        <v/>
      </c>
      <c r="S237">
        <f>IF(N237="Atraso",IF(Q237&lt;=30,INFORME_MENSAL!$A$12,IF(Q237&lt;=60,INFORME_MENSAL!$A$13,IF(Q237&lt;=90,INFORME_MENSAL!$A$14,IF(Q237&lt;=120,INFORME_MENSAL!$A$15,IF(Q237&lt;=150,INFORME_MENSAL!$A$16,IF(Q237&lt;=180,INFORME_MENSAL!$A$17,IF(Q237&lt;=360,INFORME_MENSAL!$A$18,IF(Q237&gt;360,INFORME_MENSAL!$A$19)))))))),"")</f>
        <v/>
      </c>
    </row>
    <row r="238">
      <c r="A238" t="inlineStr">
        <is>
          <t>CASA-11</t>
        </is>
      </c>
      <c r="B238" t="inlineStr">
        <is>
          <t>HUGO LEONARDO DA CRUZ</t>
        </is>
      </c>
      <c r="C238" t="n">
        <v>1</v>
      </c>
      <c r="D238" t="inlineStr">
        <is>
          <t>INCC</t>
        </is>
      </c>
      <c r="F238" t="inlineStr">
        <is>
          <t>Mensal</t>
        </is>
      </c>
      <c r="G238" s="142" t="n">
        <v>45285</v>
      </c>
      <c r="H238" s="322" t="n">
        <v>45261</v>
      </c>
      <c r="I238" s="323" t="n">
        <v>7</v>
      </c>
      <c r="J238" t="inlineStr">
        <is>
          <t>P - Parcela</t>
        </is>
      </c>
      <c r="K238" t="inlineStr">
        <is>
          <t>Contrato</t>
        </is>
      </c>
      <c r="L238" t="n">
        <v>3339.17</v>
      </c>
      <c r="M238" s="167">
        <f>DATE(YEAR(G238),MONTH(G238),1)</f>
        <v/>
      </c>
      <c r="N238" s="157">
        <f>IF(G238&gt;$L$3,"Futuro","Atraso")</f>
        <v/>
      </c>
      <c r="O238">
        <f>12*(YEAR(G238)-YEAR($L$3))+(MONTH(G238)-MONTH($L$3))</f>
        <v/>
      </c>
      <c r="P238" s="319">
        <f>IF(N238="Atraso",L238,L238/(1+$L$2)^O238)</f>
        <v/>
      </c>
      <c r="Q238">
        <f>IF(N238="Atraso",$L$3-G238,0)</f>
        <v/>
      </c>
      <c r="R238">
        <f>IF(Q238&lt;=15,"Até 15",IF(Q238&lt;=30,"Entre 15 e 30",IF(Q238&lt;=60,"Entre 30 e 60",IF(Q238&lt;=90,"Entre 60 e 90",IF(Q238&lt;=120,"Entre 90 e 120",IF(Q238&lt;=150,"Entre 120 e 150",IF(Q238&lt;=180,"Entre 150 e 180","Superior a 180")))))))</f>
        <v/>
      </c>
      <c r="S238">
        <f>IF(N238="Atraso",IF(Q238&lt;=30,INFORME_MENSAL!$A$12,IF(Q238&lt;=60,INFORME_MENSAL!$A$13,IF(Q238&lt;=90,INFORME_MENSAL!$A$14,IF(Q238&lt;=120,INFORME_MENSAL!$A$15,IF(Q238&lt;=150,INFORME_MENSAL!$A$16,IF(Q238&lt;=180,INFORME_MENSAL!$A$17,IF(Q238&lt;=360,INFORME_MENSAL!$A$18,IF(Q238&gt;360,INFORME_MENSAL!$A$19)))))))),"")</f>
        <v/>
      </c>
    </row>
    <row r="239">
      <c r="A239" t="inlineStr">
        <is>
          <t>CASA-48</t>
        </is>
      </c>
      <c r="B239" t="inlineStr">
        <is>
          <t>ALDO LOPES DA SILVA XAVIER JUNIOR / ALINE CONT XAVIER</t>
        </is>
      </c>
      <c r="C239" t="n">
        <v>1</v>
      </c>
      <c r="D239" t="inlineStr">
        <is>
          <t>INCC</t>
        </is>
      </c>
      <c r="F239" t="inlineStr">
        <is>
          <t>Mensal</t>
        </is>
      </c>
      <c r="G239" s="142" t="n">
        <v>45285</v>
      </c>
      <c r="H239" s="322" t="n">
        <v>45261</v>
      </c>
      <c r="I239" s="323" t="n">
        <v>9</v>
      </c>
      <c r="J239" t="inlineStr">
        <is>
          <t>P - Parcela</t>
        </is>
      </c>
      <c r="K239" t="inlineStr">
        <is>
          <t>Contrato</t>
        </is>
      </c>
      <c r="L239" t="n">
        <v>3373.34</v>
      </c>
      <c r="M239" s="167">
        <f>DATE(YEAR(G239),MONTH(G239),1)</f>
        <v/>
      </c>
      <c r="N239" s="157">
        <f>IF(G239&gt;$L$3,"Futuro","Atraso")</f>
        <v/>
      </c>
      <c r="O239">
        <f>12*(YEAR(G239)-YEAR($L$3))+(MONTH(G239)-MONTH($L$3))</f>
        <v/>
      </c>
      <c r="P239" s="319">
        <f>IF(N239="Atraso",L239,L239/(1+$L$2)^O239)</f>
        <v/>
      </c>
      <c r="Q239">
        <f>IF(N239="Atraso",$L$3-G239,0)</f>
        <v/>
      </c>
      <c r="R239">
        <f>IF(Q239&lt;=15,"Até 15",IF(Q239&lt;=30,"Entre 15 e 30",IF(Q239&lt;=60,"Entre 30 e 60",IF(Q239&lt;=90,"Entre 60 e 90",IF(Q239&lt;=120,"Entre 90 e 120",IF(Q239&lt;=150,"Entre 120 e 150",IF(Q239&lt;=180,"Entre 150 e 180","Superior a 180")))))))</f>
        <v/>
      </c>
      <c r="S239">
        <f>IF(N239="Atraso",IF(Q239&lt;=30,INFORME_MENSAL!$A$12,IF(Q239&lt;=60,INFORME_MENSAL!$A$13,IF(Q239&lt;=90,INFORME_MENSAL!$A$14,IF(Q239&lt;=120,INFORME_MENSAL!$A$15,IF(Q239&lt;=150,INFORME_MENSAL!$A$16,IF(Q239&lt;=180,INFORME_MENSAL!$A$17,IF(Q239&lt;=360,INFORME_MENSAL!$A$18,IF(Q239&gt;360,INFORME_MENSAL!$A$19)))))))),"")</f>
        <v/>
      </c>
    </row>
    <row r="240">
      <c r="A240" t="inlineStr">
        <is>
          <t>CASA-48</t>
        </is>
      </c>
      <c r="B240" t="inlineStr">
        <is>
          <t>ALDO LOPES DA SILVA XAVIER JUNIOR / ALINE CONT XAVIER</t>
        </is>
      </c>
      <c r="C240" t="n">
        <v>1</v>
      </c>
      <c r="D240" t="inlineStr">
        <is>
          <t>INCC</t>
        </is>
      </c>
      <c r="F240" t="inlineStr">
        <is>
          <t>Mensal</t>
        </is>
      </c>
      <c r="G240" s="142" t="n">
        <v>45285</v>
      </c>
      <c r="H240" s="322" t="n">
        <v>45261</v>
      </c>
      <c r="I240" s="323" t="n">
        <v>2</v>
      </c>
      <c r="J240" t="inlineStr">
        <is>
          <t>A2 - Semestral</t>
        </is>
      </c>
      <c r="K240" t="inlineStr">
        <is>
          <t>Contrato</t>
        </is>
      </c>
      <c r="L240" t="n">
        <v>12728.75</v>
      </c>
      <c r="M240" s="167">
        <f>DATE(YEAR(G240),MONTH(G240),1)</f>
        <v/>
      </c>
      <c r="N240" s="157">
        <f>IF(G240&gt;$L$3,"Futuro","Atraso")</f>
        <v/>
      </c>
      <c r="O240">
        <f>12*(YEAR(G240)-YEAR($L$3))+(MONTH(G240)-MONTH($L$3))</f>
        <v/>
      </c>
      <c r="P240" s="319">
        <f>IF(N240="Atraso",L240,L240/(1+$L$2)^O240)</f>
        <v/>
      </c>
      <c r="Q240">
        <f>IF(N240="Atraso",$L$3-G240,0)</f>
        <v/>
      </c>
      <c r="R240">
        <f>IF(Q240&lt;=15,"Até 15",IF(Q240&lt;=30,"Entre 15 e 30",IF(Q240&lt;=60,"Entre 30 e 60",IF(Q240&lt;=90,"Entre 60 e 90",IF(Q240&lt;=120,"Entre 90 e 120",IF(Q240&lt;=150,"Entre 120 e 150",IF(Q240&lt;=180,"Entre 150 e 180","Superior a 180")))))))</f>
        <v/>
      </c>
      <c r="S240">
        <f>IF(N240="Atraso",IF(Q240&lt;=30,INFORME_MENSAL!$A$12,IF(Q240&lt;=60,INFORME_MENSAL!$A$13,IF(Q240&lt;=90,INFORME_MENSAL!$A$14,IF(Q240&lt;=120,INFORME_MENSAL!$A$15,IF(Q240&lt;=150,INFORME_MENSAL!$A$16,IF(Q240&lt;=180,INFORME_MENSAL!$A$17,IF(Q240&lt;=360,INFORME_MENSAL!$A$18,IF(Q240&gt;360,INFORME_MENSAL!$A$19)))))))),"")</f>
        <v/>
      </c>
    </row>
    <row r="241">
      <c r="A241" t="inlineStr">
        <is>
          <t>CASA-31</t>
        </is>
      </c>
      <c r="B241" t="inlineStr">
        <is>
          <t>EDUARDO DE JESUS FERREIRA VARGAS / ARIANE DE OLIVEIRA DIAS VARGAS</t>
        </is>
      </c>
      <c r="C241" t="n">
        <v>1</v>
      </c>
      <c r="D241" t="inlineStr">
        <is>
          <t>INCC</t>
        </is>
      </c>
      <c r="F241" t="inlineStr">
        <is>
          <t>Mensal</t>
        </is>
      </c>
      <c r="G241" s="142" t="n">
        <v>45285</v>
      </c>
      <c r="H241" s="322" t="n">
        <v>45261</v>
      </c>
      <c r="I241" s="323" t="n">
        <v>8</v>
      </c>
      <c r="J241" t="inlineStr">
        <is>
          <t>P - Parcela</t>
        </is>
      </c>
      <c r="K241" t="inlineStr">
        <is>
          <t>Contrato</t>
        </is>
      </c>
      <c r="L241" t="n">
        <v>3872.75</v>
      </c>
      <c r="M241" s="167">
        <f>DATE(YEAR(G241),MONTH(G241),1)</f>
        <v/>
      </c>
      <c r="N241" s="157">
        <f>IF(G241&gt;$L$3,"Futuro","Atraso")</f>
        <v/>
      </c>
      <c r="O241">
        <f>12*(YEAR(G241)-YEAR($L$3))+(MONTH(G241)-MONTH($L$3))</f>
        <v/>
      </c>
      <c r="P241" s="319">
        <f>IF(N241="Atraso",L241,L241/(1+$L$2)^O241)</f>
        <v/>
      </c>
      <c r="Q241">
        <f>IF(N241="Atraso",$L$3-G241,0)</f>
        <v/>
      </c>
      <c r="R241">
        <f>IF(Q241&lt;=15,"Até 15",IF(Q241&lt;=30,"Entre 15 e 30",IF(Q241&lt;=60,"Entre 30 e 60",IF(Q241&lt;=90,"Entre 60 e 90",IF(Q241&lt;=120,"Entre 90 e 120",IF(Q241&lt;=150,"Entre 120 e 150",IF(Q241&lt;=180,"Entre 150 e 180","Superior a 180")))))))</f>
        <v/>
      </c>
      <c r="S241">
        <f>IF(N241="Atraso",IF(Q241&lt;=30,INFORME_MENSAL!$A$12,IF(Q241&lt;=60,INFORME_MENSAL!$A$13,IF(Q241&lt;=90,INFORME_MENSAL!$A$14,IF(Q241&lt;=120,INFORME_MENSAL!$A$15,IF(Q241&lt;=150,INFORME_MENSAL!$A$16,IF(Q241&lt;=180,INFORME_MENSAL!$A$17,IF(Q241&lt;=360,INFORME_MENSAL!$A$18,IF(Q241&gt;360,INFORME_MENSAL!$A$19)))))))),"")</f>
        <v/>
      </c>
    </row>
    <row r="242">
      <c r="A242" t="inlineStr">
        <is>
          <t>CASA-68</t>
        </is>
      </c>
      <c r="B242" t="inlineStr">
        <is>
          <t>WENDELL PITTER ESTANDO / LILIAN PEREIRA DA SILVA</t>
        </is>
      </c>
      <c r="C242" t="n">
        <v>1</v>
      </c>
      <c r="D242" t="inlineStr">
        <is>
          <t>INCC</t>
        </is>
      </c>
      <c r="F242" t="inlineStr">
        <is>
          <t>Mensal</t>
        </is>
      </c>
      <c r="G242" s="142" t="n">
        <v>45285</v>
      </c>
      <c r="H242" s="322" t="n">
        <v>45261</v>
      </c>
      <c r="I242" s="323" t="n">
        <v>7</v>
      </c>
      <c r="J242" t="inlineStr">
        <is>
          <t>P - Parcela</t>
        </is>
      </c>
      <c r="K242" t="inlineStr">
        <is>
          <t>Contrato</t>
        </is>
      </c>
      <c r="L242" t="n">
        <v>3845.45</v>
      </c>
      <c r="M242" s="167">
        <f>DATE(YEAR(G242),MONTH(G242),1)</f>
        <v/>
      </c>
      <c r="N242" s="157">
        <f>IF(G242&gt;$L$3,"Futuro","Atraso")</f>
        <v/>
      </c>
      <c r="O242">
        <f>12*(YEAR(G242)-YEAR($L$3))+(MONTH(G242)-MONTH($L$3))</f>
        <v/>
      </c>
      <c r="P242" s="319">
        <f>IF(N242="Atraso",L242,L242/(1+$L$2)^O242)</f>
        <v/>
      </c>
      <c r="Q242">
        <f>IF(N242="Atraso",$L$3-G242,0)</f>
        <v/>
      </c>
      <c r="R242">
        <f>IF(Q242&lt;=15,"Até 15",IF(Q242&lt;=30,"Entre 15 e 30",IF(Q242&lt;=60,"Entre 30 e 60",IF(Q242&lt;=90,"Entre 60 e 90",IF(Q242&lt;=120,"Entre 90 e 120",IF(Q242&lt;=150,"Entre 120 e 150",IF(Q242&lt;=180,"Entre 150 e 180","Superior a 180")))))))</f>
        <v/>
      </c>
      <c r="S242">
        <f>IF(N242="Atraso",IF(Q242&lt;=30,INFORME_MENSAL!$A$12,IF(Q242&lt;=60,INFORME_MENSAL!$A$13,IF(Q242&lt;=90,INFORME_MENSAL!$A$14,IF(Q242&lt;=120,INFORME_MENSAL!$A$15,IF(Q242&lt;=150,INFORME_MENSAL!$A$16,IF(Q242&lt;=180,INFORME_MENSAL!$A$17,IF(Q242&lt;=360,INFORME_MENSAL!$A$18,IF(Q242&gt;360,INFORME_MENSAL!$A$19)))))))),"")</f>
        <v/>
      </c>
    </row>
    <row r="243">
      <c r="A243" t="inlineStr">
        <is>
          <t>CASA-66</t>
        </is>
      </c>
      <c r="B243" t="inlineStr">
        <is>
          <t>MARIA APARECIDA LIMA SANTOS</t>
        </is>
      </c>
      <c r="C243" t="n">
        <v>1</v>
      </c>
      <c r="D243" t="inlineStr">
        <is>
          <t>INCC</t>
        </is>
      </c>
      <c r="F243" t="inlineStr">
        <is>
          <t>Mensal</t>
        </is>
      </c>
      <c r="G243" s="142" t="n">
        <v>45285</v>
      </c>
      <c r="H243" s="322" t="n">
        <v>45261</v>
      </c>
      <c r="I243" s="323" t="n">
        <v>8</v>
      </c>
      <c r="J243" t="inlineStr">
        <is>
          <t>P - Parcela</t>
        </is>
      </c>
      <c r="K243" t="inlineStr">
        <is>
          <t>Contrato</t>
        </is>
      </c>
      <c r="L243" t="n">
        <v>4172.36</v>
      </c>
      <c r="M243" s="167">
        <f>DATE(YEAR(G243),MONTH(G243),1)</f>
        <v/>
      </c>
      <c r="N243" s="157">
        <f>IF(G243&gt;$L$3,"Futuro","Atraso")</f>
        <v/>
      </c>
      <c r="O243">
        <f>12*(YEAR(G243)-YEAR($L$3))+(MONTH(G243)-MONTH($L$3))</f>
        <v/>
      </c>
      <c r="P243" s="319">
        <f>IF(N243="Atraso",L243,L243/(1+$L$2)^O243)</f>
        <v/>
      </c>
      <c r="Q243">
        <f>IF(N243="Atraso",$L$3-G243,0)</f>
        <v/>
      </c>
      <c r="R243">
        <f>IF(Q243&lt;=15,"Até 15",IF(Q243&lt;=30,"Entre 15 e 30",IF(Q243&lt;=60,"Entre 30 e 60",IF(Q243&lt;=90,"Entre 60 e 90",IF(Q243&lt;=120,"Entre 90 e 120",IF(Q243&lt;=150,"Entre 120 e 150",IF(Q243&lt;=180,"Entre 150 e 180","Superior a 180")))))))</f>
        <v/>
      </c>
      <c r="S243">
        <f>IF(N243="Atraso",IF(Q243&lt;=30,INFORME_MENSAL!$A$12,IF(Q243&lt;=60,INFORME_MENSAL!$A$13,IF(Q243&lt;=90,INFORME_MENSAL!$A$14,IF(Q243&lt;=120,INFORME_MENSAL!$A$15,IF(Q243&lt;=150,INFORME_MENSAL!$A$16,IF(Q243&lt;=180,INFORME_MENSAL!$A$17,IF(Q243&lt;=360,INFORME_MENSAL!$A$18,IF(Q243&gt;360,INFORME_MENSAL!$A$19)))))))),"")</f>
        <v/>
      </c>
    </row>
    <row r="244">
      <c r="A244" t="inlineStr">
        <is>
          <t>CASA-71</t>
        </is>
      </c>
      <c r="B244" t="inlineStr">
        <is>
          <t>TIAGO DA COSTA / EVELLYN POLICARPO PILZ DA COSTA</t>
        </is>
      </c>
      <c r="C244" t="n">
        <v>1</v>
      </c>
      <c r="D244" t="inlineStr">
        <is>
          <t>INCC</t>
        </is>
      </c>
      <c r="F244" t="inlineStr">
        <is>
          <t>Mensal</t>
        </is>
      </c>
      <c r="G244" s="142" t="n">
        <v>45285</v>
      </c>
      <c r="H244" s="322" t="n">
        <v>45261</v>
      </c>
      <c r="I244" s="323" t="n">
        <v>7</v>
      </c>
      <c r="J244" t="inlineStr">
        <is>
          <t>P - Parcela</t>
        </is>
      </c>
      <c r="K244" t="inlineStr">
        <is>
          <t>Contrato</t>
        </is>
      </c>
      <c r="L244" t="n">
        <v>4156.57</v>
      </c>
      <c r="M244" s="167">
        <f>DATE(YEAR(G244),MONTH(G244),1)</f>
        <v/>
      </c>
      <c r="N244" s="157">
        <f>IF(G244&gt;$L$3,"Futuro","Atraso")</f>
        <v/>
      </c>
      <c r="O244">
        <f>12*(YEAR(G244)-YEAR($L$3))+(MONTH(G244)-MONTH($L$3))</f>
        <v/>
      </c>
      <c r="P244" s="319">
        <f>IF(N244="Atraso",L244,L244/(1+$L$2)^O244)</f>
        <v/>
      </c>
      <c r="Q244">
        <f>IF(N244="Atraso",$L$3-G244,0)</f>
        <v/>
      </c>
      <c r="R244">
        <f>IF(Q244&lt;=15,"Até 15",IF(Q244&lt;=30,"Entre 15 e 30",IF(Q244&lt;=60,"Entre 30 e 60",IF(Q244&lt;=90,"Entre 60 e 90",IF(Q244&lt;=120,"Entre 90 e 120",IF(Q244&lt;=150,"Entre 120 e 150",IF(Q244&lt;=180,"Entre 150 e 180","Superior a 180")))))))</f>
        <v/>
      </c>
      <c r="S244">
        <f>IF(N244="Atraso",IF(Q244&lt;=30,INFORME_MENSAL!$A$12,IF(Q244&lt;=60,INFORME_MENSAL!$A$13,IF(Q244&lt;=90,INFORME_MENSAL!$A$14,IF(Q244&lt;=120,INFORME_MENSAL!$A$15,IF(Q244&lt;=150,INFORME_MENSAL!$A$16,IF(Q244&lt;=180,INFORME_MENSAL!$A$17,IF(Q244&lt;=360,INFORME_MENSAL!$A$18,IF(Q244&gt;360,INFORME_MENSAL!$A$19)))))))),"")</f>
        <v/>
      </c>
    </row>
    <row r="245">
      <c r="A245" t="inlineStr">
        <is>
          <t>CASA-52</t>
        </is>
      </c>
      <c r="B245" t="inlineStr">
        <is>
          <t>PETERSON SERRA LOPES / ANA CARLA MORAES DE BRITO LOPES</t>
        </is>
      </c>
      <c r="C245" t="n">
        <v>1</v>
      </c>
      <c r="D245" t="inlineStr">
        <is>
          <t>INCC</t>
        </is>
      </c>
      <c r="F245" t="inlineStr">
        <is>
          <t>Mensal</t>
        </is>
      </c>
      <c r="G245" s="142" t="n">
        <v>45285</v>
      </c>
      <c r="H245" s="322" t="n">
        <v>45261</v>
      </c>
      <c r="I245" s="323" t="n">
        <v>7</v>
      </c>
      <c r="J245" t="inlineStr">
        <is>
          <t>P - Parcela</t>
        </is>
      </c>
      <c r="K245" t="inlineStr">
        <is>
          <t>Contrato</t>
        </is>
      </c>
      <c r="L245" t="n">
        <v>4147.38</v>
      </c>
      <c r="M245" s="167">
        <f>DATE(YEAR(G245),MONTH(G245),1)</f>
        <v/>
      </c>
      <c r="N245" s="157">
        <f>IF(G245&gt;$L$3,"Futuro","Atraso")</f>
        <v/>
      </c>
      <c r="O245">
        <f>12*(YEAR(G245)-YEAR($L$3))+(MONTH(G245)-MONTH($L$3))</f>
        <v/>
      </c>
      <c r="P245" s="319">
        <f>IF(N245="Atraso",L245,L245/(1+$L$2)^O245)</f>
        <v/>
      </c>
      <c r="Q245">
        <f>IF(N245="Atraso",$L$3-G245,0)</f>
        <v/>
      </c>
      <c r="R245">
        <f>IF(Q245&lt;=15,"Até 15",IF(Q245&lt;=30,"Entre 15 e 30",IF(Q245&lt;=60,"Entre 30 e 60",IF(Q245&lt;=90,"Entre 60 e 90",IF(Q245&lt;=120,"Entre 90 e 120",IF(Q245&lt;=150,"Entre 120 e 150",IF(Q245&lt;=180,"Entre 150 e 180","Superior a 180")))))))</f>
        <v/>
      </c>
      <c r="S245">
        <f>IF(N245="Atraso",IF(Q245&lt;=30,INFORME_MENSAL!$A$12,IF(Q245&lt;=60,INFORME_MENSAL!$A$13,IF(Q245&lt;=90,INFORME_MENSAL!$A$14,IF(Q245&lt;=120,INFORME_MENSAL!$A$15,IF(Q245&lt;=150,INFORME_MENSAL!$A$16,IF(Q245&lt;=180,INFORME_MENSAL!$A$17,IF(Q245&lt;=360,INFORME_MENSAL!$A$18,IF(Q245&gt;360,INFORME_MENSAL!$A$19)))))))),"")</f>
        <v/>
      </c>
    </row>
    <row r="246">
      <c r="A246" t="inlineStr">
        <is>
          <t>CASA-52</t>
        </is>
      </c>
      <c r="B246" t="inlineStr">
        <is>
          <t>PETERSON SERRA LOPES / ANA CARLA MORAES DE BRITO LOPES</t>
        </is>
      </c>
      <c r="C246" t="n">
        <v>1</v>
      </c>
      <c r="D246" t="inlineStr">
        <is>
          <t>INCC</t>
        </is>
      </c>
      <c r="F246" t="inlineStr">
        <is>
          <t>Mensal</t>
        </is>
      </c>
      <c r="G246" s="142" t="n">
        <v>45285</v>
      </c>
      <c r="H246" s="322" t="n">
        <v>45261</v>
      </c>
      <c r="I246" s="323" t="n">
        <v>2</v>
      </c>
      <c r="J246" t="inlineStr">
        <is>
          <t>I - Intermediária</t>
        </is>
      </c>
      <c r="K246" t="inlineStr">
        <is>
          <t>Contrato</t>
        </is>
      </c>
      <c r="L246" t="n">
        <v>14043.97</v>
      </c>
      <c r="M246" s="167">
        <f>DATE(YEAR(G246),MONTH(G246),1)</f>
        <v/>
      </c>
      <c r="N246" s="157">
        <f>IF(G246&gt;$L$3,"Futuro","Atraso")</f>
        <v/>
      </c>
      <c r="O246">
        <f>12*(YEAR(G246)-YEAR($L$3))+(MONTH(G246)-MONTH($L$3))</f>
        <v/>
      </c>
      <c r="P246" s="319">
        <f>IF(N246="Atraso",L246,L246/(1+$L$2)^O246)</f>
        <v/>
      </c>
      <c r="Q246">
        <f>IF(N246="Atraso",$L$3-G246,0)</f>
        <v/>
      </c>
      <c r="R246">
        <f>IF(Q246&lt;=15,"Até 15",IF(Q246&lt;=30,"Entre 15 e 30",IF(Q246&lt;=60,"Entre 30 e 60",IF(Q246&lt;=90,"Entre 60 e 90",IF(Q246&lt;=120,"Entre 90 e 120",IF(Q246&lt;=150,"Entre 120 e 150",IF(Q246&lt;=180,"Entre 150 e 180","Superior a 180")))))))</f>
        <v/>
      </c>
      <c r="S246">
        <f>IF(N246="Atraso",IF(Q246&lt;=30,INFORME_MENSAL!$A$12,IF(Q246&lt;=60,INFORME_MENSAL!$A$13,IF(Q246&lt;=90,INFORME_MENSAL!$A$14,IF(Q246&lt;=120,INFORME_MENSAL!$A$15,IF(Q246&lt;=150,INFORME_MENSAL!$A$16,IF(Q246&lt;=180,INFORME_MENSAL!$A$17,IF(Q246&lt;=360,INFORME_MENSAL!$A$18,IF(Q246&gt;360,INFORME_MENSAL!$A$19)))))))),"")</f>
        <v/>
      </c>
    </row>
    <row r="247">
      <c r="A247" t="inlineStr">
        <is>
          <t>CASA-29</t>
        </is>
      </c>
      <c r="B247" t="inlineStr">
        <is>
          <t>SANDRO MIGUEL DE AVILA / SANDRA BARBOSA DE AVILA</t>
        </is>
      </c>
      <c r="C247" t="n">
        <v>1</v>
      </c>
      <c r="D247" t="inlineStr">
        <is>
          <t>INCC</t>
        </is>
      </c>
      <c r="F247" t="inlineStr">
        <is>
          <t>Mensal</t>
        </is>
      </c>
      <c r="G247" s="142" t="n">
        <v>45285</v>
      </c>
      <c r="H247" s="322" t="n">
        <v>45261</v>
      </c>
      <c r="I247" s="323" t="n">
        <v>7</v>
      </c>
      <c r="J247" t="inlineStr">
        <is>
          <t>P - Parcela</t>
        </is>
      </c>
      <c r="K247" t="inlineStr">
        <is>
          <t>Contrato</t>
        </is>
      </c>
      <c r="L247" t="n">
        <v>4156.57</v>
      </c>
      <c r="M247" s="167">
        <f>DATE(YEAR(G247),MONTH(G247),1)</f>
        <v/>
      </c>
      <c r="N247" s="157">
        <f>IF(G247&gt;$L$3,"Futuro","Atraso")</f>
        <v/>
      </c>
      <c r="O247">
        <f>12*(YEAR(G247)-YEAR($L$3))+(MONTH(G247)-MONTH($L$3))</f>
        <v/>
      </c>
      <c r="P247" s="319">
        <f>IF(N247="Atraso",L247,L247/(1+$L$2)^O247)</f>
        <v/>
      </c>
      <c r="Q247">
        <f>IF(N247="Atraso",$L$3-G247,0)</f>
        <v/>
      </c>
      <c r="R247">
        <f>IF(Q247&lt;=15,"Até 15",IF(Q247&lt;=30,"Entre 15 e 30",IF(Q247&lt;=60,"Entre 30 e 60",IF(Q247&lt;=90,"Entre 60 e 90",IF(Q247&lt;=120,"Entre 90 e 120",IF(Q247&lt;=150,"Entre 120 e 150",IF(Q247&lt;=180,"Entre 150 e 180","Superior a 180")))))))</f>
        <v/>
      </c>
      <c r="S247">
        <f>IF(N247="Atraso",IF(Q247&lt;=30,INFORME_MENSAL!$A$12,IF(Q247&lt;=60,INFORME_MENSAL!$A$13,IF(Q247&lt;=90,INFORME_MENSAL!$A$14,IF(Q247&lt;=120,INFORME_MENSAL!$A$15,IF(Q247&lt;=150,INFORME_MENSAL!$A$16,IF(Q247&lt;=180,INFORME_MENSAL!$A$17,IF(Q247&lt;=360,INFORME_MENSAL!$A$18,IF(Q247&gt;360,INFORME_MENSAL!$A$19)))))))),"")</f>
        <v/>
      </c>
    </row>
    <row r="248">
      <c r="A248" t="inlineStr">
        <is>
          <t>CASA-38</t>
        </is>
      </c>
      <c r="B248" t="inlineStr">
        <is>
          <t>GABRIEL DE CARVALHO MELLO / KAMILLA DE CARVALHO CERQUEIRA MELLO</t>
        </is>
      </c>
      <c r="C248" t="n">
        <v>1</v>
      </c>
      <c r="D248" t="inlineStr">
        <is>
          <t>INCC</t>
        </is>
      </c>
      <c r="F248" t="inlineStr">
        <is>
          <t>Mensal</t>
        </is>
      </c>
      <c r="G248" s="142" t="n">
        <v>45285</v>
      </c>
      <c r="H248" s="322" t="n">
        <v>45261</v>
      </c>
      <c r="I248" s="323" t="n">
        <v>7</v>
      </c>
      <c r="J248" t="inlineStr">
        <is>
          <t>P - Parcela</t>
        </is>
      </c>
      <c r="K248" t="inlineStr">
        <is>
          <t>Contrato</t>
        </is>
      </c>
      <c r="L248" t="n">
        <v>4257.65</v>
      </c>
      <c r="M248" s="167">
        <f>DATE(YEAR(G248),MONTH(G248),1)</f>
        <v/>
      </c>
      <c r="N248" s="157">
        <f>IF(G248&gt;$L$3,"Futuro","Atraso")</f>
        <v/>
      </c>
      <c r="O248">
        <f>12*(YEAR(G248)-YEAR($L$3))+(MONTH(G248)-MONTH($L$3))</f>
        <v/>
      </c>
      <c r="P248" s="319">
        <f>IF(N248="Atraso",L248,L248/(1+$L$2)^O248)</f>
        <v/>
      </c>
      <c r="Q248">
        <f>IF(N248="Atraso",$L$3-G248,0)</f>
        <v/>
      </c>
      <c r="R248">
        <f>IF(Q248&lt;=15,"Até 15",IF(Q248&lt;=30,"Entre 15 e 30",IF(Q248&lt;=60,"Entre 30 e 60",IF(Q248&lt;=90,"Entre 60 e 90",IF(Q248&lt;=120,"Entre 90 e 120",IF(Q248&lt;=150,"Entre 120 e 150",IF(Q248&lt;=180,"Entre 150 e 180","Superior a 180")))))))</f>
        <v/>
      </c>
      <c r="S248">
        <f>IF(N248="Atraso",IF(Q248&lt;=30,INFORME_MENSAL!$A$12,IF(Q248&lt;=60,INFORME_MENSAL!$A$13,IF(Q248&lt;=90,INFORME_MENSAL!$A$14,IF(Q248&lt;=120,INFORME_MENSAL!$A$15,IF(Q248&lt;=150,INFORME_MENSAL!$A$16,IF(Q248&lt;=180,INFORME_MENSAL!$A$17,IF(Q248&lt;=360,INFORME_MENSAL!$A$18,IF(Q248&gt;360,INFORME_MENSAL!$A$19)))))))),"")</f>
        <v/>
      </c>
    </row>
    <row r="249">
      <c r="A249" t="inlineStr">
        <is>
          <t>CASA-7</t>
        </is>
      </c>
      <c r="B249" t="inlineStr">
        <is>
          <t>JOÃO ANTONIO RODRIGUES GOMES / LUANA GABRIELLE DA SILVA PASSOS</t>
        </is>
      </c>
      <c r="C249" t="n">
        <v>1</v>
      </c>
      <c r="D249" t="inlineStr">
        <is>
          <t>INCC</t>
        </is>
      </c>
      <c r="F249" t="inlineStr">
        <is>
          <t>Mensal</t>
        </is>
      </c>
      <c r="G249" s="142" t="n">
        <v>45285</v>
      </c>
      <c r="H249" s="322" t="n">
        <v>45261</v>
      </c>
      <c r="I249" s="323" t="n">
        <v>7</v>
      </c>
      <c r="J249" t="inlineStr">
        <is>
          <t>P - Parcela</t>
        </is>
      </c>
      <c r="K249" t="inlineStr">
        <is>
          <t>Contrato</t>
        </is>
      </c>
      <c r="L249" t="n">
        <v>4156.57</v>
      </c>
      <c r="M249" s="167">
        <f>DATE(YEAR(G249),MONTH(G249),1)</f>
        <v/>
      </c>
      <c r="N249" s="157">
        <f>IF(G249&gt;$L$3,"Futuro","Atraso")</f>
        <v/>
      </c>
      <c r="O249">
        <f>12*(YEAR(G249)-YEAR($L$3))+(MONTH(G249)-MONTH($L$3))</f>
        <v/>
      </c>
      <c r="P249" s="319">
        <f>IF(N249="Atraso",L249,L249/(1+$L$2)^O249)</f>
        <v/>
      </c>
      <c r="Q249">
        <f>IF(N249="Atraso",$L$3-G249,0)</f>
        <v/>
      </c>
      <c r="R249">
        <f>IF(Q249&lt;=15,"Até 15",IF(Q249&lt;=30,"Entre 15 e 30",IF(Q249&lt;=60,"Entre 30 e 60",IF(Q249&lt;=90,"Entre 60 e 90",IF(Q249&lt;=120,"Entre 90 e 120",IF(Q249&lt;=150,"Entre 120 e 150",IF(Q249&lt;=180,"Entre 150 e 180","Superior a 180")))))))</f>
        <v/>
      </c>
      <c r="S249">
        <f>IF(N249="Atraso",IF(Q249&lt;=30,INFORME_MENSAL!$A$12,IF(Q249&lt;=60,INFORME_MENSAL!$A$13,IF(Q249&lt;=90,INFORME_MENSAL!$A$14,IF(Q249&lt;=120,INFORME_MENSAL!$A$15,IF(Q249&lt;=150,INFORME_MENSAL!$A$16,IF(Q249&lt;=180,INFORME_MENSAL!$A$17,IF(Q249&lt;=360,INFORME_MENSAL!$A$18,IF(Q249&gt;360,INFORME_MENSAL!$A$19)))))))),"")</f>
        <v/>
      </c>
    </row>
    <row r="250">
      <c r="A250" t="inlineStr">
        <is>
          <t>CASA-42</t>
        </is>
      </c>
      <c r="B250" t="inlineStr">
        <is>
          <t>ELIAS CAMACHO OLEGO</t>
        </is>
      </c>
      <c r="C250" t="n">
        <v>1</v>
      </c>
      <c r="D250" t="inlineStr">
        <is>
          <t>INCC</t>
        </is>
      </c>
      <c r="F250" t="inlineStr">
        <is>
          <t>Mensal</t>
        </is>
      </c>
      <c r="G250" s="142" t="n">
        <v>45285</v>
      </c>
      <c r="H250" s="322" t="n">
        <v>45261</v>
      </c>
      <c r="I250" s="323" t="n">
        <v>6</v>
      </c>
      <c r="J250" t="inlineStr">
        <is>
          <t>P - Parcela</t>
        </is>
      </c>
      <c r="K250" t="inlineStr">
        <is>
          <t>Contrato</t>
        </is>
      </c>
      <c r="L250" t="n">
        <v>3854.93</v>
      </c>
      <c r="M250" s="167">
        <f>DATE(YEAR(G250),MONTH(G250),1)</f>
        <v/>
      </c>
      <c r="N250" s="157">
        <f>IF(G250&gt;$L$3,"Futuro","Atraso")</f>
        <v/>
      </c>
      <c r="O250">
        <f>12*(YEAR(G250)-YEAR($L$3))+(MONTH(G250)-MONTH($L$3))</f>
        <v/>
      </c>
      <c r="P250" s="319">
        <f>IF(N250="Atraso",L250,L250/(1+$L$2)^O250)</f>
        <v/>
      </c>
      <c r="Q250">
        <f>IF(N250="Atraso",$L$3-G250,0)</f>
        <v/>
      </c>
      <c r="R250">
        <f>IF(Q250&lt;=15,"Até 15",IF(Q250&lt;=30,"Entre 15 e 30",IF(Q250&lt;=60,"Entre 30 e 60",IF(Q250&lt;=90,"Entre 60 e 90",IF(Q250&lt;=120,"Entre 90 e 120",IF(Q250&lt;=150,"Entre 120 e 150",IF(Q250&lt;=180,"Entre 150 e 180","Superior a 180")))))))</f>
        <v/>
      </c>
      <c r="S250">
        <f>IF(N250="Atraso",IF(Q250&lt;=30,INFORME_MENSAL!$A$12,IF(Q250&lt;=60,INFORME_MENSAL!$A$13,IF(Q250&lt;=90,INFORME_MENSAL!$A$14,IF(Q250&lt;=120,INFORME_MENSAL!$A$15,IF(Q250&lt;=150,INFORME_MENSAL!$A$16,IF(Q250&lt;=180,INFORME_MENSAL!$A$17,IF(Q250&lt;=360,INFORME_MENSAL!$A$18,IF(Q250&gt;360,INFORME_MENSAL!$A$19)))))))),"")</f>
        <v/>
      </c>
    </row>
    <row r="251">
      <c r="A251" t="inlineStr">
        <is>
          <t>CASA-64</t>
        </is>
      </c>
      <c r="B251" t="inlineStr">
        <is>
          <t>THIAGO CASSEB DE SOUZA</t>
        </is>
      </c>
      <c r="C251" t="n">
        <v>1</v>
      </c>
      <c r="D251" t="inlineStr">
        <is>
          <t>INCC</t>
        </is>
      </c>
      <c r="F251" t="inlineStr">
        <is>
          <t>Mensal</t>
        </is>
      </c>
      <c r="G251" s="142" t="n">
        <v>45285</v>
      </c>
      <c r="H251" s="322" t="n">
        <v>45261</v>
      </c>
      <c r="I251" s="323" t="n">
        <v>6</v>
      </c>
      <c r="J251" t="inlineStr">
        <is>
          <t>P - Parcela</t>
        </is>
      </c>
      <c r="K251" t="inlineStr">
        <is>
          <t>Contrato</t>
        </is>
      </c>
      <c r="L251" t="n">
        <v>3830.89</v>
      </c>
      <c r="M251" s="167">
        <f>DATE(YEAR(G251),MONTH(G251),1)</f>
        <v/>
      </c>
      <c r="N251" s="157">
        <f>IF(G251&gt;$L$3,"Futuro","Atraso")</f>
        <v/>
      </c>
      <c r="O251">
        <f>12*(YEAR(G251)-YEAR($L$3))+(MONTH(G251)-MONTH($L$3))</f>
        <v/>
      </c>
      <c r="P251" s="319">
        <f>IF(N251="Atraso",L251,L251/(1+$L$2)^O251)</f>
        <v/>
      </c>
      <c r="Q251">
        <f>IF(N251="Atraso",$L$3-G251,0)</f>
        <v/>
      </c>
      <c r="R251">
        <f>IF(Q251&lt;=15,"Até 15",IF(Q251&lt;=30,"Entre 15 e 30",IF(Q251&lt;=60,"Entre 30 e 60",IF(Q251&lt;=90,"Entre 60 e 90",IF(Q251&lt;=120,"Entre 90 e 120",IF(Q251&lt;=150,"Entre 120 e 150",IF(Q251&lt;=180,"Entre 150 e 180","Superior a 180")))))))</f>
        <v/>
      </c>
      <c r="S251">
        <f>IF(N251="Atraso",IF(Q251&lt;=30,INFORME_MENSAL!$A$12,IF(Q251&lt;=60,INFORME_MENSAL!$A$13,IF(Q251&lt;=90,INFORME_MENSAL!$A$14,IF(Q251&lt;=120,INFORME_MENSAL!$A$15,IF(Q251&lt;=150,INFORME_MENSAL!$A$16,IF(Q251&lt;=180,INFORME_MENSAL!$A$17,IF(Q251&lt;=360,INFORME_MENSAL!$A$18,IF(Q251&gt;360,INFORME_MENSAL!$A$19)))))))),"")</f>
        <v/>
      </c>
    </row>
    <row r="252">
      <c r="A252" t="inlineStr">
        <is>
          <t>CASA-72</t>
        </is>
      </c>
      <c r="B252" t="inlineStr">
        <is>
          <t>CARLOS LINDEMBERG CRUZ OLIVEIRA / THAYNARA LAMPE NARCISO SILVA</t>
        </is>
      </c>
      <c r="C252" t="n">
        <v>1</v>
      </c>
      <c r="D252" t="inlineStr">
        <is>
          <t>INCC</t>
        </is>
      </c>
      <c r="F252" t="inlineStr">
        <is>
          <t>Mensal</t>
        </is>
      </c>
      <c r="G252" s="142" t="n">
        <v>45285</v>
      </c>
      <c r="H252" s="322" t="n">
        <v>45261</v>
      </c>
      <c r="I252" s="323" t="n">
        <v>6</v>
      </c>
      <c r="J252" t="inlineStr">
        <is>
          <t>P - Parcela</t>
        </is>
      </c>
      <c r="K252" t="inlineStr">
        <is>
          <t>Contrato</t>
        </is>
      </c>
      <c r="L252" t="n">
        <v>4221.35</v>
      </c>
      <c r="M252" s="167">
        <f>DATE(YEAR(G252),MONTH(G252),1)</f>
        <v/>
      </c>
      <c r="N252" s="157">
        <f>IF(G252&gt;$L$3,"Futuro","Atraso")</f>
        <v/>
      </c>
      <c r="O252">
        <f>12*(YEAR(G252)-YEAR($L$3))+(MONTH(G252)-MONTH($L$3))</f>
        <v/>
      </c>
      <c r="P252" s="319">
        <f>IF(N252="Atraso",L252,L252/(1+$L$2)^O252)</f>
        <v/>
      </c>
      <c r="Q252">
        <f>IF(N252="Atraso",$L$3-G252,0)</f>
        <v/>
      </c>
      <c r="R252">
        <f>IF(Q252&lt;=15,"Até 15",IF(Q252&lt;=30,"Entre 15 e 30",IF(Q252&lt;=60,"Entre 30 e 60",IF(Q252&lt;=90,"Entre 60 e 90",IF(Q252&lt;=120,"Entre 90 e 120",IF(Q252&lt;=150,"Entre 120 e 150",IF(Q252&lt;=180,"Entre 150 e 180","Superior a 180")))))))</f>
        <v/>
      </c>
      <c r="S252">
        <f>IF(N252="Atraso",IF(Q252&lt;=30,INFORME_MENSAL!$A$12,IF(Q252&lt;=60,INFORME_MENSAL!$A$13,IF(Q252&lt;=90,INFORME_MENSAL!$A$14,IF(Q252&lt;=120,INFORME_MENSAL!$A$15,IF(Q252&lt;=150,INFORME_MENSAL!$A$16,IF(Q252&lt;=180,INFORME_MENSAL!$A$17,IF(Q252&lt;=360,INFORME_MENSAL!$A$18,IF(Q252&gt;360,INFORME_MENSAL!$A$19)))))))),"")</f>
        <v/>
      </c>
    </row>
    <row r="253">
      <c r="A253" t="inlineStr">
        <is>
          <t>CASA-39</t>
        </is>
      </c>
      <c r="B253" t="inlineStr">
        <is>
          <t>VIVIAN ARCHINÁ CORTEZ</t>
        </is>
      </c>
      <c r="C253" t="n">
        <v>1</v>
      </c>
      <c r="D253" t="inlineStr">
        <is>
          <t>INCC</t>
        </is>
      </c>
      <c r="F253" t="inlineStr">
        <is>
          <t>Mensal</t>
        </is>
      </c>
      <c r="G253" s="142" t="n">
        <v>45285</v>
      </c>
      <c r="H253" s="322" t="n">
        <v>45261</v>
      </c>
      <c r="I253" s="323" t="n">
        <v>13</v>
      </c>
      <c r="J253" t="inlineStr">
        <is>
          <t>P - Parcela</t>
        </is>
      </c>
      <c r="K253" t="inlineStr">
        <is>
          <t>Contrato</t>
        </is>
      </c>
      <c r="L253" t="n">
        <v>4838.71</v>
      </c>
      <c r="M253" s="167">
        <f>DATE(YEAR(G253),MONTH(G253),1)</f>
        <v/>
      </c>
      <c r="N253" s="157">
        <f>IF(G253&gt;$L$3,"Futuro","Atraso")</f>
        <v/>
      </c>
      <c r="O253">
        <f>12*(YEAR(G253)-YEAR($L$3))+(MONTH(G253)-MONTH($L$3))</f>
        <v/>
      </c>
      <c r="P253" s="319">
        <f>IF(N253="Atraso",L253,L253/(1+$L$2)^O253)</f>
        <v/>
      </c>
      <c r="Q253">
        <f>IF(N253="Atraso",$L$3-G253,0)</f>
        <v/>
      </c>
      <c r="R253">
        <f>IF(Q253&lt;=15,"Até 15",IF(Q253&lt;=30,"Entre 15 e 30",IF(Q253&lt;=60,"Entre 30 e 60",IF(Q253&lt;=90,"Entre 60 e 90",IF(Q253&lt;=120,"Entre 90 e 120",IF(Q253&lt;=150,"Entre 120 e 150",IF(Q253&lt;=180,"Entre 150 e 180","Superior a 180")))))))</f>
        <v/>
      </c>
      <c r="S253">
        <f>IF(N253="Atraso",IF(Q253&lt;=30,INFORME_MENSAL!$A$12,IF(Q253&lt;=60,INFORME_MENSAL!$A$13,IF(Q253&lt;=90,INFORME_MENSAL!$A$14,IF(Q253&lt;=120,INFORME_MENSAL!$A$15,IF(Q253&lt;=150,INFORME_MENSAL!$A$16,IF(Q253&lt;=180,INFORME_MENSAL!$A$17,IF(Q253&lt;=360,INFORME_MENSAL!$A$18,IF(Q253&gt;360,INFORME_MENSAL!$A$19)))))))),"")</f>
        <v/>
      </c>
    </row>
    <row r="254">
      <c r="A254" t="inlineStr">
        <is>
          <t>CASA-5</t>
        </is>
      </c>
      <c r="B254" t="inlineStr">
        <is>
          <t>FABRICIA GONZAGA FERREIRA</t>
        </is>
      </c>
      <c r="C254" t="n">
        <v>1</v>
      </c>
      <c r="D254" t="inlineStr">
        <is>
          <t>INCC</t>
        </is>
      </c>
      <c r="F254" t="inlineStr">
        <is>
          <t>Mensal</t>
        </is>
      </c>
      <c r="G254" s="142" t="n">
        <v>45285</v>
      </c>
      <c r="H254" s="322" t="n">
        <v>45261</v>
      </c>
      <c r="I254" s="323" t="n">
        <v>6</v>
      </c>
      <c r="J254" t="inlineStr">
        <is>
          <t>P - Parcela</t>
        </is>
      </c>
      <c r="K254" t="inlineStr">
        <is>
          <t>Contrato</t>
        </is>
      </c>
      <c r="L254" t="n">
        <v>6928.46</v>
      </c>
      <c r="M254" s="167">
        <f>DATE(YEAR(G254),MONTH(G254),1)</f>
        <v/>
      </c>
      <c r="N254" s="157">
        <f>IF(G254&gt;$L$3,"Futuro","Atraso")</f>
        <v/>
      </c>
      <c r="O254">
        <f>12*(YEAR(G254)-YEAR($L$3))+(MONTH(G254)-MONTH($L$3))</f>
        <v/>
      </c>
      <c r="P254" s="319">
        <f>IF(N254="Atraso",L254,L254/(1+$L$2)^O254)</f>
        <v/>
      </c>
      <c r="Q254">
        <f>IF(N254="Atraso",$L$3-G254,0)</f>
        <v/>
      </c>
      <c r="R254">
        <f>IF(Q254&lt;=15,"Até 15",IF(Q254&lt;=30,"Entre 15 e 30",IF(Q254&lt;=60,"Entre 30 e 60",IF(Q254&lt;=90,"Entre 60 e 90",IF(Q254&lt;=120,"Entre 90 e 120",IF(Q254&lt;=150,"Entre 120 e 150",IF(Q254&lt;=180,"Entre 150 e 180","Superior a 180")))))))</f>
        <v/>
      </c>
      <c r="S254">
        <f>IF(N254="Atraso",IF(Q254&lt;=30,INFORME_MENSAL!$A$12,IF(Q254&lt;=60,INFORME_MENSAL!$A$13,IF(Q254&lt;=90,INFORME_MENSAL!$A$14,IF(Q254&lt;=120,INFORME_MENSAL!$A$15,IF(Q254&lt;=150,INFORME_MENSAL!$A$16,IF(Q254&lt;=180,INFORME_MENSAL!$A$17,IF(Q254&lt;=360,INFORME_MENSAL!$A$18,IF(Q254&gt;360,INFORME_MENSAL!$A$19)))))))),"")</f>
        <v/>
      </c>
    </row>
    <row r="255">
      <c r="A255" t="inlineStr">
        <is>
          <t>CASA-54</t>
        </is>
      </c>
      <c r="B255" t="inlineStr">
        <is>
          <t>SANDRA CRISTINA SILVA BORGES / CELIO LUIZ DE OLIVEIRA BORGES</t>
        </is>
      </c>
      <c r="C255" t="n">
        <v>1</v>
      </c>
      <c r="D255" t="inlineStr">
        <is>
          <t>INCC</t>
        </is>
      </c>
      <c r="F255" t="inlineStr">
        <is>
          <t>Mensal</t>
        </is>
      </c>
      <c r="G255" s="142" t="n">
        <v>45285</v>
      </c>
      <c r="H255" s="322" t="n">
        <v>45261</v>
      </c>
      <c r="I255" s="323" t="n">
        <v>5</v>
      </c>
      <c r="J255" t="inlineStr">
        <is>
          <t>P - Parcela</t>
        </is>
      </c>
      <c r="K255" t="inlineStr">
        <is>
          <t>Contrato</t>
        </is>
      </c>
      <c r="L255" t="n">
        <v>3522.88</v>
      </c>
      <c r="M255" s="167">
        <f>DATE(YEAR(G255),MONTH(G255),1)</f>
        <v/>
      </c>
      <c r="N255" s="157">
        <f>IF(G255&gt;$L$3,"Futuro","Atraso")</f>
        <v/>
      </c>
      <c r="O255">
        <f>12*(YEAR(G255)-YEAR($L$3))+(MONTH(G255)-MONTH($L$3))</f>
        <v/>
      </c>
      <c r="P255" s="319">
        <f>IF(N255="Atraso",L255,L255/(1+$L$2)^O255)</f>
        <v/>
      </c>
      <c r="Q255">
        <f>IF(N255="Atraso",$L$3-G255,0)</f>
        <v/>
      </c>
      <c r="R255">
        <f>IF(Q255&lt;=15,"Até 15",IF(Q255&lt;=30,"Entre 15 e 30",IF(Q255&lt;=60,"Entre 30 e 60",IF(Q255&lt;=90,"Entre 60 e 90",IF(Q255&lt;=120,"Entre 90 e 120",IF(Q255&lt;=150,"Entre 120 e 150",IF(Q255&lt;=180,"Entre 150 e 180","Superior a 180")))))))</f>
        <v/>
      </c>
      <c r="S255">
        <f>IF(N255="Atraso",IF(Q255&lt;=30,INFORME_MENSAL!$A$12,IF(Q255&lt;=60,INFORME_MENSAL!$A$13,IF(Q255&lt;=90,INFORME_MENSAL!$A$14,IF(Q255&lt;=120,INFORME_MENSAL!$A$15,IF(Q255&lt;=150,INFORME_MENSAL!$A$16,IF(Q255&lt;=180,INFORME_MENSAL!$A$17,IF(Q255&lt;=360,INFORME_MENSAL!$A$18,IF(Q255&gt;360,INFORME_MENSAL!$A$19)))))))),"")</f>
        <v/>
      </c>
    </row>
    <row r="256">
      <c r="A256" t="inlineStr">
        <is>
          <t>CASA-54</t>
        </is>
      </c>
      <c r="B256" t="inlineStr">
        <is>
          <t>SANDRA CRISTINA SILVA BORGES / CELIO LUIZ DE OLIVEIRA BORGES</t>
        </is>
      </c>
      <c r="C256" t="n">
        <v>1</v>
      </c>
      <c r="D256" t="inlineStr">
        <is>
          <t>INCC</t>
        </is>
      </c>
      <c r="F256" t="inlineStr">
        <is>
          <t>Mensal</t>
        </is>
      </c>
      <c r="G256" s="142" t="n">
        <v>45285</v>
      </c>
      <c r="H256" s="322" t="n">
        <v>45261</v>
      </c>
      <c r="I256" s="323" t="n">
        <v>1</v>
      </c>
      <c r="J256" t="inlineStr">
        <is>
          <t>A2 - Semestral</t>
        </is>
      </c>
      <c r="K256" t="inlineStr">
        <is>
          <t>Contrato</t>
        </is>
      </c>
      <c r="L256" t="n">
        <v>10668.49</v>
      </c>
      <c r="M256" s="167">
        <f>DATE(YEAR(G256),MONTH(G256),1)</f>
        <v/>
      </c>
      <c r="N256" s="157">
        <f>IF(G256&gt;$L$3,"Futuro","Atraso")</f>
        <v/>
      </c>
      <c r="O256">
        <f>12*(YEAR(G256)-YEAR($L$3))+(MONTH(G256)-MONTH($L$3))</f>
        <v/>
      </c>
      <c r="P256" s="319">
        <f>IF(N256="Atraso",L256,L256/(1+$L$2)^O256)</f>
        <v/>
      </c>
      <c r="Q256">
        <f>IF(N256="Atraso",$L$3-G256,0)</f>
        <v/>
      </c>
      <c r="R256">
        <f>IF(Q256&lt;=15,"Até 15",IF(Q256&lt;=30,"Entre 15 e 30",IF(Q256&lt;=60,"Entre 30 e 60",IF(Q256&lt;=90,"Entre 60 e 90",IF(Q256&lt;=120,"Entre 90 e 120",IF(Q256&lt;=150,"Entre 120 e 150",IF(Q256&lt;=180,"Entre 150 e 180","Superior a 180")))))))</f>
        <v/>
      </c>
      <c r="S256">
        <f>IF(N256="Atraso",IF(Q256&lt;=30,INFORME_MENSAL!$A$12,IF(Q256&lt;=60,INFORME_MENSAL!$A$13,IF(Q256&lt;=90,INFORME_MENSAL!$A$14,IF(Q256&lt;=120,INFORME_MENSAL!$A$15,IF(Q256&lt;=150,INFORME_MENSAL!$A$16,IF(Q256&lt;=180,INFORME_MENSAL!$A$17,IF(Q256&lt;=360,INFORME_MENSAL!$A$18,IF(Q256&gt;360,INFORME_MENSAL!$A$19)))))))),"")</f>
        <v/>
      </c>
    </row>
    <row r="257">
      <c r="A257" t="inlineStr">
        <is>
          <t>CASA-73</t>
        </is>
      </c>
      <c r="B257" t="inlineStr">
        <is>
          <t>ALEXANDRE POZZI / TAVITA ROSA BARROS POZZI</t>
        </is>
      </c>
      <c r="C257" t="n">
        <v>1</v>
      </c>
      <c r="D257" t="inlineStr">
        <is>
          <t>INCC</t>
        </is>
      </c>
      <c r="F257" t="inlineStr">
        <is>
          <t>Mensal</t>
        </is>
      </c>
      <c r="G257" s="142" t="n">
        <v>45285</v>
      </c>
      <c r="H257" s="322" t="n">
        <v>45261</v>
      </c>
      <c r="I257" s="323" t="n">
        <v>12</v>
      </c>
      <c r="J257" t="inlineStr">
        <is>
          <t>P - Parcela</t>
        </is>
      </c>
      <c r="K257" t="inlineStr">
        <is>
          <t>Contrato</t>
        </is>
      </c>
      <c r="L257" t="n">
        <v>1656.74</v>
      </c>
      <c r="M257" s="167">
        <f>DATE(YEAR(G257),MONTH(G257),1)</f>
        <v/>
      </c>
      <c r="N257" s="157">
        <f>IF(G257&gt;$L$3,"Futuro","Atraso")</f>
        <v/>
      </c>
      <c r="O257">
        <f>12*(YEAR(G257)-YEAR($L$3))+(MONTH(G257)-MONTH($L$3))</f>
        <v/>
      </c>
      <c r="P257" s="319">
        <f>IF(N257="Atraso",L257,L257/(1+$L$2)^O257)</f>
        <v/>
      </c>
      <c r="Q257">
        <f>IF(N257="Atraso",$L$3-G257,0)</f>
        <v/>
      </c>
      <c r="R257">
        <f>IF(Q257&lt;=15,"Até 15",IF(Q257&lt;=30,"Entre 15 e 30",IF(Q257&lt;=60,"Entre 30 e 60",IF(Q257&lt;=90,"Entre 60 e 90",IF(Q257&lt;=120,"Entre 90 e 120",IF(Q257&lt;=150,"Entre 120 e 150",IF(Q257&lt;=180,"Entre 150 e 180","Superior a 180")))))))</f>
        <v/>
      </c>
      <c r="S257">
        <f>IF(N257="Atraso",IF(Q257&lt;=30,INFORME_MENSAL!$A$12,IF(Q257&lt;=60,INFORME_MENSAL!$A$13,IF(Q257&lt;=90,INFORME_MENSAL!$A$14,IF(Q257&lt;=120,INFORME_MENSAL!$A$15,IF(Q257&lt;=150,INFORME_MENSAL!$A$16,IF(Q257&lt;=180,INFORME_MENSAL!$A$17,IF(Q257&lt;=360,INFORME_MENSAL!$A$18,IF(Q257&gt;360,INFORME_MENSAL!$A$19)))))))),"")</f>
        <v/>
      </c>
    </row>
    <row r="258">
      <c r="A258" t="inlineStr">
        <is>
          <t>CASA-73</t>
        </is>
      </c>
      <c r="B258" t="inlineStr">
        <is>
          <t>ALEXANDRE POZZI / TAVITA ROSA BARROS POZZI</t>
        </is>
      </c>
      <c r="C258" t="n">
        <v>1</v>
      </c>
      <c r="D258" t="inlineStr">
        <is>
          <t>INCC</t>
        </is>
      </c>
      <c r="F258" t="inlineStr">
        <is>
          <t>Mensal</t>
        </is>
      </c>
      <c r="G258" s="142" t="n">
        <v>45285</v>
      </c>
      <c r="H258" s="322" t="n">
        <v>45261</v>
      </c>
      <c r="I258" s="323" t="n">
        <v>2</v>
      </c>
      <c r="J258" t="inlineStr">
        <is>
          <t>A2 - Semestral</t>
        </is>
      </c>
      <c r="K258" t="inlineStr">
        <is>
          <t>Contrato</t>
        </is>
      </c>
      <c r="L258" t="n">
        <v>16329.33</v>
      </c>
      <c r="M258" s="167">
        <f>DATE(YEAR(G258),MONTH(G258),1)</f>
        <v/>
      </c>
      <c r="N258" s="157">
        <f>IF(G258&gt;$L$3,"Futuro","Atraso")</f>
        <v/>
      </c>
      <c r="O258">
        <f>12*(YEAR(G258)-YEAR($L$3))+(MONTH(G258)-MONTH($L$3))</f>
        <v/>
      </c>
      <c r="P258" s="319">
        <f>IF(N258="Atraso",L258,L258/(1+$L$2)^O258)</f>
        <v/>
      </c>
      <c r="Q258">
        <f>IF(N258="Atraso",$L$3-G258,0)</f>
        <v/>
      </c>
      <c r="R258">
        <f>IF(Q258&lt;=15,"Até 15",IF(Q258&lt;=30,"Entre 15 e 30",IF(Q258&lt;=60,"Entre 30 e 60",IF(Q258&lt;=90,"Entre 60 e 90",IF(Q258&lt;=120,"Entre 90 e 120",IF(Q258&lt;=150,"Entre 120 e 150",IF(Q258&lt;=180,"Entre 150 e 180","Superior a 180")))))))</f>
        <v/>
      </c>
      <c r="S258">
        <f>IF(N258="Atraso",IF(Q258&lt;=30,INFORME_MENSAL!$A$12,IF(Q258&lt;=60,INFORME_MENSAL!$A$13,IF(Q258&lt;=90,INFORME_MENSAL!$A$14,IF(Q258&lt;=120,INFORME_MENSAL!$A$15,IF(Q258&lt;=150,INFORME_MENSAL!$A$16,IF(Q258&lt;=180,INFORME_MENSAL!$A$17,IF(Q258&lt;=360,INFORME_MENSAL!$A$18,IF(Q258&gt;360,INFORME_MENSAL!$A$19)))))))),"")</f>
        <v/>
      </c>
    </row>
    <row r="259">
      <c r="A259" t="inlineStr">
        <is>
          <t>CASA-79</t>
        </is>
      </c>
      <c r="B259" t="inlineStr">
        <is>
          <t>GILSON ARANTES DE SOUZA / SANDRA REGINA FOLTRAN</t>
        </is>
      </c>
      <c r="C259" t="n">
        <v>1</v>
      </c>
      <c r="D259" t="inlineStr">
        <is>
          <t>INCC</t>
        </is>
      </c>
      <c r="F259" t="inlineStr">
        <is>
          <t>Mensal</t>
        </is>
      </c>
      <c r="G259" s="142" t="n">
        <v>45285</v>
      </c>
      <c r="H259" s="322" t="n">
        <v>45261</v>
      </c>
      <c r="I259" s="323" t="n">
        <v>5</v>
      </c>
      <c r="J259" t="inlineStr">
        <is>
          <t>P - Parcela</t>
        </is>
      </c>
      <c r="K259" t="inlineStr">
        <is>
          <t>Contrato</t>
        </is>
      </c>
      <c r="L259" t="n">
        <v>4210.79</v>
      </c>
      <c r="M259" s="167">
        <f>DATE(YEAR(G259),MONTH(G259),1)</f>
        <v/>
      </c>
      <c r="N259" s="157">
        <f>IF(G259&gt;$L$3,"Futuro","Atraso")</f>
        <v/>
      </c>
      <c r="O259">
        <f>12*(YEAR(G259)-YEAR($L$3))+(MONTH(G259)-MONTH($L$3))</f>
        <v/>
      </c>
      <c r="P259" s="319">
        <f>IF(N259="Atraso",L259,L259/(1+$L$2)^O259)</f>
        <v/>
      </c>
      <c r="Q259">
        <f>IF(N259="Atraso",$L$3-G259,0)</f>
        <v/>
      </c>
      <c r="R259">
        <f>IF(Q259&lt;=15,"Até 15",IF(Q259&lt;=30,"Entre 15 e 30",IF(Q259&lt;=60,"Entre 30 e 60",IF(Q259&lt;=90,"Entre 60 e 90",IF(Q259&lt;=120,"Entre 90 e 120",IF(Q259&lt;=150,"Entre 120 e 150",IF(Q259&lt;=180,"Entre 150 e 180","Superior a 180")))))))</f>
        <v/>
      </c>
      <c r="S259">
        <f>IF(N259="Atraso",IF(Q259&lt;=30,INFORME_MENSAL!$A$12,IF(Q259&lt;=60,INFORME_MENSAL!$A$13,IF(Q259&lt;=90,INFORME_MENSAL!$A$14,IF(Q259&lt;=120,INFORME_MENSAL!$A$15,IF(Q259&lt;=150,INFORME_MENSAL!$A$16,IF(Q259&lt;=180,INFORME_MENSAL!$A$17,IF(Q259&lt;=360,INFORME_MENSAL!$A$18,IF(Q259&gt;360,INFORME_MENSAL!$A$19)))))))),"")</f>
        <v/>
      </c>
    </row>
    <row r="260">
      <c r="A260" t="inlineStr">
        <is>
          <t>CASA-70</t>
        </is>
      </c>
      <c r="B260" t="inlineStr">
        <is>
          <t>RICARDO CARNEIRO DA SILVA BATISTA / KELLY SILVA DE MACEDO</t>
        </is>
      </c>
      <c r="C260" t="n">
        <v>1</v>
      </c>
      <c r="D260" t="inlineStr">
        <is>
          <t>INCC</t>
        </is>
      </c>
      <c r="F260" t="inlineStr">
        <is>
          <t>Mensal</t>
        </is>
      </c>
      <c r="G260" s="142" t="n">
        <v>45285</v>
      </c>
      <c r="H260" s="322" t="n">
        <v>45261</v>
      </c>
      <c r="I260" s="323" t="n">
        <v>4</v>
      </c>
      <c r="J260" t="inlineStr">
        <is>
          <t>P - Parcela</t>
        </is>
      </c>
      <c r="K260" t="inlineStr">
        <is>
          <t>Contrato</t>
        </is>
      </c>
      <c r="L260" t="n">
        <v>3786.1</v>
      </c>
      <c r="M260" s="167">
        <f>DATE(YEAR(G260),MONTH(G260),1)</f>
        <v/>
      </c>
      <c r="N260" s="157">
        <f>IF(G260&gt;$L$3,"Futuro","Atraso")</f>
        <v/>
      </c>
      <c r="O260">
        <f>12*(YEAR(G260)-YEAR($L$3))+(MONTH(G260)-MONTH($L$3))</f>
        <v/>
      </c>
      <c r="P260" s="319">
        <f>IF(N260="Atraso",L260,L260/(1+$L$2)^O260)</f>
        <v/>
      </c>
      <c r="Q260">
        <f>IF(N260="Atraso",$L$3-G260,0)</f>
        <v/>
      </c>
      <c r="R260">
        <f>IF(Q260&lt;=15,"Até 15",IF(Q260&lt;=30,"Entre 15 e 30",IF(Q260&lt;=60,"Entre 30 e 60",IF(Q260&lt;=90,"Entre 60 e 90",IF(Q260&lt;=120,"Entre 90 e 120",IF(Q260&lt;=150,"Entre 120 e 150",IF(Q260&lt;=180,"Entre 150 e 180","Superior a 180")))))))</f>
        <v/>
      </c>
      <c r="S260">
        <f>IF(N260="Atraso",IF(Q260&lt;=30,INFORME_MENSAL!$A$12,IF(Q260&lt;=60,INFORME_MENSAL!$A$13,IF(Q260&lt;=90,INFORME_MENSAL!$A$14,IF(Q260&lt;=120,INFORME_MENSAL!$A$15,IF(Q260&lt;=150,INFORME_MENSAL!$A$16,IF(Q260&lt;=180,INFORME_MENSAL!$A$17,IF(Q260&lt;=360,INFORME_MENSAL!$A$18,IF(Q260&gt;360,INFORME_MENSAL!$A$19)))))))),"")</f>
        <v/>
      </c>
    </row>
    <row r="261">
      <c r="A261" t="inlineStr">
        <is>
          <t>CASA-62</t>
        </is>
      </c>
      <c r="B261" t="inlineStr">
        <is>
          <t>ARLETE SANTOS DA SILVA</t>
        </is>
      </c>
      <c r="C261" t="n">
        <v>1</v>
      </c>
      <c r="D261" t="inlineStr">
        <is>
          <t>INCC</t>
        </is>
      </c>
      <c r="F261" t="inlineStr">
        <is>
          <t>Mensal</t>
        </is>
      </c>
      <c r="G261" s="142" t="n">
        <v>45285</v>
      </c>
      <c r="H261" s="322" t="n">
        <v>45261</v>
      </c>
      <c r="I261" s="323" t="n">
        <v>4</v>
      </c>
      <c r="J261" t="inlineStr">
        <is>
          <t>P - Parcela</t>
        </is>
      </c>
      <c r="K261" t="inlineStr">
        <is>
          <t>Contrato</t>
        </is>
      </c>
      <c r="L261" t="n">
        <v>5288.54</v>
      </c>
      <c r="M261" s="167">
        <f>DATE(YEAR(G261),MONTH(G261),1)</f>
        <v/>
      </c>
      <c r="N261" s="157">
        <f>IF(G261&gt;$L$3,"Futuro","Atraso")</f>
        <v/>
      </c>
      <c r="O261">
        <f>12*(YEAR(G261)-YEAR($L$3))+(MONTH(G261)-MONTH($L$3))</f>
        <v/>
      </c>
      <c r="P261" s="319">
        <f>IF(N261="Atraso",L261,L261/(1+$L$2)^O261)</f>
        <v/>
      </c>
      <c r="Q261">
        <f>IF(N261="Atraso",$L$3-G261,0)</f>
        <v/>
      </c>
      <c r="R261">
        <f>IF(Q261&lt;=15,"Até 15",IF(Q261&lt;=30,"Entre 15 e 30",IF(Q261&lt;=60,"Entre 30 e 60",IF(Q261&lt;=90,"Entre 60 e 90",IF(Q261&lt;=120,"Entre 90 e 120",IF(Q261&lt;=150,"Entre 120 e 150",IF(Q261&lt;=180,"Entre 150 e 180","Superior a 180")))))))</f>
        <v/>
      </c>
      <c r="S261">
        <f>IF(N261="Atraso",IF(Q261&lt;=30,INFORME_MENSAL!$A$12,IF(Q261&lt;=60,INFORME_MENSAL!$A$13,IF(Q261&lt;=90,INFORME_MENSAL!$A$14,IF(Q261&lt;=120,INFORME_MENSAL!$A$15,IF(Q261&lt;=150,INFORME_MENSAL!$A$16,IF(Q261&lt;=180,INFORME_MENSAL!$A$17,IF(Q261&lt;=360,INFORME_MENSAL!$A$18,IF(Q261&gt;360,INFORME_MENSAL!$A$19)))))))),"")</f>
        <v/>
      </c>
    </row>
    <row r="262">
      <c r="A262" t="inlineStr">
        <is>
          <t>CASA-62</t>
        </is>
      </c>
      <c r="B262" t="inlineStr">
        <is>
          <t>ARLETE SANTOS DA SILVA</t>
        </is>
      </c>
      <c r="C262" t="n">
        <v>1</v>
      </c>
      <c r="D262" t="inlineStr">
        <is>
          <t>INCC</t>
        </is>
      </c>
      <c r="F262" t="inlineStr">
        <is>
          <t>Mensal</t>
        </is>
      </c>
      <c r="G262" s="142" t="n">
        <v>45285</v>
      </c>
      <c r="H262" s="322" t="n">
        <v>45261</v>
      </c>
      <c r="I262" s="323" t="n">
        <v>2</v>
      </c>
      <c r="J262" t="inlineStr">
        <is>
          <t>A2 - Semestral</t>
        </is>
      </c>
      <c r="K262" t="inlineStr">
        <is>
          <t>Contrato</t>
        </is>
      </c>
      <c r="L262" t="n">
        <v>13825.99</v>
      </c>
      <c r="M262" s="167">
        <f>DATE(YEAR(G262),MONTH(G262),1)</f>
        <v/>
      </c>
      <c r="N262" s="157">
        <f>IF(G262&gt;$L$3,"Futuro","Atraso")</f>
        <v/>
      </c>
      <c r="O262">
        <f>12*(YEAR(G262)-YEAR($L$3))+(MONTH(G262)-MONTH($L$3))</f>
        <v/>
      </c>
      <c r="P262" s="319">
        <f>IF(N262="Atraso",L262,L262/(1+$L$2)^O262)</f>
        <v/>
      </c>
      <c r="Q262">
        <f>IF(N262="Atraso",$L$3-G262,0)</f>
        <v/>
      </c>
      <c r="R262">
        <f>IF(Q262&lt;=15,"Até 15",IF(Q262&lt;=30,"Entre 15 e 30",IF(Q262&lt;=60,"Entre 30 e 60",IF(Q262&lt;=90,"Entre 60 e 90",IF(Q262&lt;=120,"Entre 90 e 120",IF(Q262&lt;=150,"Entre 120 e 150",IF(Q262&lt;=180,"Entre 150 e 180","Superior a 180")))))))</f>
        <v/>
      </c>
      <c r="S262">
        <f>IF(N262="Atraso",IF(Q262&lt;=30,INFORME_MENSAL!$A$12,IF(Q262&lt;=60,INFORME_MENSAL!$A$13,IF(Q262&lt;=90,INFORME_MENSAL!$A$14,IF(Q262&lt;=120,INFORME_MENSAL!$A$15,IF(Q262&lt;=150,INFORME_MENSAL!$A$16,IF(Q262&lt;=180,INFORME_MENSAL!$A$17,IF(Q262&lt;=360,INFORME_MENSAL!$A$18,IF(Q262&gt;360,INFORME_MENSAL!$A$19)))))))),"")</f>
        <v/>
      </c>
    </row>
    <row r="263">
      <c r="A263" t="inlineStr">
        <is>
          <t>CASA-82</t>
        </is>
      </c>
      <c r="B263" t="inlineStr">
        <is>
          <t>WELLINGTON GOMES CARDOSO / WILSON FURLAN JUNIOR</t>
        </is>
      </c>
      <c r="C263" t="n">
        <v>1</v>
      </c>
      <c r="D263" t="inlineStr">
        <is>
          <t>INCC</t>
        </is>
      </c>
      <c r="F263" t="inlineStr">
        <is>
          <t>Mensal</t>
        </is>
      </c>
      <c r="G263" s="142" t="n">
        <v>45285</v>
      </c>
      <c r="H263" s="322" t="n">
        <v>45261</v>
      </c>
      <c r="I263" s="323" t="n">
        <v>5</v>
      </c>
      <c r="J263" t="inlineStr">
        <is>
          <t>P - Parcela</t>
        </is>
      </c>
      <c r="K263" t="inlineStr">
        <is>
          <t>Contrato</t>
        </is>
      </c>
      <c r="L263" t="n">
        <v>4249.72</v>
      </c>
      <c r="M263" s="167">
        <f>DATE(YEAR(G263),MONTH(G263),1)</f>
        <v/>
      </c>
      <c r="N263" s="157">
        <f>IF(G263&gt;$L$3,"Futuro","Atraso")</f>
        <v/>
      </c>
      <c r="O263">
        <f>12*(YEAR(G263)-YEAR($L$3))+(MONTH(G263)-MONTH($L$3))</f>
        <v/>
      </c>
      <c r="P263" s="319">
        <f>IF(N263="Atraso",L263,L263/(1+$L$2)^O263)</f>
        <v/>
      </c>
      <c r="Q263">
        <f>IF(N263="Atraso",$L$3-G263,0)</f>
        <v/>
      </c>
      <c r="R263">
        <f>IF(Q263&lt;=15,"Até 15",IF(Q263&lt;=30,"Entre 15 e 30",IF(Q263&lt;=60,"Entre 30 e 60",IF(Q263&lt;=90,"Entre 60 e 90",IF(Q263&lt;=120,"Entre 90 e 120",IF(Q263&lt;=150,"Entre 120 e 150",IF(Q263&lt;=180,"Entre 150 e 180","Superior a 180")))))))</f>
        <v/>
      </c>
      <c r="S263">
        <f>IF(N263="Atraso",IF(Q263&lt;=30,INFORME_MENSAL!$A$12,IF(Q263&lt;=60,INFORME_MENSAL!$A$13,IF(Q263&lt;=90,INFORME_MENSAL!$A$14,IF(Q263&lt;=120,INFORME_MENSAL!$A$15,IF(Q263&lt;=150,INFORME_MENSAL!$A$16,IF(Q263&lt;=180,INFORME_MENSAL!$A$17,IF(Q263&lt;=360,INFORME_MENSAL!$A$18,IF(Q263&gt;360,INFORME_MENSAL!$A$19)))))))),"")</f>
        <v/>
      </c>
    </row>
    <row r="264">
      <c r="A264" t="inlineStr">
        <is>
          <t>CASA-21</t>
        </is>
      </c>
      <c r="B264" t="inlineStr">
        <is>
          <t>JOÃO HENRIQUE MARTINS AMARANTE / MARINA MARTINS AMARANTE</t>
        </is>
      </c>
      <c r="C264" t="n">
        <v>1</v>
      </c>
      <c r="D264" t="inlineStr">
        <is>
          <t>INCC</t>
        </is>
      </c>
      <c r="F264" t="inlineStr">
        <is>
          <t>Mensal</t>
        </is>
      </c>
      <c r="G264" s="142" t="n">
        <v>45285</v>
      </c>
      <c r="H264" s="322" t="n">
        <v>45261</v>
      </c>
      <c r="I264" s="323" t="n">
        <v>5</v>
      </c>
      <c r="J264" t="inlineStr">
        <is>
          <t>P - Parcela</t>
        </is>
      </c>
      <c r="K264" t="inlineStr">
        <is>
          <t>Contrato</t>
        </is>
      </c>
      <c r="L264" t="n">
        <v>3136.41</v>
      </c>
      <c r="M264" s="167">
        <f>DATE(YEAR(G264),MONTH(G264),1)</f>
        <v/>
      </c>
      <c r="N264" s="157">
        <f>IF(G264&gt;$L$3,"Futuro","Atraso")</f>
        <v/>
      </c>
      <c r="O264">
        <f>12*(YEAR(G264)-YEAR($L$3))+(MONTH(G264)-MONTH($L$3))</f>
        <v/>
      </c>
      <c r="P264" s="319">
        <f>IF(N264="Atraso",L264,L264/(1+$L$2)^O264)</f>
        <v/>
      </c>
      <c r="Q264">
        <f>IF(N264="Atraso",$L$3-G264,0)</f>
        <v/>
      </c>
      <c r="R264">
        <f>IF(Q264&lt;=15,"Até 15",IF(Q264&lt;=30,"Entre 15 e 30",IF(Q264&lt;=60,"Entre 30 e 60",IF(Q264&lt;=90,"Entre 60 e 90",IF(Q264&lt;=120,"Entre 90 e 120",IF(Q264&lt;=150,"Entre 120 e 150",IF(Q264&lt;=180,"Entre 150 e 180","Superior a 180")))))))</f>
        <v/>
      </c>
      <c r="S264">
        <f>IF(N264="Atraso",IF(Q264&lt;=30,INFORME_MENSAL!$A$12,IF(Q264&lt;=60,INFORME_MENSAL!$A$13,IF(Q264&lt;=90,INFORME_MENSAL!$A$14,IF(Q264&lt;=120,INFORME_MENSAL!$A$15,IF(Q264&lt;=150,INFORME_MENSAL!$A$16,IF(Q264&lt;=180,INFORME_MENSAL!$A$17,IF(Q264&lt;=360,INFORME_MENSAL!$A$18,IF(Q264&gt;360,INFORME_MENSAL!$A$19)))))))),"")</f>
        <v/>
      </c>
    </row>
    <row r="265">
      <c r="A265" t="inlineStr">
        <is>
          <t>CASA-22</t>
        </is>
      </c>
      <c r="B265" t="inlineStr">
        <is>
          <t>PIETRO ROSA FARIA NORONHA / SUELI APARECIDA DIAS NORONHA</t>
        </is>
      </c>
      <c r="C265" t="n">
        <v>1</v>
      </c>
      <c r="D265" t="inlineStr">
        <is>
          <t>INCC</t>
        </is>
      </c>
      <c r="F265" t="inlineStr">
        <is>
          <t>Mensal</t>
        </is>
      </c>
      <c r="G265" s="142" t="n">
        <v>45285</v>
      </c>
      <c r="H265" s="322" t="n">
        <v>45261</v>
      </c>
      <c r="I265" s="323" t="n">
        <v>8</v>
      </c>
      <c r="J265" t="inlineStr">
        <is>
          <t>P - Parcela</t>
        </is>
      </c>
      <c r="K265" t="inlineStr">
        <is>
          <t>Contrato</t>
        </is>
      </c>
      <c r="L265" t="n">
        <v>2731.26</v>
      </c>
      <c r="M265" s="167">
        <f>DATE(YEAR(G265),MONTH(G265),1)</f>
        <v/>
      </c>
      <c r="N265" s="157">
        <f>IF(G265&gt;$L$3,"Futuro","Atraso")</f>
        <v/>
      </c>
      <c r="O265">
        <f>12*(YEAR(G265)-YEAR($L$3))+(MONTH(G265)-MONTH($L$3))</f>
        <v/>
      </c>
      <c r="P265" s="319">
        <f>IF(N265="Atraso",L265,L265/(1+$L$2)^O265)</f>
        <v/>
      </c>
      <c r="Q265">
        <f>IF(N265="Atraso",$L$3-G265,0)</f>
        <v/>
      </c>
      <c r="R265">
        <f>IF(Q265&lt;=15,"Até 15",IF(Q265&lt;=30,"Entre 15 e 30",IF(Q265&lt;=60,"Entre 30 e 60",IF(Q265&lt;=90,"Entre 60 e 90",IF(Q265&lt;=120,"Entre 90 e 120",IF(Q265&lt;=150,"Entre 120 e 150",IF(Q265&lt;=180,"Entre 150 e 180","Superior a 180")))))))</f>
        <v/>
      </c>
      <c r="S265">
        <f>IF(N265="Atraso",IF(Q265&lt;=30,INFORME_MENSAL!$A$12,IF(Q265&lt;=60,INFORME_MENSAL!$A$13,IF(Q265&lt;=90,INFORME_MENSAL!$A$14,IF(Q265&lt;=120,INFORME_MENSAL!$A$15,IF(Q265&lt;=150,INFORME_MENSAL!$A$16,IF(Q265&lt;=180,INFORME_MENSAL!$A$17,IF(Q265&lt;=360,INFORME_MENSAL!$A$18,IF(Q265&gt;360,INFORME_MENSAL!$A$19)))))))),"")</f>
        <v/>
      </c>
    </row>
    <row r="266">
      <c r="A266" t="inlineStr">
        <is>
          <t>CASA-60</t>
        </is>
      </c>
      <c r="B266" t="inlineStr">
        <is>
          <t>SEMIRAMIS ALICE A SIMOES PAZ OLIVEIRA</t>
        </is>
      </c>
      <c r="C266" t="n">
        <v>1</v>
      </c>
      <c r="D266" t="inlineStr">
        <is>
          <t>INCC</t>
        </is>
      </c>
      <c r="F266" t="inlineStr">
        <is>
          <t>Mensal</t>
        </is>
      </c>
      <c r="G266" s="142" t="n">
        <v>45285</v>
      </c>
      <c r="H266" s="322" t="n">
        <v>45261</v>
      </c>
      <c r="I266" s="323" t="n">
        <v>4</v>
      </c>
      <c r="J266" t="inlineStr">
        <is>
          <t>P - Parcela</t>
        </is>
      </c>
      <c r="K266" t="inlineStr">
        <is>
          <t>Contrato</t>
        </is>
      </c>
      <c r="L266" t="n">
        <v>3160.44</v>
      </c>
      <c r="M266" s="167">
        <f>DATE(YEAR(G266),MONTH(G266),1)</f>
        <v/>
      </c>
      <c r="N266" s="157">
        <f>IF(G266&gt;$L$3,"Futuro","Atraso")</f>
        <v/>
      </c>
      <c r="O266">
        <f>12*(YEAR(G266)-YEAR($L$3))+(MONTH(G266)-MONTH($L$3))</f>
        <v/>
      </c>
      <c r="P266" s="319">
        <f>IF(N266="Atraso",L266,L266/(1+$L$2)^O266)</f>
        <v/>
      </c>
      <c r="Q266">
        <f>IF(N266="Atraso",$L$3-G266,0)</f>
        <v/>
      </c>
      <c r="R266">
        <f>IF(Q266&lt;=15,"Até 15",IF(Q266&lt;=30,"Entre 15 e 30",IF(Q266&lt;=60,"Entre 30 e 60",IF(Q266&lt;=90,"Entre 60 e 90",IF(Q266&lt;=120,"Entre 90 e 120",IF(Q266&lt;=150,"Entre 120 e 150",IF(Q266&lt;=180,"Entre 150 e 180","Superior a 180")))))))</f>
        <v/>
      </c>
      <c r="S266">
        <f>IF(N266="Atraso",IF(Q266&lt;=30,INFORME_MENSAL!$A$12,IF(Q266&lt;=60,INFORME_MENSAL!$A$13,IF(Q266&lt;=90,INFORME_MENSAL!$A$14,IF(Q266&lt;=120,INFORME_MENSAL!$A$15,IF(Q266&lt;=150,INFORME_MENSAL!$A$16,IF(Q266&lt;=180,INFORME_MENSAL!$A$17,IF(Q266&lt;=360,INFORME_MENSAL!$A$18,IF(Q266&gt;360,INFORME_MENSAL!$A$19)))))))),"")</f>
        <v/>
      </c>
    </row>
    <row r="267">
      <c r="A267" t="inlineStr">
        <is>
          <t>CASA-6</t>
        </is>
      </c>
      <c r="B267" t="inlineStr">
        <is>
          <t>ANTIDES ARAUJO DOS SANTOS JUNIOR / SIMONE MARIA DE SOUZA ARAUJO</t>
        </is>
      </c>
      <c r="C267" t="n">
        <v>1</v>
      </c>
      <c r="D267" t="inlineStr">
        <is>
          <t>INCC</t>
        </is>
      </c>
      <c r="F267" t="inlineStr">
        <is>
          <t>Mensal</t>
        </is>
      </c>
      <c r="G267" s="142" t="n">
        <v>45285</v>
      </c>
      <c r="H267" s="322" t="n">
        <v>45261</v>
      </c>
      <c r="I267" s="323" t="n">
        <v>4</v>
      </c>
      <c r="J267" t="inlineStr">
        <is>
          <t>P - Parcela</t>
        </is>
      </c>
      <c r="K267" t="inlineStr">
        <is>
          <t>Contrato</t>
        </is>
      </c>
      <c r="L267" t="n">
        <v>4116.92</v>
      </c>
      <c r="M267" s="167">
        <f>DATE(YEAR(G267),MONTH(G267),1)</f>
        <v/>
      </c>
      <c r="N267" s="157">
        <f>IF(G267&gt;$L$3,"Futuro","Atraso")</f>
        <v/>
      </c>
      <c r="O267">
        <f>12*(YEAR(G267)-YEAR($L$3))+(MONTH(G267)-MONTH($L$3))</f>
        <v/>
      </c>
      <c r="P267" s="319">
        <f>IF(N267="Atraso",L267,L267/(1+$L$2)^O267)</f>
        <v/>
      </c>
      <c r="Q267">
        <f>IF(N267="Atraso",$L$3-G267,0)</f>
        <v/>
      </c>
      <c r="R267">
        <f>IF(Q267&lt;=15,"Até 15",IF(Q267&lt;=30,"Entre 15 e 30",IF(Q267&lt;=60,"Entre 30 e 60",IF(Q267&lt;=90,"Entre 60 e 90",IF(Q267&lt;=120,"Entre 90 e 120",IF(Q267&lt;=150,"Entre 120 e 150",IF(Q267&lt;=180,"Entre 150 e 180","Superior a 180")))))))</f>
        <v/>
      </c>
      <c r="S267">
        <f>IF(N267="Atraso",IF(Q267&lt;=30,INFORME_MENSAL!$A$12,IF(Q267&lt;=60,INFORME_MENSAL!$A$13,IF(Q267&lt;=90,INFORME_MENSAL!$A$14,IF(Q267&lt;=120,INFORME_MENSAL!$A$15,IF(Q267&lt;=150,INFORME_MENSAL!$A$16,IF(Q267&lt;=180,INFORME_MENSAL!$A$17,IF(Q267&lt;=360,INFORME_MENSAL!$A$18,IF(Q267&gt;360,INFORME_MENSAL!$A$19)))))))),"")</f>
        <v/>
      </c>
    </row>
    <row r="268">
      <c r="A268" t="inlineStr">
        <is>
          <t>CASA-50</t>
        </is>
      </c>
      <c r="B268" t="inlineStr">
        <is>
          <t>VALTER ROGERIO DOS SANTOS PEREIRA / CARLA PRISCILA OLIVEIRA DE LIMA</t>
        </is>
      </c>
      <c r="C268" t="n">
        <v>1</v>
      </c>
      <c r="D268" t="inlineStr">
        <is>
          <t>INCC</t>
        </is>
      </c>
      <c r="F268" t="inlineStr">
        <is>
          <t>Mensal</t>
        </is>
      </c>
      <c r="G268" s="142" t="n">
        <v>45285</v>
      </c>
      <c r="H268" s="322" t="n">
        <v>45261</v>
      </c>
      <c r="I268" s="323" t="n">
        <v>12</v>
      </c>
      <c r="J268" t="inlineStr">
        <is>
          <t>P - Parcela</t>
        </is>
      </c>
      <c r="K268" t="inlineStr">
        <is>
          <t>Contrato</t>
        </is>
      </c>
      <c r="L268" t="n">
        <v>1563.08</v>
      </c>
      <c r="M268" s="167">
        <f>DATE(YEAR(G268),MONTH(G268),1)</f>
        <v/>
      </c>
      <c r="N268" s="157">
        <f>IF(G268&gt;$L$3,"Futuro","Atraso")</f>
        <v/>
      </c>
      <c r="O268">
        <f>12*(YEAR(G268)-YEAR($L$3))+(MONTH(G268)-MONTH($L$3))</f>
        <v/>
      </c>
      <c r="P268" s="319">
        <f>IF(N268="Atraso",L268,L268/(1+$L$2)^O268)</f>
        <v/>
      </c>
      <c r="Q268">
        <f>IF(N268="Atraso",$L$3-G268,0)</f>
        <v/>
      </c>
      <c r="R268">
        <f>IF(Q268&lt;=15,"Até 15",IF(Q268&lt;=30,"Entre 15 e 30",IF(Q268&lt;=60,"Entre 30 e 60",IF(Q268&lt;=90,"Entre 60 e 90",IF(Q268&lt;=120,"Entre 90 e 120",IF(Q268&lt;=150,"Entre 120 e 150",IF(Q268&lt;=180,"Entre 150 e 180","Superior a 180")))))))</f>
        <v/>
      </c>
      <c r="S268">
        <f>IF(N268="Atraso",IF(Q268&lt;=30,INFORME_MENSAL!$A$12,IF(Q268&lt;=60,INFORME_MENSAL!$A$13,IF(Q268&lt;=90,INFORME_MENSAL!$A$14,IF(Q268&lt;=120,INFORME_MENSAL!$A$15,IF(Q268&lt;=150,INFORME_MENSAL!$A$16,IF(Q268&lt;=180,INFORME_MENSAL!$A$17,IF(Q268&lt;=360,INFORME_MENSAL!$A$18,IF(Q268&gt;360,INFORME_MENSAL!$A$19)))))))),"")</f>
        <v/>
      </c>
    </row>
    <row r="269">
      <c r="A269" t="inlineStr">
        <is>
          <t>CASA-61</t>
        </is>
      </c>
      <c r="B269" t="inlineStr">
        <is>
          <t>WELLINGTON RIBEIRO LEITE / GRACIETE ANA DOS SANTOS SILVA LEITE</t>
        </is>
      </c>
      <c r="C269" t="n">
        <v>1</v>
      </c>
      <c r="D269" t="inlineStr">
        <is>
          <t>INCC</t>
        </is>
      </c>
      <c r="F269" t="inlineStr">
        <is>
          <t>Mensal</t>
        </is>
      </c>
      <c r="G269" s="142" t="n">
        <v>45285</v>
      </c>
      <c r="H269" s="322" t="n">
        <v>45261</v>
      </c>
      <c r="I269" s="323" t="n">
        <v>17</v>
      </c>
      <c r="J269" t="inlineStr">
        <is>
          <t>P - Parcela</t>
        </is>
      </c>
      <c r="K269" t="inlineStr">
        <is>
          <t>Contrato</t>
        </is>
      </c>
      <c r="L269" t="n">
        <v>7186.58</v>
      </c>
      <c r="M269" s="167">
        <f>DATE(YEAR(G269),MONTH(G269),1)</f>
        <v/>
      </c>
      <c r="N269" s="157">
        <f>IF(G269&gt;$L$3,"Futuro","Atraso")</f>
        <v/>
      </c>
      <c r="O269">
        <f>12*(YEAR(G269)-YEAR($L$3))+(MONTH(G269)-MONTH($L$3))</f>
        <v/>
      </c>
      <c r="P269" s="319">
        <f>IF(N269="Atraso",L269,L269/(1+$L$2)^O269)</f>
        <v/>
      </c>
      <c r="Q269">
        <f>IF(N269="Atraso",$L$3-G269,0)</f>
        <v/>
      </c>
      <c r="R269">
        <f>IF(Q269&lt;=15,"Até 15",IF(Q269&lt;=30,"Entre 15 e 30",IF(Q269&lt;=60,"Entre 30 e 60",IF(Q269&lt;=90,"Entre 60 e 90",IF(Q269&lt;=120,"Entre 90 e 120",IF(Q269&lt;=150,"Entre 120 e 150",IF(Q269&lt;=180,"Entre 150 e 180","Superior a 180")))))))</f>
        <v/>
      </c>
      <c r="S269">
        <f>IF(N269="Atraso",IF(Q269&lt;=30,INFORME_MENSAL!$A$12,IF(Q269&lt;=60,INFORME_MENSAL!$A$13,IF(Q269&lt;=90,INFORME_MENSAL!$A$14,IF(Q269&lt;=120,INFORME_MENSAL!$A$15,IF(Q269&lt;=150,INFORME_MENSAL!$A$16,IF(Q269&lt;=180,INFORME_MENSAL!$A$17,IF(Q269&lt;=360,INFORME_MENSAL!$A$18,IF(Q269&gt;360,INFORME_MENSAL!$A$19)))))))),"")</f>
        <v/>
      </c>
    </row>
    <row r="270">
      <c r="A270" t="inlineStr">
        <is>
          <t>CASA-33</t>
        </is>
      </c>
      <c r="B270" t="inlineStr">
        <is>
          <t>MICHEL AKIRA YONAMINE / KARINA HARUMI URA YONAMINE</t>
        </is>
      </c>
      <c r="C270" t="n">
        <v>1</v>
      </c>
      <c r="D270" t="inlineStr">
        <is>
          <t>INCC</t>
        </is>
      </c>
      <c r="F270" t="inlineStr">
        <is>
          <t>Mensal</t>
        </is>
      </c>
      <c r="G270" s="142" t="n">
        <v>45285</v>
      </c>
      <c r="H270" s="322" t="n">
        <v>45261</v>
      </c>
      <c r="I270" s="323" t="n">
        <v>2</v>
      </c>
      <c r="J270" t="inlineStr">
        <is>
          <t>P - Parcela</t>
        </is>
      </c>
      <c r="K270" t="inlineStr">
        <is>
          <t>Contrato</t>
        </is>
      </c>
      <c r="L270" t="n">
        <v>3626.35</v>
      </c>
      <c r="M270" s="167">
        <f>DATE(YEAR(G270),MONTH(G270),1)</f>
        <v/>
      </c>
      <c r="N270" s="157">
        <f>IF(G270&gt;$L$3,"Futuro","Atraso")</f>
        <v/>
      </c>
      <c r="O270">
        <f>12*(YEAR(G270)-YEAR($L$3))+(MONTH(G270)-MONTH($L$3))</f>
        <v/>
      </c>
      <c r="P270" s="319">
        <f>IF(N270="Atraso",L270,L270/(1+$L$2)^O270)</f>
        <v/>
      </c>
      <c r="Q270">
        <f>IF(N270="Atraso",$L$3-G270,0)</f>
        <v/>
      </c>
      <c r="R270">
        <f>IF(Q270&lt;=15,"Até 15",IF(Q270&lt;=30,"Entre 15 e 30",IF(Q270&lt;=60,"Entre 30 e 60",IF(Q270&lt;=90,"Entre 60 e 90",IF(Q270&lt;=120,"Entre 90 e 120",IF(Q270&lt;=150,"Entre 120 e 150",IF(Q270&lt;=180,"Entre 150 e 180","Superior a 180")))))))</f>
        <v/>
      </c>
      <c r="S270">
        <f>IF(N270="Atraso",IF(Q270&lt;=30,INFORME_MENSAL!$A$12,IF(Q270&lt;=60,INFORME_MENSAL!$A$13,IF(Q270&lt;=90,INFORME_MENSAL!$A$14,IF(Q270&lt;=120,INFORME_MENSAL!$A$15,IF(Q270&lt;=150,INFORME_MENSAL!$A$16,IF(Q270&lt;=180,INFORME_MENSAL!$A$17,IF(Q270&lt;=360,INFORME_MENSAL!$A$18,IF(Q270&gt;360,INFORME_MENSAL!$A$19)))))))),"")</f>
        <v/>
      </c>
    </row>
    <row r="271">
      <c r="A271" t="inlineStr">
        <is>
          <t>CASA-55</t>
        </is>
      </c>
      <c r="B271" t="inlineStr">
        <is>
          <t>MARCIO AMBROZIO COELHO SILVA / CRISTIANA PAULA COELHO SILVA</t>
        </is>
      </c>
      <c r="C271" t="n">
        <v>1</v>
      </c>
      <c r="D271" t="inlineStr">
        <is>
          <t>INCC</t>
        </is>
      </c>
      <c r="F271" t="inlineStr">
        <is>
          <t>Mensal</t>
        </is>
      </c>
      <c r="G271" s="142" t="n">
        <v>45285</v>
      </c>
      <c r="H271" s="322" t="n">
        <v>45261</v>
      </c>
      <c r="I271" s="323" t="n">
        <v>4</v>
      </c>
      <c r="J271" t="inlineStr">
        <is>
          <t>P - Parcela</t>
        </is>
      </c>
      <c r="K271" t="inlineStr">
        <is>
          <t>Contrato</t>
        </is>
      </c>
      <c r="L271" t="n">
        <v>3490.88</v>
      </c>
      <c r="M271" s="167">
        <f>DATE(YEAR(G271),MONTH(G271),1)</f>
        <v/>
      </c>
      <c r="N271" s="157">
        <f>IF(G271&gt;$L$3,"Futuro","Atraso")</f>
        <v/>
      </c>
      <c r="O271">
        <f>12*(YEAR(G271)-YEAR($L$3))+(MONTH(G271)-MONTH($L$3))</f>
        <v/>
      </c>
      <c r="P271" s="319">
        <f>IF(N271="Atraso",L271,L271/(1+$L$2)^O271)</f>
        <v/>
      </c>
      <c r="Q271">
        <f>IF(N271="Atraso",$L$3-G271,0)</f>
        <v/>
      </c>
      <c r="R271">
        <f>IF(Q271&lt;=15,"Até 15",IF(Q271&lt;=30,"Entre 15 e 30",IF(Q271&lt;=60,"Entre 30 e 60",IF(Q271&lt;=90,"Entre 60 e 90",IF(Q271&lt;=120,"Entre 90 e 120",IF(Q271&lt;=150,"Entre 120 e 150",IF(Q271&lt;=180,"Entre 150 e 180","Superior a 180")))))))</f>
        <v/>
      </c>
      <c r="S271">
        <f>IF(N271="Atraso",IF(Q271&lt;=30,INFORME_MENSAL!$A$12,IF(Q271&lt;=60,INFORME_MENSAL!$A$13,IF(Q271&lt;=90,INFORME_MENSAL!$A$14,IF(Q271&lt;=120,INFORME_MENSAL!$A$15,IF(Q271&lt;=150,INFORME_MENSAL!$A$16,IF(Q271&lt;=180,INFORME_MENSAL!$A$17,IF(Q271&lt;=360,INFORME_MENSAL!$A$18,IF(Q271&gt;360,INFORME_MENSAL!$A$19)))))))),"")</f>
        <v/>
      </c>
    </row>
    <row r="272">
      <c r="A272" t="inlineStr">
        <is>
          <t>CASA-55</t>
        </is>
      </c>
      <c r="B272" t="inlineStr">
        <is>
          <t>MARCIO AMBROZIO COELHO SILVA / CRISTIANA PAULA COELHO SILVA</t>
        </is>
      </c>
      <c r="C272" t="n">
        <v>1</v>
      </c>
      <c r="D272" t="inlineStr">
        <is>
          <t>INCC</t>
        </is>
      </c>
      <c r="F272" t="inlineStr">
        <is>
          <t>Mensal</t>
        </is>
      </c>
      <c r="G272" s="142" t="n">
        <v>45285</v>
      </c>
      <c r="H272" s="322" t="n">
        <v>45261</v>
      </c>
      <c r="I272" s="323" t="n">
        <v>1</v>
      </c>
      <c r="J272" t="inlineStr">
        <is>
          <t>A2 - Semestral</t>
        </is>
      </c>
      <c r="K272" t="inlineStr">
        <is>
          <t>Contrato</t>
        </is>
      </c>
      <c r="L272" t="n">
        <v>12878.05</v>
      </c>
      <c r="M272" s="167">
        <f>DATE(YEAR(G272),MONTH(G272),1)</f>
        <v/>
      </c>
      <c r="N272" s="157">
        <f>IF(G272&gt;$L$3,"Futuro","Atraso")</f>
        <v/>
      </c>
      <c r="O272">
        <f>12*(YEAR(G272)-YEAR($L$3))+(MONTH(G272)-MONTH($L$3))</f>
        <v/>
      </c>
      <c r="P272" s="319">
        <f>IF(N272="Atraso",L272,L272/(1+$L$2)^O272)</f>
        <v/>
      </c>
      <c r="Q272">
        <f>IF(N272="Atraso",$L$3-G272,0)</f>
        <v/>
      </c>
      <c r="R272">
        <f>IF(Q272&lt;=15,"Até 15",IF(Q272&lt;=30,"Entre 15 e 30",IF(Q272&lt;=60,"Entre 30 e 60",IF(Q272&lt;=90,"Entre 60 e 90",IF(Q272&lt;=120,"Entre 90 e 120",IF(Q272&lt;=150,"Entre 120 e 150",IF(Q272&lt;=180,"Entre 150 e 180","Superior a 180")))))))</f>
        <v/>
      </c>
      <c r="S272">
        <f>IF(N272="Atraso",IF(Q272&lt;=30,INFORME_MENSAL!$A$12,IF(Q272&lt;=60,INFORME_MENSAL!$A$13,IF(Q272&lt;=90,INFORME_MENSAL!$A$14,IF(Q272&lt;=120,INFORME_MENSAL!$A$15,IF(Q272&lt;=150,INFORME_MENSAL!$A$16,IF(Q272&lt;=180,INFORME_MENSAL!$A$17,IF(Q272&lt;=360,INFORME_MENSAL!$A$18,IF(Q272&gt;360,INFORME_MENSAL!$A$19)))))))),"")</f>
        <v/>
      </c>
    </row>
    <row r="273">
      <c r="A273" t="inlineStr">
        <is>
          <t>CASA-59</t>
        </is>
      </c>
      <c r="B273" t="inlineStr">
        <is>
          <t>REGINALDO JOSE DA SILVA / HELIENE CRISTINA DO NASCIMENTO SILVA</t>
        </is>
      </c>
      <c r="C273" t="n">
        <v>1</v>
      </c>
      <c r="D273" t="inlineStr">
        <is>
          <t>INCC</t>
        </is>
      </c>
      <c r="F273" t="inlineStr">
        <is>
          <t>Mensal</t>
        </is>
      </c>
      <c r="G273" s="142" t="n">
        <v>45285</v>
      </c>
      <c r="H273" s="322" t="n">
        <v>45261</v>
      </c>
      <c r="I273" s="323" t="n">
        <v>2</v>
      </c>
      <c r="J273" t="inlineStr">
        <is>
          <t>P - Parcela</t>
        </is>
      </c>
      <c r="K273" t="inlineStr">
        <is>
          <t>Contrato</t>
        </is>
      </c>
      <c r="L273" t="n">
        <v>3094.22</v>
      </c>
      <c r="M273" s="167">
        <f>DATE(YEAR(G273),MONTH(G273),1)</f>
        <v/>
      </c>
      <c r="N273" s="157">
        <f>IF(G273&gt;$L$3,"Futuro","Atraso")</f>
        <v/>
      </c>
      <c r="O273">
        <f>12*(YEAR(G273)-YEAR($L$3))+(MONTH(G273)-MONTH($L$3))</f>
        <v/>
      </c>
      <c r="P273" s="319">
        <f>IF(N273="Atraso",L273,L273/(1+$L$2)^O273)</f>
        <v/>
      </c>
      <c r="Q273">
        <f>IF(N273="Atraso",$L$3-G273,0)</f>
        <v/>
      </c>
      <c r="R273">
        <f>IF(Q273&lt;=15,"Até 15",IF(Q273&lt;=30,"Entre 15 e 30",IF(Q273&lt;=60,"Entre 30 e 60",IF(Q273&lt;=90,"Entre 60 e 90",IF(Q273&lt;=120,"Entre 90 e 120",IF(Q273&lt;=150,"Entre 120 e 150",IF(Q273&lt;=180,"Entre 150 e 180","Superior a 180")))))))</f>
        <v/>
      </c>
      <c r="S273">
        <f>IF(N273="Atraso",IF(Q273&lt;=30,INFORME_MENSAL!$A$12,IF(Q273&lt;=60,INFORME_MENSAL!$A$13,IF(Q273&lt;=90,INFORME_MENSAL!$A$14,IF(Q273&lt;=120,INFORME_MENSAL!$A$15,IF(Q273&lt;=150,INFORME_MENSAL!$A$16,IF(Q273&lt;=180,INFORME_MENSAL!$A$17,IF(Q273&lt;=360,INFORME_MENSAL!$A$18,IF(Q273&gt;360,INFORME_MENSAL!$A$19)))))))),"")</f>
        <v/>
      </c>
    </row>
    <row r="274">
      <c r="A274" t="inlineStr">
        <is>
          <t>CASA-83</t>
        </is>
      </c>
      <c r="B274" t="inlineStr">
        <is>
          <t>HELADIO FRANCISCO CARVALHO</t>
        </is>
      </c>
      <c r="C274" t="n">
        <v>1</v>
      </c>
      <c r="D274" t="inlineStr">
        <is>
          <t>INCC</t>
        </is>
      </c>
      <c r="F274" t="inlineStr">
        <is>
          <t>Mensal</t>
        </is>
      </c>
      <c r="G274" s="142" t="n">
        <v>45285</v>
      </c>
      <c r="H274" s="322" t="n">
        <v>45261</v>
      </c>
      <c r="I274" s="323" t="n">
        <v>4</v>
      </c>
      <c r="J274" t="inlineStr">
        <is>
          <t>P - Parcela</t>
        </is>
      </c>
      <c r="K274" t="inlineStr">
        <is>
          <t>Contrato</t>
        </is>
      </c>
      <c r="L274" t="n">
        <v>5653.15</v>
      </c>
      <c r="M274" s="167">
        <f>DATE(YEAR(G274),MONTH(G274),1)</f>
        <v/>
      </c>
      <c r="N274" s="157">
        <f>IF(G274&gt;$L$3,"Futuro","Atraso")</f>
        <v/>
      </c>
      <c r="O274">
        <f>12*(YEAR(G274)-YEAR($L$3))+(MONTH(G274)-MONTH($L$3))</f>
        <v/>
      </c>
      <c r="P274" s="319">
        <f>IF(N274="Atraso",L274,L274/(1+$L$2)^O274)</f>
        <v/>
      </c>
      <c r="Q274">
        <f>IF(N274="Atraso",$L$3-G274,0)</f>
        <v/>
      </c>
      <c r="R274">
        <f>IF(Q274&lt;=15,"Até 15",IF(Q274&lt;=30,"Entre 15 e 30",IF(Q274&lt;=60,"Entre 30 e 60",IF(Q274&lt;=90,"Entre 60 e 90",IF(Q274&lt;=120,"Entre 90 e 120",IF(Q274&lt;=150,"Entre 120 e 150",IF(Q274&lt;=180,"Entre 150 e 180","Superior a 180")))))))</f>
        <v/>
      </c>
      <c r="S274">
        <f>IF(N274="Atraso",IF(Q274&lt;=30,INFORME_MENSAL!$A$12,IF(Q274&lt;=60,INFORME_MENSAL!$A$13,IF(Q274&lt;=90,INFORME_MENSAL!$A$14,IF(Q274&lt;=120,INFORME_MENSAL!$A$15,IF(Q274&lt;=150,INFORME_MENSAL!$A$16,IF(Q274&lt;=180,INFORME_MENSAL!$A$17,IF(Q274&lt;=360,INFORME_MENSAL!$A$18,IF(Q274&gt;360,INFORME_MENSAL!$A$19)))))))),"")</f>
        <v/>
      </c>
    </row>
    <row r="275">
      <c r="A275" t="inlineStr">
        <is>
          <t>CASA-83</t>
        </is>
      </c>
      <c r="B275" t="inlineStr">
        <is>
          <t>HELADIO FRANCISCO CARVALHO</t>
        </is>
      </c>
      <c r="C275" t="n">
        <v>1</v>
      </c>
      <c r="D275" t="inlineStr">
        <is>
          <t>INCC</t>
        </is>
      </c>
      <c r="F275" t="inlineStr">
        <is>
          <t>Mensal</t>
        </is>
      </c>
      <c r="G275" s="142" t="n">
        <v>45285</v>
      </c>
      <c r="H275" s="322" t="n">
        <v>45261</v>
      </c>
      <c r="I275" s="323" t="n">
        <v>1</v>
      </c>
      <c r="J275" t="inlineStr">
        <is>
          <t>A2 - Semestral</t>
        </is>
      </c>
      <c r="K275" t="inlineStr">
        <is>
          <t>Contrato</t>
        </is>
      </c>
      <c r="L275" t="n">
        <v>19439.53</v>
      </c>
      <c r="M275" s="167">
        <f>DATE(YEAR(G275),MONTH(G275),1)</f>
        <v/>
      </c>
      <c r="N275" s="157">
        <f>IF(G275&gt;$L$3,"Futuro","Atraso")</f>
        <v/>
      </c>
      <c r="O275">
        <f>12*(YEAR(G275)-YEAR($L$3))+(MONTH(G275)-MONTH($L$3))</f>
        <v/>
      </c>
      <c r="P275" s="319">
        <f>IF(N275="Atraso",L275,L275/(1+$L$2)^O275)</f>
        <v/>
      </c>
      <c r="Q275">
        <f>IF(N275="Atraso",$L$3-G275,0)</f>
        <v/>
      </c>
      <c r="R275">
        <f>IF(Q275&lt;=15,"Até 15",IF(Q275&lt;=30,"Entre 15 e 30",IF(Q275&lt;=60,"Entre 30 e 60",IF(Q275&lt;=90,"Entre 60 e 90",IF(Q275&lt;=120,"Entre 90 e 120",IF(Q275&lt;=150,"Entre 120 e 150",IF(Q275&lt;=180,"Entre 150 e 180","Superior a 180")))))))</f>
        <v/>
      </c>
      <c r="S275">
        <f>IF(N275="Atraso",IF(Q275&lt;=30,INFORME_MENSAL!$A$12,IF(Q275&lt;=60,INFORME_MENSAL!$A$13,IF(Q275&lt;=90,INFORME_MENSAL!$A$14,IF(Q275&lt;=120,INFORME_MENSAL!$A$15,IF(Q275&lt;=150,INFORME_MENSAL!$A$16,IF(Q275&lt;=180,INFORME_MENSAL!$A$17,IF(Q275&lt;=360,INFORME_MENSAL!$A$18,IF(Q275&gt;360,INFORME_MENSAL!$A$19)))))))),"")</f>
        <v/>
      </c>
    </row>
    <row r="276">
      <c r="A276" t="inlineStr">
        <is>
          <t>CASA-51</t>
        </is>
      </c>
      <c r="B276" t="inlineStr">
        <is>
          <t>FRANCISCO SALVIANO DA COSTA / EVELY SALVIANO TEIXEIRA</t>
        </is>
      </c>
      <c r="C276" t="n">
        <v>1</v>
      </c>
      <c r="D276" t="inlineStr">
        <is>
          <t>INCC</t>
        </is>
      </c>
      <c r="F276" t="inlineStr">
        <is>
          <t>Mensal</t>
        </is>
      </c>
      <c r="G276" s="142" t="n">
        <v>45285</v>
      </c>
      <c r="H276" s="322" t="n">
        <v>45261</v>
      </c>
      <c r="I276" s="323" t="n">
        <v>2</v>
      </c>
      <c r="J276" t="inlineStr">
        <is>
          <t>P - Parcela</t>
        </is>
      </c>
      <c r="K276" t="inlineStr">
        <is>
          <t>Contrato</t>
        </is>
      </c>
      <c r="L276" t="n">
        <v>3094.22</v>
      </c>
      <c r="M276" s="167">
        <f>DATE(YEAR(G276),MONTH(G276),1)</f>
        <v/>
      </c>
      <c r="N276" s="157">
        <f>IF(G276&gt;$L$3,"Futuro","Atraso")</f>
        <v/>
      </c>
      <c r="O276">
        <f>12*(YEAR(G276)-YEAR($L$3))+(MONTH(G276)-MONTH($L$3))</f>
        <v/>
      </c>
      <c r="P276" s="319">
        <f>IF(N276="Atraso",L276,L276/(1+$L$2)^O276)</f>
        <v/>
      </c>
      <c r="Q276">
        <f>IF(N276="Atraso",$L$3-G276,0)</f>
        <v/>
      </c>
      <c r="R276">
        <f>IF(Q276&lt;=15,"Até 15",IF(Q276&lt;=30,"Entre 15 e 30",IF(Q276&lt;=60,"Entre 30 e 60",IF(Q276&lt;=90,"Entre 60 e 90",IF(Q276&lt;=120,"Entre 90 e 120",IF(Q276&lt;=150,"Entre 120 e 150",IF(Q276&lt;=180,"Entre 150 e 180","Superior a 180")))))))</f>
        <v/>
      </c>
      <c r="S276">
        <f>IF(N276="Atraso",IF(Q276&lt;=30,INFORME_MENSAL!$A$12,IF(Q276&lt;=60,INFORME_MENSAL!$A$13,IF(Q276&lt;=90,INFORME_MENSAL!$A$14,IF(Q276&lt;=120,INFORME_MENSAL!$A$15,IF(Q276&lt;=150,INFORME_MENSAL!$A$16,IF(Q276&lt;=180,INFORME_MENSAL!$A$17,IF(Q276&lt;=360,INFORME_MENSAL!$A$18,IF(Q276&gt;360,INFORME_MENSAL!$A$19)))))))),"")</f>
        <v/>
      </c>
    </row>
    <row r="277">
      <c r="A277" t="inlineStr">
        <is>
          <t>CASA-44</t>
        </is>
      </c>
      <c r="B277" t="inlineStr">
        <is>
          <t>AUGUSTO PARRA DIONISIO</t>
        </is>
      </c>
      <c r="C277" t="n">
        <v>1</v>
      </c>
      <c r="D277" t="inlineStr">
        <is>
          <t>INCC</t>
        </is>
      </c>
      <c r="F277" t="inlineStr">
        <is>
          <t>Mensal</t>
        </is>
      </c>
      <c r="G277" s="142" t="n">
        <v>45285</v>
      </c>
      <c r="H277" s="322" t="n">
        <v>45261</v>
      </c>
      <c r="I277" s="323" t="n">
        <v>3</v>
      </c>
      <c r="J277" t="inlineStr">
        <is>
          <t>P - Parcela</t>
        </is>
      </c>
      <c r="K277" t="inlineStr">
        <is>
          <t>Contrato</t>
        </is>
      </c>
      <c r="L277" t="n">
        <v>3865.74</v>
      </c>
      <c r="M277" s="167">
        <f>DATE(YEAR(G277),MONTH(G277),1)</f>
        <v/>
      </c>
      <c r="N277" s="157">
        <f>IF(G277&gt;$L$3,"Futuro","Atraso")</f>
        <v/>
      </c>
      <c r="O277">
        <f>12*(YEAR(G277)-YEAR($L$3))+(MONTH(G277)-MONTH($L$3))</f>
        <v/>
      </c>
      <c r="P277" s="319">
        <f>IF(N277="Atraso",L277,L277/(1+$L$2)^O277)</f>
        <v/>
      </c>
      <c r="Q277">
        <f>IF(N277="Atraso",$L$3-G277,0)</f>
        <v/>
      </c>
      <c r="R277">
        <f>IF(Q277&lt;=15,"Até 15",IF(Q277&lt;=30,"Entre 15 e 30",IF(Q277&lt;=60,"Entre 30 e 60",IF(Q277&lt;=90,"Entre 60 e 90",IF(Q277&lt;=120,"Entre 90 e 120",IF(Q277&lt;=150,"Entre 120 e 150",IF(Q277&lt;=180,"Entre 150 e 180","Superior a 180")))))))</f>
        <v/>
      </c>
      <c r="S277">
        <f>IF(N277="Atraso",IF(Q277&lt;=30,INFORME_MENSAL!$A$12,IF(Q277&lt;=60,INFORME_MENSAL!$A$13,IF(Q277&lt;=90,INFORME_MENSAL!$A$14,IF(Q277&lt;=120,INFORME_MENSAL!$A$15,IF(Q277&lt;=150,INFORME_MENSAL!$A$16,IF(Q277&lt;=180,INFORME_MENSAL!$A$17,IF(Q277&lt;=360,INFORME_MENSAL!$A$18,IF(Q277&gt;360,INFORME_MENSAL!$A$19)))))))),"")</f>
        <v/>
      </c>
    </row>
    <row r="278">
      <c r="A278" t="inlineStr">
        <is>
          <t>CASA-58</t>
        </is>
      </c>
      <c r="B278" t="inlineStr">
        <is>
          <t>ADRIANO DO COUTO CORREA / PAULA LETICIA REIS LAVRA</t>
        </is>
      </c>
      <c r="C278" t="n">
        <v>1</v>
      </c>
      <c r="D278" t="inlineStr">
        <is>
          <t>INCC</t>
        </is>
      </c>
      <c r="F278" t="inlineStr">
        <is>
          <t>Mensal</t>
        </is>
      </c>
      <c r="G278" s="142" t="n">
        <v>45285</v>
      </c>
      <c r="H278" s="322" t="n">
        <v>45261</v>
      </c>
      <c r="I278" s="323" t="n">
        <v>1</v>
      </c>
      <c r="J278" t="inlineStr">
        <is>
          <t>A2 - Semestral</t>
        </is>
      </c>
      <c r="K278" t="inlineStr">
        <is>
          <t>Contrato</t>
        </is>
      </c>
      <c r="L278" t="n">
        <v>12878.05</v>
      </c>
      <c r="M278" s="167">
        <f>DATE(YEAR(G278),MONTH(G278),1)</f>
        <v/>
      </c>
      <c r="N278" s="157">
        <f>IF(G278&gt;$L$3,"Futuro","Atraso")</f>
        <v/>
      </c>
      <c r="O278">
        <f>12*(YEAR(G278)-YEAR($L$3))+(MONTH(G278)-MONTH($L$3))</f>
        <v/>
      </c>
      <c r="P278" s="319">
        <f>IF(N278="Atraso",L278,L278/(1+$L$2)^O278)</f>
        <v/>
      </c>
      <c r="Q278">
        <f>IF(N278="Atraso",$L$3-G278,0)</f>
        <v/>
      </c>
      <c r="R278">
        <f>IF(Q278&lt;=15,"Até 15",IF(Q278&lt;=30,"Entre 15 e 30",IF(Q278&lt;=60,"Entre 30 e 60",IF(Q278&lt;=90,"Entre 60 e 90",IF(Q278&lt;=120,"Entre 90 e 120",IF(Q278&lt;=150,"Entre 120 e 150",IF(Q278&lt;=180,"Entre 150 e 180","Superior a 180")))))))</f>
        <v/>
      </c>
      <c r="S278">
        <f>IF(N278="Atraso",IF(Q278&lt;=30,INFORME_MENSAL!$A$12,IF(Q278&lt;=60,INFORME_MENSAL!$A$13,IF(Q278&lt;=90,INFORME_MENSAL!$A$14,IF(Q278&lt;=120,INFORME_MENSAL!$A$15,IF(Q278&lt;=150,INFORME_MENSAL!$A$16,IF(Q278&lt;=180,INFORME_MENSAL!$A$17,IF(Q278&lt;=360,INFORME_MENSAL!$A$18,IF(Q278&gt;360,INFORME_MENSAL!$A$19)))))))),"")</f>
        <v/>
      </c>
    </row>
    <row r="279">
      <c r="A279" t="inlineStr">
        <is>
          <t>CASA-58</t>
        </is>
      </c>
      <c r="B279" t="inlineStr">
        <is>
          <t>ADRIANO DO COUTO CORREA / PAULA LETICIA REIS LAVRA</t>
        </is>
      </c>
      <c r="C279" t="n">
        <v>1</v>
      </c>
      <c r="D279" t="inlineStr">
        <is>
          <t>INCC</t>
        </is>
      </c>
      <c r="F279" t="inlineStr">
        <is>
          <t>Mensal</t>
        </is>
      </c>
      <c r="G279" s="142" t="n">
        <v>45285</v>
      </c>
      <c r="H279" s="322" t="n">
        <v>45261</v>
      </c>
      <c r="I279" s="323" t="n">
        <v>4</v>
      </c>
      <c r="J279" t="inlineStr">
        <is>
          <t>P - Parcela</t>
        </is>
      </c>
      <c r="K279" t="inlineStr">
        <is>
          <t>Contrato</t>
        </is>
      </c>
      <c r="L279" t="n">
        <v>3490.88</v>
      </c>
      <c r="M279" s="167">
        <f>DATE(YEAR(G279),MONTH(G279),1)</f>
        <v/>
      </c>
      <c r="N279" s="157">
        <f>IF(G279&gt;$L$3,"Futuro","Atraso")</f>
        <v/>
      </c>
      <c r="O279">
        <f>12*(YEAR(G279)-YEAR($L$3))+(MONTH(G279)-MONTH($L$3))</f>
        <v/>
      </c>
      <c r="P279" s="319">
        <f>IF(N279="Atraso",L279,L279/(1+$L$2)^O279)</f>
        <v/>
      </c>
      <c r="Q279">
        <f>IF(N279="Atraso",$L$3-G279,0)</f>
        <v/>
      </c>
      <c r="R279">
        <f>IF(Q279&lt;=15,"Até 15",IF(Q279&lt;=30,"Entre 15 e 30",IF(Q279&lt;=60,"Entre 30 e 60",IF(Q279&lt;=90,"Entre 60 e 90",IF(Q279&lt;=120,"Entre 90 e 120",IF(Q279&lt;=150,"Entre 120 e 150",IF(Q279&lt;=180,"Entre 150 e 180","Superior a 180")))))))</f>
        <v/>
      </c>
      <c r="S279">
        <f>IF(N279="Atraso",IF(Q279&lt;=30,INFORME_MENSAL!$A$12,IF(Q279&lt;=60,INFORME_MENSAL!$A$13,IF(Q279&lt;=90,INFORME_MENSAL!$A$14,IF(Q279&lt;=120,INFORME_MENSAL!$A$15,IF(Q279&lt;=150,INFORME_MENSAL!$A$16,IF(Q279&lt;=180,INFORME_MENSAL!$A$17,IF(Q279&lt;=360,INFORME_MENSAL!$A$18,IF(Q279&gt;360,INFORME_MENSAL!$A$19)))))))),"")</f>
        <v/>
      </c>
    </row>
    <row r="280">
      <c r="A280" t="inlineStr">
        <is>
          <t>CASA-80</t>
        </is>
      </c>
      <c r="B280" t="inlineStr">
        <is>
          <t>MATHEUS OMENA MACIEL / INGRID ANDRADE OMENA</t>
        </is>
      </c>
      <c r="C280" t="n">
        <v>1</v>
      </c>
      <c r="D280" t="inlineStr">
        <is>
          <t>INCC</t>
        </is>
      </c>
      <c r="F280" t="inlineStr">
        <is>
          <t>Mensal</t>
        </is>
      </c>
      <c r="G280" s="142" t="n">
        <v>45285</v>
      </c>
      <c r="H280" s="322" t="n">
        <v>45261</v>
      </c>
      <c r="I280" s="323" t="n">
        <v>1</v>
      </c>
      <c r="J280" t="inlineStr">
        <is>
          <t>P - Parcela</t>
        </is>
      </c>
      <c r="K280" t="inlineStr">
        <is>
          <t>Contrato</t>
        </is>
      </c>
      <c r="L280" t="n">
        <v>3595.43</v>
      </c>
      <c r="M280" s="167">
        <f>DATE(YEAR(G280),MONTH(G280),1)</f>
        <v/>
      </c>
      <c r="N280" s="157">
        <f>IF(G280&gt;$L$3,"Futuro","Atraso")</f>
        <v/>
      </c>
      <c r="O280">
        <f>12*(YEAR(G280)-YEAR($L$3))+(MONTH(G280)-MONTH($L$3))</f>
        <v/>
      </c>
      <c r="P280" s="319">
        <f>IF(N280="Atraso",L280,L280/(1+$L$2)^O280)</f>
        <v/>
      </c>
      <c r="Q280">
        <f>IF(N280="Atraso",$L$3-G280,0)</f>
        <v/>
      </c>
      <c r="R280">
        <f>IF(Q280&lt;=15,"Até 15",IF(Q280&lt;=30,"Entre 15 e 30",IF(Q280&lt;=60,"Entre 30 e 60",IF(Q280&lt;=90,"Entre 60 e 90",IF(Q280&lt;=120,"Entre 90 e 120",IF(Q280&lt;=150,"Entre 120 e 150",IF(Q280&lt;=180,"Entre 150 e 180","Superior a 180")))))))</f>
        <v/>
      </c>
      <c r="S280">
        <f>IF(N280="Atraso",IF(Q280&lt;=30,INFORME_MENSAL!$A$12,IF(Q280&lt;=60,INFORME_MENSAL!$A$13,IF(Q280&lt;=90,INFORME_MENSAL!$A$14,IF(Q280&lt;=120,INFORME_MENSAL!$A$15,IF(Q280&lt;=150,INFORME_MENSAL!$A$16,IF(Q280&lt;=180,INFORME_MENSAL!$A$17,IF(Q280&lt;=360,INFORME_MENSAL!$A$18,IF(Q280&gt;360,INFORME_MENSAL!$A$19)))))))),"")</f>
        <v/>
      </c>
    </row>
    <row r="281">
      <c r="A281" t="inlineStr">
        <is>
          <t>CASA-80</t>
        </is>
      </c>
      <c r="B281" t="inlineStr">
        <is>
          <t>MATHEUS OMENA MACIEL / INGRID ANDRADE OMENA</t>
        </is>
      </c>
      <c r="C281" t="n">
        <v>1</v>
      </c>
      <c r="D281" t="inlineStr">
        <is>
          <t>INCC</t>
        </is>
      </c>
      <c r="F281" t="inlineStr">
        <is>
          <t>Mensal</t>
        </is>
      </c>
      <c r="G281" s="142" t="n">
        <v>45285</v>
      </c>
      <c r="H281" s="322" t="n">
        <v>45261</v>
      </c>
      <c r="I281" s="323" t="n">
        <v>2</v>
      </c>
      <c r="J281" t="inlineStr">
        <is>
          <t>A2 - Semestral</t>
        </is>
      </c>
      <c r="K281" t="inlineStr">
        <is>
          <t>Contrato</t>
        </is>
      </c>
      <c r="L281" t="n">
        <v>13918.28</v>
      </c>
      <c r="M281" s="167">
        <f>DATE(YEAR(G281),MONTH(G281),1)</f>
        <v/>
      </c>
      <c r="N281" s="157">
        <f>IF(G281&gt;$L$3,"Futuro","Atraso")</f>
        <v/>
      </c>
      <c r="O281">
        <f>12*(YEAR(G281)-YEAR($L$3))+(MONTH(G281)-MONTH($L$3))</f>
        <v/>
      </c>
      <c r="P281" s="319">
        <f>IF(N281="Atraso",L281,L281/(1+$L$2)^O281)</f>
        <v/>
      </c>
      <c r="Q281">
        <f>IF(N281="Atraso",$L$3-G281,0)</f>
        <v/>
      </c>
      <c r="R281">
        <f>IF(Q281&lt;=15,"Até 15",IF(Q281&lt;=30,"Entre 15 e 30",IF(Q281&lt;=60,"Entre 30 e 60",IF(Q281&lt;=90,"Entre 60 e 90",IF(Q281&lt;=120,"Entre 90 e 120",IF(Q281&lt;=150,"Entre 120 e 150",IF(Q281&lt;=180,"Entre 150 e 180","Superior a 180")))))))</f>
        <v/>
      </c>
      <c r="S281">
        <f>IF(N281="Atraso",IF(Q281&lt;=30,INFORME_MENSAL!$A$12,IF(Q281&lt;=60,INFORME_MENSAL!$A$13,IF(Q281&lt;=90,INFORME_MENSAL!$A$14,IF(Q281&lt;=120,INFORME_MENSAL!$A$15,IF(Q281&lt;=150,INFORME_MENSAL!$A$16,IF(Q281&lt;=180,INFORME_MENSAL!$A$17,IF(Q281&lt;=360,INFORME_MENSAL!$A$18,IF(Q281&gt;360,INFORME_MENSAL!$A$19)))))))),"")</f>
        <v/>
      </c>
    </row>
    <row r="282">
      <c r="A282" t="inlineStr">
        <is>
          <t>CASA-10</t>
        </is>
      </c>
      <c r="B282" t="inlineStr">
        <is>
          <t>DIEGO DA MATA DE SOUSA</t>
        </is>
      </c>
      <c r="C282" t="n">
        <v>1</v>
      </c>
      <c r="D282" t="inlineStr">
        <is>
          <t>INCC</t>
        </is>
      </c>
      <c r="F282" t="inlineStr">
        <is>
          <t>Mensal</t>
        </is>
      </c>
      <c r="G282" s="142" t="n">
        <v>45285</v>
      </c>
      <c r="H282" s="322" t="n">
        <v>45261</v>
      </c>
      <c r="I282" s="323" t="n">
        <v>1</v>
      </c>
      <c r="J282" t="inlineStr">
        <is>
          <t>P - Parcela</t>
        </is>
      </c>
      <c r="K282" t="inlineStr">
        <is>
          <t>Contrato</t>
        </is>
      </c>
      <c r="L282" t="n">
        <v>3595.43</v>
      </c>
      <c r="M282" s="167">
        <f>DATE(YEAR(G282),MONTH(G282),1)</f>
        <v/>
      </c>
      <c r="N282" s="157">
        <f>IF(G282&gt;$L$3,"Futuro","Atraso")</f>
        <v/>
      </c>
      <c r="O282">
        <f>12*(YEAR(G282)-YEAR($L$3))+(MONTH(G282)-MONTH($L$3))</f>
        <v/>
      </c>
      <c r="P282" s="319">
        <f>IF(N282="Atraso",L282,L282/(1+$L$2)^O282)</f>
        <v/>
      </c>
      <c r="Q282">
        <f>IF(N282="Atraso",$L$3-G282,0)</f>
        <v/>
      </c>
      <c r="R282">
        <f>IF(Q282&lt;=15,"Até 15",IF(Q282&lt;=30,"Entre 15 e 30",IF(Q282&lt;=60,"Entre 30 e 60",IF(Q282&lt;=90,"Entre 60 e 90",IF(Q282&lt;=120,"Entre 90 e 120",IF(Q282&lt;=150,"Entre 120 e 150",IF(Q282&lt;=180,"Entre 150 e 180","Superior a 180")))))))</f>
        <v/>
      </c>
      <c r="S282">
        <f>IF(N282="Atraso",IF(Q282&lt;=30,INFORME_MENSAL!$A$12,IF(Q282&lt;=60,INFORME_MENSAL!$A$13,IF(Q282&lt;=90,INFORME_MENSAL!$A$14,IF(Q282&lt;=120,INFORME_MENSAL!$A$15,IF(Q282&lt;=150,INFORME_MENSAL!$A$16,IF(Q282&lt;=180,INFORME_MENSAL!$A$17,IF(Q282&lt;=360,INFORME_MENSAL!$A$18,IF(Q282&gt;360,INFORME_MENSAL!$A$19)))))))),"")</f>
        <v/>
      </c>
    </row>
    <row r="283">
      <c r="A283" t="inlineStr">
        <is>
          <t>CASA-43</t>
        </is>
      </c>
      <c r="B283" t="inlineStr">
        <is>
          <t>ROBSON PEREIRA DA SILVA / CAMILA DA SILVA OLIVEIRA</t>
        </is>
      </c>
      <c r="C283" t="n">
        <v>1</v>
      </c>
      <c r="D283" t="inlineStr">
        <is>
          <t>INCC</t>
        </is>
      </c>
      <c r="F283" t="inlineStr">
        <is>
          <t>Mensal</t>
        </is>
      </c>
      <c r="G283" s="142" t="n">
        <v>45285</v>
      </c>
      <c r="H283" s="322" t="n">
        <v>45261</v>
      </c>
      <c r="I283" s="323" t="n">
        <v>2</v>
      </c>
      <c r="J283" t="inlineStr">
        <is>
          <t>A2 - Semestral</t>
        </is>
      </c>
      <c r="K283" t="inlineStr">
        <is>
          <t>Contrato</t>
        </is>
      </c>
      <c r="L283" t="n">
        <v>15483.6</v>
      </c>
      <c r="M283" s="167">
        <f>DATE(YEAR(G283),MONTH(G283),1)</f>
        <v/>
      </c>
      <c r="N283" s="157">
        <f>IF(G283&gt;$L$3,"Futuro","Atraso")</f>
        <v/>
      </c>
      <c r="O283">
        <f>12*(YEAR(G283)-YEAR($L$3))+(MONTH(G283)-MONTH($L$3))</f>
        <v/>
      </c>
      <c r="P283" s="319">
        <f>IF(N283="Atraso",L283,L283/(1+$L$2)^O283)</f>
        <v/>
      </c>
      <c r="Q283">
        <f>IF(N283="Atraso",$L$3-G283,0)</f>
        <v/>
      </c>
      <c r="R283">
        <f>IF(Q283&lt;=15,"Até 15",IF(Q283&lt;=30,"Entre 15 e 30",IF(Q283&lt;=60,"Entre 30 e 60",IF(Q283&lt;=90,"Entre 60 e 90",IF(Q283&lt;=120,"Entre 90 e 120",IF(Q283&lt;=150,"Entre 120 e 150",IF(Q283&lt;=180,"Entre 150 e 180","Superior a 180")))))))</f>
        <v/>
      </c>
      <c r="S283">
        <f>IF(N283="Atraso",IF(Q283&lt;=30,INFORME_MENSAL!$A$12,IF(Q283&lt;=60,INFORME_MENSAL!$A$13,IF(Q283&lt;=90,INFORME_MENSAL!$A$14,IF(Q283&lt;=120,INFORME_MENSAL!$A$15,IF(Q283&lt;=150,INFORME_MENSAL!$A$16,IF(Q283&lt;=180,INFORME_MENSAL!$A$17,IF(Q283&lt;=360,INFORME_MENSAL!$A$18,IF(Q283&gt;360,INFORME_MENSAL!$A$19)))))))),"")</f>
        <v/>
      </c>
    </row>
    <row r="284">
      <c r="A284" t="inlineStr">
        <is>
          <t>CASA-43</t>
        </is>
      </c>
      <c r="B284" t="inlineStr">
        <is>
          <t>ROBSON PEREIRA DA SILVA / CAMILA DA SILVA OLIVEIRA</t>
        </is>
      </c>
      <c r="C284" t="n">
        <v>1</v>
      </c>
      <c r="D284" t="inlineStr">
        <is>
          <t>INCC</t>
        </is>
      </c>
      <c r="F284" t="inlineStr">
        <is>
          <t>Mensal</t>
        </is>
      </c>
      <c r="G284" s="142" t="n">
        <v>45285</v>
      </c>
      <c r="H284" s="322" t="n">
        <v>45261</v>
      </c>
      <c r="I284" s="323" t="n">
        <v>5</v>
      </c>
      <c r="J284" t="inlineStr">
        <is>
          <t>P - Parcela</t>
        </is>
      </c>
      <c r="K284" t="inlineStr">
        <is>
          <t>Contrato</t>
        </is>
      </c>
      <c r="L284" t="n">
        <v>4358.99</v>
      </c>
      <c r="M284" s="167">
        <f>DATE(YEAR(G284),MONTH(G284),1)</f>
        <v/>
      </c>
      <c r="N284" s="157">
        <f>IF(G284&gt;$L$3,"Futuro","Atraso")</f>
        <v/>
      </c>
      <c r="O284">
        <f>12*(YEAR(G284)-YEAR($L$3))+(MONTH(G284)-MONTH($L$3))</f>
        <v/>
      </c>
      <c r="P284" s="319">
        <f>IF(N284="Atraso",L284,L284/(1+$L$2)^O284)</f>
        <v/>
      </c>
      <c r="Q284">
        <f>IF(N284="Atraso",$L$3-G284,0)</f>
        <v/>
      </c>
      <c r="R284">
        <f>IF(Q284&lt;=15,"Até 15",IF(Q284&lt;=30,"Entre 15 e 30",IF(Q284&lt;=60,"Entre 30 e 60",IF(Q284&lt;=90,"Entre 60 e 90",IF(Q284&lt;=120,"Entre 90 e 120",IF(Q284&lt;=150,"Entre 120 e 150",IF(Q284&lt;=180,"Entre 150 e 180","Superior a 180")))))))</f>
        <v/>
      </c>
      <c r="S284">
        <f>IF(N284="Atraso",IF(Q284&lt;=30,INFORME_MENSAL!$A$12,IF(Q284&lt;=60,INFORME_MENSAL!$A$13,IF(Q284&lt;=90,INFORME_MENSAL!$A$14,IF(Q284&lt;=120,INFORME_MENSAL!$A$15,IF(Q284&lt;=150,INFORME_MENSAL!$A$16,IF(Q284&lt;=180,INFORME_MENSAL!$A$17,IF(Q284&lt;=360,INFORME_MENSAL!$A$18,IF(Q284&gt;360,INFORME_MENSAL!$A$19)))))))),"")</f>
        <v/>
      </c>
    </row>
    <row r="285">
      <c r="A285" t="inlineStr">
        <is>
          <t>CASA-3</t>
        </is>
      </c>
      <c r="B285" t="inlineStr">
        <is>
          <t>EDNEY DE CARVALHO BREVES JUNIOR</t>
        </is>
      </c>
      <c r="C285" t="n">
        <v>1</v>
      </c>
      <c r="D285" t="inlineStr">
        <is>
          <t>INCC</t>
        </is>
      </c>
      <c r="F285" t="inlineStr">
        <is>
          <t>Mensal</t>
        </is>
      </c>
      <c r="G285" s="142" t="n">
        <v>45285</v>
      </c>
      <c r="H285" s="322" t="n">
        <v>45261</v>
      </c>
      <c r="I285" s="323" t="n">
        <v>9</v>
      </c>
      <c r="J285" t="inlineStr">
        <is>
          <t>P - Parcela</t>
        </is>
      </c>
      <c r="K285" t="inlineStr">
        <is>
          <t>Contrato</t>
        </is>
      </c>
      <c r="L285" t="n">
        <v>5000</v>
      </c>
      <c r="M285" s="167">
        <f>DATE(YEAR(G285),MONTH(G285),1)</f>
        <v/>
      </c>
      <c r="N285" s="157">
        <f>IF(G285&gt;$L$3,"Futuro","Atraso")</f>
        <v/>
      </c>
      <c r="O285">
        <f>12*(YEAR(G285)-YEAR($L$3))+(MONTH(G285)-MONTH($L$3))</f>
        <v/>
      </c>
      <c r="P285" s="319">
        <f>IF(N285="Atraso",L285,L285/(1+$L$2)^O285)</f>
        <v/>
      </c>
      <c r="Q285">
        <f>IF(N285="Atraso",$L$3-G285,0)</f>
        <v/>
      </c>
      <c r="R285">
        <f>IF(Q285&lt;=15,"Até 15",IF(Q285&lt;=30,"Entre 15 e 30",IF(Q285&lt;=60,"Entre 30 e 60",IF(Q285&lt;=90,"Entre 60 e 90",IF(Q285&lt;=120,"Entre 90 e 120",IF(Q285&lt;=150,"Entre 120 e 150",IF(Q285&lt;=180,"Entre 150 e 180","Superior a 180")))))))</f>
        <v/>
      </c>
      <c r="S285">
        <f>IF(N285="Atraso",IF(Q285&lt;=30,INFORME_MENSAL!$A$12,IF(Q285&lt;=60,INFORME_MENSAL!$A$13,IF(Q285&lt;=90,INFORME_MENSAL!$A$14,IF(Q285&lt;=120,INFORME_MENSAL!$A$15,IF(Q285&lt;=150,INFORME_MENSAL!$A$16,IF(Q285&lt;=180,INFORME_MENSAL!$A$17,IF(Q285&lt;=360,INFORME_MENSAL!$A$18,IF(Q285&gt;360,INFORME_MENSAL!$A$19)))))))),"")</f>
        <v/>
      </c>
    </row>
    <row r="286">
      <c r="A286" t="inlineStr">
        <is>
          <t>CASA-53</t>
        </is>
      </c>
      <c r="B286" t="inlineStr">
        <is>
          <t>FELIPE POZITANO FABRETTE</t>
        </is>
      </c>
      <c r="C286" t="n">
        <v>1</v>
      </c>
      <c r="D286" t="inlineStr">
        <is>
          <t>INCC</t>
        </is>
      </c>
      <c r="F286" t="inlineStr">
        <is>
          <t>Mensal</t>
        </is>
      </c>
      <c r="G286" s="142" t="n">
        <v>45285</v>
      </c>
      <c r="H286" s="322" t="n">
        <v>45261</v>
      </c>
      <c r="I286" s="323" t="n">
        <v>10</v>
      </c>
      <c r="J286" t="inlineStr">
        <is>
          <t>P - Parcela</t>
        </is>
      </c>
      <c r="K286" t="inlineStr">
        <is>
          <t>Contrato</t>
        </is>
      </c>
      <c r="L286" t="n">
        <v>3000</v>
      </c>
      <c r="M286" s="167">
        <f>DATE(YEAR(G286),MONTH(G286),1)</f>
        <v/>
      </c>
      <c r="N286" s="157">
        <f>IF(G286&gt;$L$3,"Futuro","Atraso")</f>
        <v/>
      </c>
      <c r="O286">
        <f>12*(YEAR(G286)-YEAR($L$3))+(MONTH(G286)-MONTH($L$3))</f>
        <v/>
      </c>
      <c r="P286" s="319">
        <f>IF(N286="Atraso",L286,L286/(1+$L$2)^O286)</f>
        <v/>
      </c>
      <c r="Q286">
        <f>IF(N286="Atraso",$L$3-G286,0)</f>
        <v/>
      </c>
      <c r="R286">
        <f>IF(Q286&lt;=15,"Até 15",IF(Q286&lt;=30,"Entre 15 e 30",IF(Q286&lt;=60,"Entre 30 e 60",IF(Q286&lt;=90,"Entre 60 e 90",IF(Q286&lt;=120,"Entre 90 e 120",IF(Q286&lt;=150,"Entre 120 e 150",IF(Q286&lt;=180,"Entre 150 e 180","Superior a 180")))))))</f>
        <v/>
      </c>
      <c r="S286">
        <f>IF(N286="Atraso",IF(Q286&lt;=30,INFORME_MENSAL!$A$12,IF(Q286&lt;=60,INFORME_MENSAL!$A$13,IF(Q286&lt;=90,INFORME_MENSAL!$A$14,IF(Q286&lt;=120,INFORME_MENSAL!$A$15,IF(Q286&lt;=150,INFORME_MENSAL!$A$16,IF(Q286&lt;=180,INFORME_MENSAL!$A$17,IF(Q286&lt;=360,INFORME_MENSAL!$A$18,IF(Q286&gt;360,INFORME_MENSAL!$A$19)))))))),"")</f>
        <v/>
      </c>
    </row>
    <row r="287">
      <c r="A287" t="inlineStr">
        <is>
          <t>CASA-26</t>
        </is>
      </c>
      <c r="B287" t="inlineStr">
        <is>
          <t>FABIO LUIZ RIBEIRO GUIMARÃES / ELISANGELA FERREIRA GUIMARÃES</t>
        </is>
      </c>
      <c r="C287" t="n">
        <v>1</v>
      </c>
      <c r="D287" t="inlineStr">
        <is>
          <t>INCC</t>
        </is>
      </c>
      <c r="F287" t="inlineStr">
        <is>
          <t>Mensal</t>
        </is>
      </c>
      <c r="G287" s="142" t="n">
        <v>45306</v>
      </c>
      <c r="H287" s="322" t="n">
        <v>45292</v>
      </c>
      <c r="I287" s="323" t="n">
        <v>26</v>
      </c>
      <c r="J287" t="inlineStr">
        <is>
          <t>P - Parcela</t>
        </is>
      </c>
      <c r="K287" t="inlineStr">
        <is>
          <t>Contrato</t>
        </is>
      </c>
      <c r="L287" t="n">
        <v>3520.22</v>
      </c>
      <c r="M287" s="167">
        <f>DATE(YEAR(G287),MONTH(G287),1)</f>
        <v/>
      </c>
      <c r="N287" s="157">
        <f>IF(G287&gt;$L$3,"Futuro","Atraso")</f>
        <v/>
      </c>
      <c r="O287">
        <f>12*(YEAR(G287)-YEAR($L$3))+(MONTH(G287)-MONTH($L$3))</f>
        <v/>
      </c>
      <c r="P287" s="319">
        <f>IF(N287="Atraso",L287,L287/(1+$L$2)^O287)</f>
        <v/>
      </c>
      <c r="Q287">
        <f>IF(N287="Atraso",$L$3-G287,0)</f>
        <v/>
      </c>
      <c r="R287">
        <f>IF(Q287&lt;=15,"Até 15",IF(Q287&lt;=30,"Entre 15 e 30",IF(Q287&lt;=60,"Entre 30 e 60",IF(Q287&lt;=90,"Entre 60 e 90",IF(Q287&lt;=120,"Entre 90 e 120",IF(Q287&lt;=150,"Entre 120 e 150",IF(Q287&lt;=180,"Entre 150 e 180","Superior a 180")))))))</f>
        <v/>
      </c>
      <c r="S287">
        <f>IF(N287="Atraso",IF(Q287&lt;=30,INFORME_MENSAL!$A$12,IF(Q287&lt;=60,INFORME_MENSAL!$A$13,IF(Q287&lt;=90,INFORME_MENSAL!$A$14,IF(Q287&lt;=120,INFORME_MENSAL!$A$15,IF(Q287&lt;=150,INFORME_MENSAL!$A$16,IF(Q287&lt;=180,INFORME_MENSAL!$A$17,IF(Q287&lt;=360,INFORME_MENSAL!$A$18,IF(Q287&gt;360,INFORME_MENSAL!$A$19)))))))),"")</f>
        <v/>
      </c>
    </row>
    <row r="288">
      <c r="A288" t="inlineStr">
        <is>
          <t>CASA-28</t>
        </is>
      </c>
      <c r="B288" t="inlineStr">
        <is>
          <t>ALINE SALVATERRA MAGALHAES</t>
        </is>
      </c>
      <c r="C288" t="n">
        <v>1</v>
      </c>
      <c r="D288" t="inlineStr">
        <is>
          <t>INCC</t>
        </is>
      </c>
      <c r="F288" t="inlineStr">
        <is>
          <t>Mensal</t>
        </is>
      </c>
      <c r="G288" s="142" t="n">
        <v>45306</v>
      </c>
      <c r="H288" s="322" t="n">
        <v>45292</v>
      </c>
      <c r="I288" s="323" t="n">
        <v>9</v>
      </c>
      <c r="J288" t="inlineStr">
        <is>
          <t>P - Parcela</t>
        </is>
      </c>
      <c r="K288" t="inlineStr">
        <is>
          <t>Contrato</t>
        </is>
      </c>
      <c r="L288" t="n">
        <v>3872.75</v>
      </c>
      <c r="M288" s="167">
        <f>DATE(YEAR(G288),MONTH(G288),1)</f>
        <v/>
      </c>
      <c r="N288" s="157">
        <f>IF(G288&gt;$L$3,"Futuro","Atraso")</f>
        <v/>
      </c>
      <c r="O288">
        <f>12*(YEAR(G288)-YEAR($L$3))+(MONTH(G288)-MONTH($L$3))</f>
        <v/>
      </c>
      <c r="P288" s="319">
        <f>IF(N288="Atraso",L288,L288/(1+$L$2)^O288)</f>
        <v/>
      </c>
      <c r="Q288">
        <f>IF(N288="Atraso",$L$3-G288,0)</f>
        <v/>
      </c>
      <c r="R288">
        <f>IF(Q288&lt;=15,"Até 15",IF(Q288&lt;=30,"Entre 15 e 30",IF(Q288&lt;=60,"Entre 30 e 60",IF(Q288&lt;=90,"Entre 60 e 90",IF(Q288&lt;=120,"Entre 90 e 120",IF(Q288&lt;=150,"Entre 120 e 150",IF(Q288&lt;=180,"Entre 150 e 180","Superior a 180")))))))</f>
        <v/>
      </c>
      <c r="S288">
        <f>IF(N288="Atraso",IF(Q288&lt;=30,INFORME_MENSAL!$A$12,IF(Q288&lt;=60,INFORME_MENSAL!$A$13,IF(Q288&lt;=90,INFORME_MENSAL!$A$14,IF(Q288&lt;=120,INFORME_MENSAL!$A$15,IF(Q288&lt;=150,INFORME_MENSAL!$A$16,IF(Q288&lt;=180,INFORME_MENSAL!$A$17,IF(Q288&lt;=360,INFORME_MENSAL!$A$18,IF(Q288&gt;360,INFORME_MENSAL!$A$19)))))))),"")</f>
        <v/>
      </c>
    </row>
    <row r="289">
      <c r="A289" t="inlineStr">
        <is>
          <t>CASA-27</t>
        </is>
      </c>
      <c r="B289" t="inlineStr">
        <is>
          <t>SIMONE REGINA MAIA</t>
        </is>
      </c>
      <c r="C289" t="n">
        <v>1</v>
      </c>
      <c r="D289" t="inlineStr">
        <is>
          <t>INCC</t>
        </is>
      </c>
      <c r="F289" t="inlineStr">
        <is>
          <t>Mensal</t>
        </is>
      </c>
      <c r="G289" s="142" t="n">
        <v>45306</v>
      </c>
      <c r="H289" s="322" t="n">
        <v>45292</v>
      </c>
      <c r="I289" s="323" t="n">
        <v>8</v>
      </c>
      <c r="J289" t="inlineStr">
        <is>
          <t>P - Parcela</t>
        </is>
      </c>
      <c r="K289" t="inlineStr">
        <is>
          <t>Contrato</t>
        </is>
      </c>
      <c r="L289" t="n">
        <v>4615.18</v>
      </c>
      <c r="M289" s="167">
        <f>DATE(YEAR(G289),MONTH(G289),1)</f>
        <v/>
      </c>
      <c r="N289" s="157">
        <f>IF(G289&gt;$L$3,"Futuro","Atraso")</f>
        <v/>
      </c>
      <c r="O289">
        <f>12*(YEAR(G289)-YEAR($L$3))+(MONTH(G289)-MONTH($L$3))</f>
        <v/>
      </c>
      <c r="P289" s="319">
        <f>IF(N289="Atraso",L289,L289/(1+$L$2)^O289)</f>
        <v/>
      </c>
      <c r="Q289">
        <f>IF(N289="Atraso",$L$3-G289,0)</f>
        <v/>
      </c>
      <c r="R289">
        <f>IF(Q289&lt;=15,"Até 15",IF(Q289&lt;=30,"Entre 15 e 30",IF(Q289&lt;=60,"Entre 30 e 60",IF(Q289&lt;=90,"Entre 60 e 90",IF(Q289&lt;=120,"Entre 90 e 120",IF(Q289&lt;=150,"Entre 120 e 150",IF(Q289&lt;=180,"Entre 150 e 180","Superior a 180")))))))</f>
        <v/>
      </c>
      <c r="S289">
        <f>IF(N289="Atraso",IF(Q289&lt;=30,INFORME_MENSAL!$A$12,IF(Q289&lt;=60,INFORME_MENSAL!$A$13,IF(Q289&lt;=90,INFORME_MENSAL!$A$14,IF(Q289&lt;=120,INFORME_MENSAL!$A$15,IF(Q289&lt;=150,INFORME_MENSAL!$A$16,IF(Q289&lt;=180,INFORME_MENSAL!$A$17,IF(Q289&lt;=360,INFORME_MENSAL!$A$18,IF(Q289&gt;360,INFORME_MENSAL!$A$19)))))))),"")</f>
        <v/>
      </c>
    </row>
    <row r="290">
      <c r="A290" t="inlineStr">
        <is>
          <t>CASA-35</t>
        </is>
      </c>
      <c r="B290" t="inlineStr">
        <is>
          <t>ADRIANA ALVARES DA COSTA / RICARDO FEIJO</t>
        </is>
      </c>
      <c r="C290" t="n">
        <v>1</v>
      </c>
      <c r="D290" t="inlineStr">
        <is>
          <t>INCC</t>
        </is>
      </c>
      <c r="F290" t="inlineStr">
        <is>
          <t>Mensal</t>
        </is>
      </c>
      <c r="G290" s="142" t="n">
        <v>45306</v>
      </c>
      <c r="H290" s="322" t="n">
        <v>45292</v>
      </c>
      <c r="I290" s="323" t="n">
        <v>8</v>
      </c>
      <c r="J290" t="inlineStr">
        <is>
          <t>P - Parcela</t>
        </is>
      </c>
      <c r="K290" t="inlineStr">
        <is>
          <t>Contrato</t>
        </is>
      </c>
      <c r="L290" t="n">
        <v>3845.45</v>
      </c>
      <c r="M290" s="167">
        <f>DATE(YEAR(G290),MONTH(G290),1)</f>
        <v/>
      </c>
      <c r="N290" s="157">
        <f>IF(G290&gt;$L$3,"Futuro","Atraso")</f>
        <v/>
      </c>
      <c r="O290">
        <f>12*(YEAR(G290)-YEAR($L$3))+(MONTH(G290)-MONTH($L$3))</f>
        <v/>
      </c>
      <c r="P290" s="319">
        <f>IF(N290="Atraso",L290,L290/(1+$L$2)^O290)</f>
        <v/>
      </c>
      <c r="Q290">
        <f>IF(N290="Atraso",$L$3-G290,0)</f>
        <v/>
      </c>
      <c r="R290">
        <f>IF(Q290&lt;=15,"Até 15",IF(Q290&lt;=30,"Entre 15 e 30",IF(Q290&lt;=60,"Entre 30 e 60",IF(Q290&lt;=90,"Entre 60 e 90",IF(Q290&lt;=120,"Entre 90 e 120",IF(Q290&lt;=150,"Entre 120 e 150",IF(Q290&lt;=180,"Entre 150 e 180","Superior a 180")))))))</f>
        <v/>
      </c>
      <c r="S290">
        <f>IF(N290="Atraso",IF(Q290&lt;=30,INFORME_MENSAL!$A$12,IF(Q290&lt;=60,INFORME_MENSAL!$A$13,IF(Q290&lt;=90,INFORME_MENSAL!$A$14,IF(Q290&lt;=120,INFORME_MENSAL!$A$15,IF(Q290&lt;=150,INFORME_MENSAL!$A$16,IF(Q290&lt;=180,INFORME_MENSAL!$A$17,IF(Q290&lt;=360,INFORME_MENSAL!$A$18,IF(Q290&gt;360,INFORME_MENSAL!$A$19)))))))),"")</f>
        <v/>
      </c>
    </row>
    <row r="291">
      <c r="A291" t="inlineStr">
        <is>
          <t>CASA-36</t>
        </is>
      </c>
      <c r="B291" t="inlineStr">
        <is>
          <t>ADRIANA ALVARES DA COSTA / RICARDO FEIJO</t>
        </is>
      </c>
      <c r="C291" t="n">
        <v>1</v>
      </c>
      <c r="D291" t="inlineStr">
        <is>
          <t>INCC</t>
        </is>
      </c>
      <c r="F291" t="inlineStr">
        <is>
          <t>Mensal</t>
        </is>
      </c>
      <c r="G291" s="142" t="n">
        <v>45306</v>
      </c>
      <c r="H291" s="322" t="n">
        <v>45292</v>
      </c>
      <c r="I291" s="323" t="n">
        <v>8</v>
      </c>
      <c r="J291" t="inlineStr">
        <is>
          <t>P - Parcela</t>
        </is>
      </c>
      <c r="K291" t="inlineStr">
        <is>
          <t>Contrato</t>
        </is>
      </c>
      <c r="L291" t="n">
        <v>3845.45</v>
      </c>
      <c r="M291" s="167">
        <f>DATE(YEAR(G291),MONTH(G291),1)</f>
        <v/>
      </c>
      <c r="N291" s="157">
        <f>IF(G291&gt;$L$3,"Futuro","Atraso")</f>
        <v/>
      </c>
      <c r="O291">
        <f>12*(YEAR(G291)-YEAR($L$3))+(MONTH(G291)-MONTH($L$3))</f>
        <v/>
      </c>
      <c r="P291" s="319">
        <f>IF(N291="Atraso",L291,L291/(1+$L$2)^O291)</f>
        <v/>
      </c>
      <c r="Q291">
        <f>IF(N291="Atraso",$L$3-G291,0)</f>
        <v/>
      </c>
      <c r="R291">
        <f>IF(Q291&lt;=15,"Até 15",IF(Q291&lt;=30,"Entre 15 e 30",IF(Q291&lt;=60,"Entre 30 e 60",IF(Q291&lt;=90,"Entre 60 e 90",IF(Q291&lt;=120,"Entre 90 e 120",IF(Q291&lt;=150,"Entre 120 e 150",IF(Q291&lt;=180,"Entre 150 e 180","Superior a 180")))))))</f>
        <v/>
      </c>
      <c r="S291">
        <f>IF(N291="Atraso",IF(Q291&lt;=30,INFORME_MENSAL!$A$12,IF(Q291&lt;=60,INFORME_MENSAL!$A$13,IF(Q291&lt;=90,INFORME_MENSAL!$A$14,IF(Q291&lt;=120,INFORME_MENSAL!$A$15,IF(Q291&lt;=150,INFORME_MENSAL!$A$16,IF(Q291&lt;=180,INFORME_MENSAL!$A$17,IF(Q291&lt;=360,INFORME_MENSAL!$A$18,IF(Q291&gt;360,INFORME_MENSAL!$A$19)))))))),"")</f>
        <v/>
      </c>
    </row>
    <row r="292">
      <c r="A292" t="inlineStr">
        <is>
          <t>CASA-9</t>
        </is>
      </c>
      <c r="B292" t="inlineStr">
        <is>
          <t>JESSE GONÇALVES NERI / SABRINA OLIVEIRA LIMA NERI</t>
        </is>
      </c>
      <c r="C292" t="n">
        <v>1</v>
      </c>
      <c r="D292" t="inlineStr">
        <is>
          <t>INCC</t>
        </is>
      </c>
      <c r="F292" t="inlineStr">
        <is>
          <t>Mensal</t>
        </is>
      </c>
      <c r="G292" s="142" t="n">
        <v>45306</v>
      </c>
      <c r="H292" s="322" t="n">
        <v>45292</v>
      </c>
      <c r="I292" s="323" t="n">
        <v>7</v>
      </c>
      <c r="J292" t="inlineStr">
        <is>
          <t>P - Parcela</t>
        </is>
      </c>
      <c r="K292" t="inlineStr">
        <is>
          <t>Contrato</t>
        </is>
      </c>
      <c r="L292" t="n">
        <v>3969.62</v>
      </c>
      <c r="M292" s="167">
        <f>DATE(YEAR(G292),MONTH(G292),1)</f>
        <v/>
      </c>
      <c r="N292" s="157">
        <f>IF(G292&gt;$L$3,"Futuro","Atraso")</f>
        <v/>
      </c>
      <c r="O292">
        <f>12*(YEAR(G292)-YEAR($L$3))+(MONTH(G292)-MONTH($L$3))</f>
        <v/>
      </c>
      <c r="P292" s="319">
        <f>IF(N292="Atraso",L292,L292/(1+$L$2)^O292)</f>
        <v/>
      </c>
      <c r="Q292">
        <f>IF(N292="Atraso",$L$3-G292,0)</f>
        <v/>
      </c>
      <c r="R292">
        <f>IF(Q292&lt;=15,"Até 15",IF(Q292&lt;=30,"Entre 15 e 30",IF(Q292&lt;=60,"Entre 30 e 60",IF(Q292&lt;=90,"Entre 60 e 90",IF(Q292&lt;=120,"Entre 90 e 120",IF(Q292&lt;=150,"Entre 120 e 150",IF(Q292&lt;=180,"Entre 150 e 180","Superior a 180")))))))</f>
        <v/>
      </c>
      <c r="S292">
        <f>IF(N292="Atraso",IF(Q292&lt;=30,INFORME_MENSAL!$A$12,IF(Q292&lt;=60,INFORME_MENSAL!$A$13,IF(Q292&lt;=90,INFORME_MENSAL!$A$14,IF(Q292&lt;=120,INFORME_MENSAL!$A$15,IF(Q292&lt;=150,INFORME_MENSAL!$A$16,IF(Q292&lt;=180,INFORME_MENSAL!$A$17,IF(Q292&lt;=360,INFORME_MENSAL!$A$18,IF(Q292&gt;360,INFORME_MENSAL!$A$19)))))))),"")</f>
        <v/>
      </c>
    </row>
    <row r="293">
      <c r="A293" t="inlineStr">
        <is>
          <t>CASA-9</t>
        </is>
      </c>
      <c r="B293" t="inlineStr">
        <is>
          <t>JESSE GONÇALVES NERI / SABRINA OLIVEIRA LIMA NERI</t>
        </is>
      </c>
      <c r="C293" t="n">
        <v>1</v>
      </c>
      <c r="D293" t="inlineStr">
        <is>
          <t>INCC</t>
        </is>
      </c>
      <c r="F293" t="inlineStr">
        <is>
          <t>Mensal</t>
        </is>
      </c>
      <c r="G293" s="142" t="n">
        <v>45306</v>
      </c>
      <c r="H293" s="322" t="n">
        <v>45292</v>
      </c>
      <c r="I293" s="323" t="n">
        <v>2</v>
      </c>
      <c r="J293" t="inlineStr">
        <is>
          <t>A2 - Semestral</t>
        </is>
      </c>
      <c r="K293" t="inlineStr">
        <is>
          <t>Contrato</t>
        </is>
      </c>
      <c r="L293" t="n">
        <v>12918.57</v>
      </c>
      <c r="M293" s="167">
        <f>DATE(YEAR(G293),MONTH(G293),1)</f>
        <v/>
      </c>
      <c r="N293" s="157">
        <f>IF(G293&gt;$L$3,"Futuro","Atraso")</f>
        <v/>
      </c>
      <c r="O293">
        <f>12*(YEAR(G293)-YEAR($L$3))+(MONTH(G293)-MONTH($L$3))</f>
        <v/>
      </c>
      <c r="P293" s="319">
        <f>IF(N293="Atraso",L293,L293/(1+$L$2)^O293)</f>
        <v/>
      </c>
      <c r="Q293">
        <f>IF(N293="Atraso",$L$3-G293,0)</f>
        <v/>
      </c>
      <c r="R293">
        <f>IF(Q293&lt;=15,"Até 15",IF(Q293&lt;=30,"Entre 15 e 30",IF(Q293&lt;=60,"Entre 30 e 60",IF(Q293&lt;=90,"Entre 60 e 90",IF(Q293&lt;=120,"Entre 90 e 120",IF(Q293&lt;=150,"Entre 120 e 150",IF(Q293&lt;=180,"Entre 150 e 180","Superior a 180")))))))</f>
        <v/>
      </c>
      <c r="S293">
        <f>IF(N293="Atraso",IF(Q293&lt;=30,INFORME_MENSAL!$A$12,IF(Q293&lt;=60,INFORME_MENSAL!$A$13,IF(Q293&lt;=90,INFORME_MENSAL!$A$14,IF(Q293&lt;=120,INFORME_MENSAL!$A$15,IF(Q293&lt;=150,INFORME_MENSAL!$A$16,IF(Q293&lt;=180,INFORME_MENSAL!$A$17,IF(Q293&lt;=360,INFORME_MENSAL!$A$18,IF(Q293&gt;360,INFORME_MENSAL!$A$19)))))))),"")</f>
        <v/>
      </c>
    </row>
    <row r="294">
      <c r="A294" t="inlineStr">
        <is>
          <t>CASA-46</t>
        </is>
      </c>
      <c r="B294" t="inlineStr">
        <is>
          <t>MARCELO NORONHA MANGANO / ANDRESA PINHEIRO MANGANO</t>
        </is>
      </c>
      <c r="C294" t="n">
        <v>1</v>
      </c>
      <c r="D294" t="inlineStr">
        <is>
          <t>INCC</t>
        </is>
      </c>
      <c r="F294" t="inlineStr">
        <is>
          <t>Mensal</t>
        </is>
      </c>
      <c r="G294" s="142" t="n">
        <v>45306</v>
      </c>
      <c r="H294" s="322" t="n">
        <v>45292</v>
      </c>
      <c r="I294" s="323" t="n">
        <v>3</v>
      </c>
      <c r="J294" t="inlineStr">
        <is>
          <t>P - Parcela</t>
        </is>
      </c>
      <c r="K294" t="inlineStr">
        <is>
          <t>Contrato</t>
        </is>
      </c>
      <c r="L294" t="n">
        <v>12062.4</v>
      </c>
      <c r="M294" s="167">
        <f>DATE(YEAR(G294),MONTH(G294),1)</f>
        <v/>
      </c>
      <c r="N294" s="157">
        <f>IF(G294&gt;$L$3,"Futuro","Atraso")</f>
        <v/>
      </c>
      <c r="O294">
        <f>12*(YEAR(G294)-YEAR($L$3))+(MONTH(G294)-MONTH($L$3))</f>
        <v/>
      </c>
      <c r="P294" s="319">
        <f>IF(N294="Atraso",L294,L294/(1+$L$2)^O294)</f>
        <v/>
      </c>
      <c r="Q294">
        <f>IF(N294="Atraso",$L$3-G294,0)</f>
        <v/>
      </c>
      <c r="R294">
        <f>IF(Q294&lt;=15,"Até 15",IF(Q294&lt;=30,"Entre 15 e 30",IF(Q294&lt;=60,"Entre 30 e 60",IF(Q294&lt;=90,"Entre 60 e 90",IF(Q294&lt;=120,"Entre 90 e 120",IF(Q294&lt;=150,"Entre 120 e 150",IF(Q294&lt;=180,"Entre 150 e 180","Superior a 180")))))))</f>
        <v/>
      </c>
      <c r="S294">
        <f>IF(N294="Atraso",IF(Q294&lt;=30,INFORME_MENSAL!$A$12,IF(Q294&lt;=60,INFORME_MENSAL!$A$13,IF(Q294&lt;=90,INFORME_MENSAL!$A$14,IF(Q294&lt;=120,INFORME_MENSAL!$A$15,IF(Q294&lt;=150,INFORME_MENSAL!$A$16,IF(Q294&lt;=180,INFORME_MENSAL!$A$17,IF(Q294&lt;=360,INFORME_MENSAL!$A$18,IF(Q294&gt;360,INFORME_MENSAL!$A$19)))))))),"")</f>
        <v/>
      </c>
    </row>
    <row r="295">
      <c r="A295" t="inlineStr">
        <is>
          <t>CASA-14</t>
        </is>
      </c>
      <c r="B295" t="inlineStr">
        <is>
          <t>VINICIUS DOLZANI FERMINO NASCIMENTO / GLAUCIA DOS SANTOS SILVA NASCIMENTO</t>
        </is>
      </c>
      <c r="C295" t="n">
        <v>1</v>
      </c>
      <c r="D295" t="inlineStr">
        <is>
          <t>INCC</t>
        </is>
      </c>
      <c r="F295" t="inlineStr">
        <is>
          <t>Mensal</t>
        </is>
      </c>
      <c r="G295" s="142" t="n">
        <v>45311</v>
      </c>
      <c r="H295" s="322" t="n">
        <v>45292</v>
      </c>
      <c r="I295" s="323" t="n">
        <v>8</v>
      </c>
      <c r="J295" t="inlineStr">
        <is>
          <t>P - Parcela</t>
        </is>
      </c>
      <c r="K295" t="inlineStr">
        <is>
          <t>Contrato</t>
        </is>
      </c>
      <c r="L295" t="n">
        <v>3350.86</v>
      </c>
      <c r="M295" s="167">
        <f>DATE(YEAR(G295),MONTH(G295),1)</f>
        <v/>
      </c>
      <c r="N295" s="157">
        <f>IF(G295&gt;$L$3,"Futuro","Atraso")</f>
        <v/>
      </c>
      <c r="O295">
        <f>12*(YEAR(G295)-YEAR($L$3))+(MONTH(G295)-MONTH($L$3))</f>
        <v/>
      </c>
      <c r="P295" s="319">
        <f>IF(N295="Atraso",L295,L295/(1+$L$2)^O295)</f>
        <v/>
      </c>
      <c r="Q295">
        <f>IF(N295="Atraso",$L$3-G295,0)</f>
        <v/>
      </c>
      <c r="R295">
        <f>IF(Q295&lt;=15,"Até 15",IF(Q295&lt;=30,"Entre 15 e 30",IF(Q295&lt;=60,"Entre 30 e 60",IF(Q295&lt;=90,"Entre 60 e 90",IF(Q295&lt;=120,"Entre 90 e 120",IF(Q295&lt;=150,"Entre 120 e 150",IF(Q295&lt;=180,"Entre 150 e 180","Superior a 180")))))))</f>
        <v/>
      </c>
      <c r="S295">
        <f>IF(N295="Atraso",IF(Q295&lt;=30,INFORME_MENSAL!$A$12,IF(Q295&lt;=60,INFORME_MENSAL!$A$13,IF(Q295&lt;=90,INFORME_MENSAL!$A$14,IF(Q295&lt;=120,INFORME_MENSAL!$A$15,IF(Q295&lt;=150,INFORME_MENSAL!$A$16,IF(Q295&lt;=180,INFORME_MENSAL!$A$17,IF(Q295&lt;=360,INFORME_MENSAL!$A$18,IF(Q295&gt;360,INFORME_MENSAL!$A$19)))))))),"")</f>
        <v/>
      </c>
    </row>
    <row r="296">
      <c r="A296" t="inlineStr">
        <is>
          <t>CASA-14</t>
        </is>
      </c>
      <c r="B296" t="inlineStr">
        <is>
          <t>VINICIUS DOLZANI FERMINO NASCIMENTO / GLAUCIA DOS SANTOS SILVA NASCIMENTO</t>
        </is>
      </c>
      <c r="C296" t="n">
        <v>1</v>
      </c>
      <c r="D296" t="inlineStr">
        <is>
          <t>INCC</t>
        </is>
      </c>
      <c r="F296" t="inlineStr">
        <is>
          <t>Mensal</t>
        </is>
      </c>
      <c r="G296" s="142" t="n">
        <v>45311</v>
      </c>
      <c r="H296" s="322" t="n">
        <v>45292</v>
      </c>
      <c r="I296" s="323" t="n">
        <v>3</v>
      </c>
      <c r="J296" t="inlineStr">
        <is>
          <t>A2 - Semestral</t>
        </is>
      </c>
      <c r="K296" t="inlineStr">
        <is>
          <t>Contrato</t>
        </is>
      </c>
      <c r="L296" t="n">
        <v>11019.59</v>
      </c>
      <c r="M296" s="167">
        <f>DATE(YEAR(G296),MONTH(G296),1)</f>
        <v/>
      </c>
      <c r="N296" s="157">
        <f>IF(G296&gt;$L$3,"Futuro","Atraso")</f>
        <v/>
      </c>
      <c r="O296">
        <f>12*(YEAR(G296)-YEAR($L$3))+(MONTH(G296)-MONTH($L$3))</f>
        <v/>
      </c>
      <c r="P296" s="319">
        <f>IF(N296="Atraso",L296,L296/(1+$L$2)^O296)</f>
        <v/>
      </c>
      <c r="Q296">
        <f>IF(N296="Atraso",$L$3-G296,0)</f>
        <v/>
      </c>
      <c r="R296">
        <f>IF(Q296&lt;=15,"Até 15",IF(Q296&lt;=30,"Entre 15 e 30",IF(Q296&lt;=60,"Entre 30 e 60",IF(Q296&lt;=90,"Entre 60 e 90",IF(Q296&lt;=120,"Entre 90 e 120",IF(Q296&lt;=150,"Entre 120 e 150",IF(Q296&lt;=180,"Entre 150 e 180","Superior a 180")))))))</f>
        <v/>
      </c>
      <c r="S296">
        <f>IF(N296="Atraso",IF(Q296&lt;=30,INFORME_MENSAL!$A$12,IF(Q296&lt;=60,INFORME_MENSAL!$A$13,IF(Q296&lt;=90,INFORME_MENSAL!$A$14,IF(Q296&lt;=120,INFORME_MENSAL!$A$15,IF(Q296&lt;=150,INFORME_MENSAL!$A$16,IF(Q296&lt;=180,INFORME_MENSAL!$A$17,IF(Q296&lt;=360,INFORME_MENSAL!$A$18,IF(Q296&gt;360,INFORME_MENSAL!$A$19)))))))),"")</f>
        <v/>
      </c>
    </row>
    <row r="297">
      <c r="A297" t="inlineStr">
        <is>
          <t>CASA-40</t>
        </is>
      </c>
      <c r="B297" t="inlineStr">
        <is>
          <t>RODRIGO DE JESUS REIS / DEBORA ANGELA REIS</t>
        </is>
      </c>
      <c r="C297" t="n">
        <v>1</v>
      </c>
      <c r="D297" t="inlineStr">
        <is>
          <t>INCC</t>
        </is>
      </c>
      <c r="F297" t="inlineStr">
        <is>
          <t>Mensal</t>
        </is>
      </c>
      <c r="G297" s="142" t="n">
        <v>45311</v>
      </c>
      <c r="H297" s="322" t="n">
        <v>45292</v>
      </c>
      <c r="I297" s="323" t="n">
        <v>10</v>
      </c>
      <c r="J297" t="inlineStr">
        <is>
          <t>P - Parcela</t>
        </is>
      </c>
      <c r="K297" t="inlineStr">
        <is>
          <t>Contrato</t>
        </is>
      </c>
      <c r="L297" t="n">
        <v>4647.94</v>
      </c>
      <c r="M297" s="167">
        <f>DATE(YEAR(G297),MONTH(G297),1)</f>
        <v/>
      </c>
      <c r="N297" s="157">
        <f>IF(G297&gt;$L$3,"Futuro","Atraso")</f>
        <v/>
      </c>
      <c r="O297">
        <f>12*(YEAR(G297)-YEAR($L$3))+(MONTH(G297)-MONTH($L$3))</f>
        <v/>
      </c>
      <c r="P297" s="319">
        <f>IF(N297="Atraso",L297,L297/(1+$L$2)^O297)</f>
        <v/>
      </c>
      <c r="Q297">
        <f>IF(N297="Atraso",$L$3-G297,0)</f>
        <v/>
      </c>
      <c r="R297">
        <f>IF(Q297&lt;=15,"Até 15",IF(Q297&lt;=30,"Entre 15 e 30",IF(Q297&lt;=60,"Entre 30 e 60",IF(Q297&lt;=90,"Entre 60 e 90",IF(Q297&lt;=120,"Entre 90 e 120",IF(Q297&lt;=150,"Entre 120 e 150",IF(Q297&lt;=180,"Entre 150 e 180","Superior a 180")))))))</f>
        <v/>
      </c>
      <c r="S297">
        <f>IF(N297="Atraso",IF(Q297&lt;=30,INFORME_MENSAL!$A$12,IF(Q297&lt;=60,INFORME_MENSAL!$A$13,IF(Q297&lt;=90,INFORME_MENSAL!$A$14,IF(Q297&lt;=120,INFORME_MENSAL!$A$15,IF(Q297&lt;=150,INFORME_MENSAL!$A$16,IF(Q297&lt;=180,INFORME_MENSAL!$A$17,IF(Q297&lt;=360,INFORME_MENSAL!$A$18,IF(Q297&gt;360,INFORME_MENSAL!$A$19)))))))),"")</f>
        <v/>
      </c>
    </row>
    <row r="298">
      <c r="A298" t="inlineStr">
        <is>
          <t>CASA-40</t>
        </is>
      </c>
      <c r="B298" t="inlineStr">
        <is>
          <t>RODRIGO DE JESUS REIS / DEBORA ANGELA REIS</t>
        </is>
      </c>
      <c r="C298" t="n">
        <v>1</v>
      </c>
      <c r="D298" t="inlineStr">
        <is>
          <t>INCC</t>
        </is>
      </c>
      <c r="F298" t="inlineStr">
        <is>
          <t>Mensal</t>
        </is>
      </c>
      <c r="G298" s="142" t="n">
        <v>45311</v>
      </c>
      <c r="H298" s="322" t="n">
        <v>45292</v>
      </c>
      <c r="I298" s="323" t="n">
        <v>1</v>
      </c>
      <c r="J298" t="inlineStr">
        <is>
          <t>I - Intermediária</t>
        </is>
      </c>
      <c r="K298" t="inlineStr">
        <is>
          <t>Contrato</t>
        </is>
      </c>
      <c r="L298" t="n">
        <v>31348.59</v>
      </c>
      <c r="M298" s="167">
        <f>DATE(YEAR(G298),MONTH(G298),1)</f>
        <v/>
      </c>
      <c r="N298" s="157">
        <f>IF(G298&gt;$L$3,"Futuro","Atraso")</f>
        <v/>
      </c>
      <c r="O298">
        <f>12*(YEAR(G298)-YEAR($L$3))+(MONTH(G298)-MONTH($L$3))</f>
        <v/>
      </c>
      <c r="P298" s="319">
        <f>IF(N298="Atraso",L298,L298/(1+$L$2)^O298)</f>
        <v/>
      </c>
      <c r="Q298">
        <f>IF(N298="Atraso",$L$3-G298,0)</f>
        <v/>
      </c>
      <c r="R298">
        <f>IF(Q298&lt;=15,"Até 15",IF(Q298&lt;=30,"Entre 15 e 30",IF(Q298&lt;=60,"Entre 30 e 60",IF(Q298&lt;=90,"Entre 60 e 90",IF(Q298&lt;=120,"Entre 90 e 120",IF(Q298&lt;=150,"Entre 120 e 150",IF(Q298&lt;=180,"Entre 150 e 180","Superior a 180")))))))</f>
        <v/>
      </c>
      <c r="S298">
        <f>IF(N298="Atraso",IF(Q298&lt;=30,INFORME_MENSAL!$A$12,IF(Q298&lt;=60,INFORME_MENSAL!$A$13,IF(Q298&lt;=90,INFORME_MENSAL!$A$14,IF(Q298&lt;=120,INFORME_MENSAL!$A$15,IF(Q298&lt;=150,INFORME_MENSAL!$A$16,IF(Q298&lt;=180,INFORME_MENSAL!$A$17,IF(Q298&lt;=360,INFORME_MENSAL!$A$18,IF(Q298&gt;360,INFORME_MENSAL!$A$19)))))))),"")</f>
        <v/>
      </c>
    </row>
    <row r="299">
      <c r="A299" t="inlineStr">
        <is>
          <t>CASA-18</t>
        </is>
      </c>
      <c r="B299" t="inlineStr">
        <is>
          <t>MARCELO JOSE DA SILVA / RAQUEL LIVIA FACONTI</t>
        </is>
      </c>
      <c r="C299" t="n">
        <v>1</v>
      </c>
      <c r="D299" t="inlineStr">
        <is>
          <t>INCC</t>
        </is>
      </c>
      <c r="F299" t="inlineStr">
        <is>
          <t>Mensal</t>
        </is>
      </c>
      <c r="G299" s="142" t="n">
        <v>45311</v>
      </c>
      <c r="H299" s="322" t="n">
        <v>45292</v>
      </c>
      <c r="I299" s="323" t="n">
        <v>2</v>
      </c>
      <c r="J299" t="inlineStr">
        <is>
          <t>A2 - Semestral</t>
        </is>
      </c>
      <c r="K299" t="inlineStr">
        <is>
          <t>Contrato</t>
        </is>
      </c>
      <c r="L299" t="n">
        <v>10981.16</v>
      </c>
      <c r="M299" s="167">
        <f>DATE(YEAR(G299),MONTH(G299),1)</f>
        <v/>
      </c>
      <c r="N299" s="157">
        <f>IF(G299&gt;$L$3,"Futuro","Atraso")</f>
        <v/>
      </c>
      <c r="O299">
        <f>12*(YEAR(G299)-YEAR($L$3))+(MONTH(G299)-MONTH($L$3))</f>
        <v/>
      </c>
      <c r="P299" s="319">
        <f>IF(N299="Atraso",L299,L299/(1+$L$2)^O299)</f>
        <v/>
      </c>
      <c r="Q299">
        <f>IF(N299="Atraso",$L$3-G299,0)</f>
        <v/>
      </c>
      <c r="R299">
        <f>IF(Q299&lt;=15,"Até 15",IF(Q299&lt;=30,"Entre 15 e 30",IF(Q299&lt;=60,"Entre 30 e 60",IF(Q299&lt;=90,"Entre 60 e 90",IF(Q299&lt;=120,"Entre 90 e 120",IF(Q299&lt;=150,"Entre 120 e 150",IF(Q299&lt;=180,"Entre 150 e 180","Superior a 180")))))))</f>
        <v/>
      </c>
      <c r="S299">
        <f>IF(N299="Atraso",IF(Q299&lt;=30,INFORME_MENSAL!$A$12,IF(Q299&lt;=60,INFORME_MENSAL!$A$13,IF(Q299&lt;=90,INFORME_MENSAL!$A$14,IF(Q299&lt;=120,INFORME_MENSAL!$A$15,IF(Q299&lt;=150,INFORME_MENSAL!$A$16,IF(Q299&lt;=180,INFORME_MENSAL!$A$17,IF(Q299&lt;=360,INFORME_MENSAL!$A$18,IF(Q299&gt;360,INFORME_MENSAL!$A$19)))))))),"")</f>
        <v/>
      </c>
    </row>
    <row r="300">
      <c r="A300" t="inlineStr">
        <is>
          <t>CASA-18</t>
        </is>
      </c>
      <c r="B300" t="inlineStr">
        <is>
          <t>MARCELO JOSE DA SILVA / RAQUEL LIVIA FACONTI</t>
        </is>
      </c>
      <c r="C300" t="n">
        <v>1</v>
      </c>
      <c r="D300" t="inlineStr">
        <is>
          <t>INCC</t>
        </is>
      </c>
      <c r="F300" t="inlineStr">
        <is>
          <t>Mensal</t>
        </is>
      </c>
      <c r="G300" s="142" t="n">
        <v>45311</v>
      </c>
      <c r="H300" s="322" t="n">
        <v>45292</v>
      </c>
      <c r="I300" s="323" t="n">
        <v>9</v>
      </c>
      <c r="J300" t="inlineStr">
        <is>
          <t>P - Parcela</t>
        </is>
      </c>
      <c r="K300" t="inlineStr">
        <is>
          <t>Contrato</t>
        </is>
      </c>
      <c r="L300" t="n">
        <v>3664.12</v>
      </c>
      <c r="M300" s="167">
        <f>DATE(YEAR(G300),MONTH(G300),1)</f>
        <v/>
      </c>
      <c r="N300" s="157">
        <f>IF(G300&gt;$L$3,"Futuro","Atraso")</f>
        <v/>
      </c>
      <c r="O300">
        <f>12*(YEAR(G300)-YEAR($L$3))+(MONTH(G300)-MONTH($L$3))</f>
        <v/>
      </c>
      <c r="P300" s="319">
        <f>IF(N300="Atraso",L300,L300/(1+$L$2)^O300)</f>
        <v/>
      </c>
      <c r="Q300">
        <f>IF(N300="Atraso",$L$3-G300,0)</f>
        <v/>
      </c>
      <c r="R300">
        <f>IF(Q300&lt;=15,"Até 15",IF(Q300&lt;=30,"Entre 15 e 30",IF(Q300&lt;=60,"Entre 30 e 60",IF(Q300&lt;=90,"Entre 60 e 90",IF(Q300&lt;=120,"Entre 90 e 120",IF(Q300&lt;=150,"Entre 120 e 150",IF(Q300&lt;=180,"Entre 150 e 180","Superior a 180")))))))</f>
        <v/>
      </c>
      <c r="S300">
        <f>IF(N300="Atraso",IF(Q300&lt;=30,INFORME_MENSAL!$A$12,IF(Q300&lt;=60,INFORME_MENSAL!$A$13,IF(Q300&lt;=90,INFORME_MENSAL!$A$14,IF(Q300&lt;=120,INFORME_MENSAL!$A$15,IF(Q300&lt;=150,INFORME_MENSAL!$A$16,IF(Q300&lt;=180,INFORME_MENSAL!$A$17,IF(Q300&lt;=360,INFORME_MENSAL!$A$18,IF(Q300&gt;360,INFORME_MENSAL!$A$19)))))))),"")</f>
        <v/>
      </c>
    </row>
    <row r="301">
      <c r="A301" t="inlineStr">
        <is>
          <t>CASA-16</t>
        </is>
      </c>
      <c r="B301" t="inlineStr">
        <is>
          <t>LEANDRO SOLA BERNARDINO / RAQUEL BERNARDINO SOLA</t>
        </is>
      </c>
      <c r="C301" t="n">
        <v>1</v>
      </c>
      <c r="D301" t="inlineStr">
        <is>
          <t>INCC</t>
        </is>
      </c>
      <c r="F301" t="inlineStr">
        <is>
          <t>Mensal</t>
        </is>
      </c>
      <c r="G301" s="142" t="n">
        <v>45311</v>
      </c>
      <c r="H301" s="322" t="n">
        <v>45292</v>
      </c>
      <c r="I301" s="323" t="n">
        <v>1</v>
      </c>
      <c r="J301" t="inlineStr">
        <is>
          <t>A1 - Anual</t>
        </is>
      </c>
      <c r="K301" t="inlineStr">
        <is>
          <t>Contrato</t>
        </is>
      </c>
      <c r="L301" t="n">
        <v>21807.49</v>
      </c>
      <c r="M301" s="167">
        <f>DATE(YEAR(G301),MONTH(G301),1)</f>
        <v/>
      </c>
      <c r="N301" s="157">
        <f>IF(G301&gt;$L$3,"Futuro","Atraso")</f>
        <v/>
      </c>
      <c r="O301">
        <f>12*(YEAR(G301)-YEAR($L$3))+(MONTH(G301)-MONTH($L$3))</f>
        <v/>
      </c>
      <c r="P301" s="319">
        <f>IF(N301="Atraso",L301,L301/(1+$L$2)^O301)</f>
        <v/>
      </c>
      <c r="Q301">
        <f>IF(N301="Atraso",$L$3-G301,0)</f>
        <v/>
      </c>
      <c r="R301">
        <f>IF(Q301&lt;=15,"Até 15",IF(Q301&lt;=30,"Entre 15 e 30",IF(Q301&lt;=60,"Entre 30 e 60",IF(Q301&lt;=90,"Entre 60 e 90",IF(Q301&lt;=120,"Entre 90 e 120",IF(Q301&lt;=150,"Entre 120 e 150",IF(Q301&lt;=180,"Entre 150 e 180","Superior a 180")))))))</f>
        <v/>
      </c>
      <c r="S301">
        <f>IF(N301="Atraso",IF(Q301&lt;=30,INFORME_MENSAL!$A$12,IF(Q301&lt;=60,INFORME_MENSAL!$A$13,IF(Q301&lt;=90,INFORME_MENSAL!$A$14,IF(Q301&lt;=120,INFORME_MENSAL!$A$15,IF(Q301&lt;=150,INFORME_MENSAL!$A$16,IF(Q301&lt;=180,INFORME_MENSAL!$A$17,IF(Q301&lt;=360,INFORME_MENSAL!$A$18,IF(Q301&gt;360,INFORME_MENSAL!$A$19)))))))),"")</f>
        <v/>
      </c>
    </row>
    <row r="302">
      <c r="A302" t="inlineStr">
        <is>
          <t>CASA-16</t>
        </is>
      </c>
      <c r="B302" t="inlineStr">
        <is>
          <t>LEANDRO SOLA BERNARDINO / RAQUEL BERNARDINO SOLA</t>
        </is>
      </c>
      <c r="C302" t="n">
        <v>1</v>
      </c>
      <c r="D302" t="inlineStr">
        <is>
          <t>INCC</t>
        </is>
      </c>
      <c r="F302" t="inlineStr">
        <is>
          <t>Mensal</t>
        </is>
      </c>
      <c r="G302" s="142" t="n">
        <v>45311</v>
      </c>
      <c r="H302" s="322" t="n">
        <v>45292</v>
      </c>
      <c r="I302" s="323" t="n">
        <v>9</v>
      </c>
      <c r="J302" t="inlineStr">
        <is>
          <t>P - Parcela</t>
        </is>
      </c>
      <c r="K302" t="inlineStr">
        <is>
          <t>Contrato</t>
        </is>
      </c>
      <c r="L302" t="n">
        <v>3638.29</v>
      </c>
      <c r="M302" s="167">
        <f>DATE(YEAR(G302),MONTH(G302),1)</f>
        <v/>
      </c>
      <c r="N302" s="157">
        <f>IF(G302&gt;$L$3,"Futuro","Atraso")</f>
        <v/>
      </c>
      <c r="O302">
        <f>12*(YEAR(G302)-YEAR($L$3))+(MONTH(G302)-MONTH($L$3))</f>
        <v/>
      </c>
      <c r="P302" s="319">
        <f>IF(N302="Atraso",L302,L302/(1+$L$2)^O302)</f>
        <v/>
      </c>
      <c r="Q302">
        <f>IF(N302="Atraso",$L$3-G302,0)</f>
        <v/>
      </c>
      <c r="R302">
        <f>IF(Q302&lt;=15,"Até 15",IF(Q302&lt;=30,"Entre 15 e 30",IF(Q302&lt;=60,"Entre 30 e 60",IF(Q302&lt;=90,"Entre 60 e 90",IF(Q302&lt;=120,"Entre 90 e 120",IF(Q302&lt;=150,"Entre 120 e 150",IF(Q302&lt;=180,"Entre 150 e 180","Superior a 180")))))))</f>
        <v/>
      </c>
      <c r="S302">
        <f>IF(N302="Atraso",IF(Q302&lt;=30,INFORME_MENSAL!$A$12,IF(Q302&lt;=60,INFORME_MENSAL!$A$13,IF(Q302&lt;=90,INFORME_MENSAL!$A$14,IF(Q302&lt;=120,INFORME_MENSAL!$A$15,IF(Q302&lt;=150,INFORME_MENSAL!$A$16,IF(Q302&lt;=180,INFORME_MENSAL!$A$17,IF(Q302&lt;=360,INFORME_MENSAL!$A$18,IF(Q302&gt;360,INFORME_MENSAL!$A$19)))))))),"")</f>
        <v/>
      </c>
    </row>
    <row r="303">
      <c r="A303" t="inlineStr">
        <is>
          <t>CASA-34</t>
        </is>
      </c>
      <c r="B303" t="inlineStr">
        <is>
          <t>ALEXANDRE SIMIÃO / ANA PAULA DE BRITO SIMIÃO</t>
        </is>
      </c>
      <c r="C303" t="n">
        <v>1</v>
      </c>
      <c r="D303" t="inlineStr">
        <is>
          <t>INCC</t>
        </is>
      </c>
      <c r="F303" t="inlineStr">
        <is>
          <t>Mensal</t>
        </is>
      </c>
      <c r="G303" s="142" t="n">
        <v>45311</v>
      </c>
      <c r="H303" s="322" t="n">
        <v>45292</v>
      </c>
      <c r="I303" s="323" t="n">
        <v>2</v>
      </c>
      <c r="J303" t="inlineStr">
        <is>
          <t>A2 - Semestral</t>
        </is>
      </c>
      <c r="K303" t="inlineStr">
        <is>
          <t>Contrato</t>
        </is>
      </c>
      <c r="L303" t="n">
        <v>12967.7</v>
      </c>
      <c r="M303" s="167">
        <f>DATE(YEAR(G303),MONTH(G303),1)</f>
        <v/>
      </c>
      <c r="N303" s="157">
        <f>IF(G303&gt;$L$3,"Futuro","Atraso")</f>
        <v/>
      </c>
      <c r="O303">
        <f>12*(YEAR(G303)-YEAR($L$3))+(MONTH(G303)-MONTH($L$3))</f>
        <v/>
      </c>
      <c r="P303" s="319">
        <f>IF(N303="Atraso",L303,L303/(1+$L$2)^O303)</f>
        <v/>
      </c>
      <c r="Q303">
        <f>IF(N303="Atraso",$L$3-G303,0)</f>
        <v/>
      </c>
      <c r="R303">
        <f>IF(Q303&lt;=15,"Até 15",IF(Q303&lt;=30,"Entre 15 e 30",IF(Q303&lt;=60,"Entre 30 e 60",IF(Q303&lt;=90,"Entre 60 e 90",IF(Q303&lt;=120,"Entre 90 e 120",IF(Q303&lt;=150,"Entre 120 e 150",IF(Q303&lt;=180,"Entre 150 e 180","Superior a 180")))))))</f>
        <v/>
      </c>
      <c r="S303">
        <f>IF(N303="Atraso",IF(Q303&lt;=30,INFORME_MENSAL!$A$12,IF(Q303&lt;=60,INFORME_MENSAL!$A$13,IF(Q303&lt;=90,INFORME_MENSAL!$A$14,IF(Q303&lt;=120,INFORME_MENSAL!$A$15,IF(Q303&lt;=150,INFORME_MENSAL!$A$16,IF(Q303&lt;=180,INFORME_MENSAL!$A$17,IF(Q303&lt;=360,INFORME_MENSAL!$A$18,IF(Q303&gt;360,INFORME_MENSAL!$A$19)))))))),"")</f>
        <v/>
      </c>
    </row>
    <row r="304">
      <c r="A304" t="inlineStr">
        <is>
          <t>CASA-34</t>
        </is>
      </c>
      <c r="B304" t="inlineStr">
        <is>
          <t>ALEXANDRE SIMIÃO / ANA PAULA DE BRITO SIMIÃO</t>
        </is>
      </c>
      <c r="C304" t="n">
        <v>1</v>
      </c>
      <c r="D304" t="inlineStr">
        <is>
          <t>INCC</t>
        </is>
      </c>
      <c r="F304" t="inlineStr">
        <is>
          <t>Mensal</t>
        </is>
      </c>
      <c r="G304" s="142" t="n">
        <v>45311</v>
      </c>
      <c r="H304" s="322" t="n">
        <v>45292</v>
      </c>
      <c r="I304" s="323" t="n">
        <v>9</v>
      </c>
      <c r="J304" t="inlineStr">
        <is>
          <t>P - Parcela</t>
        </is>
      </c>
      <c r="K304" t="inlineStr">
        <is>
          <t>Contrato</t>
        </is>
      </c>
      <c r="L304" t="n">
        <v>3845.45</v>
      </c>
      <c r="M304" s="167">
        <f>DATE(YEAR(G304),MONTH(G304),1)</f>
        <v/>
      </c>
      <c r="N304" s="157">
        <f>IF(G304&gt;$L$3,"Futuro","Atraso")</f>
        <v/>
      </c>
      <c r="O304">
        <f>12*(YEAR(G304)-YEAR($L$3))+(MONTH(G304)-MONTH($L$3))</f>
        <v/>
      </c>
      <c r="P304" s="319">
        <f>IF(N304="Atraso",L304,L304/(1+$L$2)^O304)</f>
        <v/>
      </c>
      <c r="Q304">
        <f>IF(N304="Atraso",$L$3-G304,0)</f>
        <v/>
      </c>
      <c r="R304">
        <f>IF(Q304&lt;=15,"Até 15",IF(Q304&lt;=30,"Entre 15 e 30",IF(Q304&lt;=60,"Entre 30 e 60",IF(Q304&lt;=90,"Entre 60 e 90",IF(Q304&lt;=120,"Entre 90 e 120",IF(Q304&lt;=150,"Entre 120 e 150",IF(Q304&lt;=180,"Entre 150 e 180","Superior a 180")))))))</f>
        <v/>
      </c>
      <c r="S304">
        <f>IF(N304="Atraso",IF(Q304&lt;=30,INFORME_MENSAL!$A$12,IF(Q304&lt;=60,INFORME_MENSAL!$A$13,IF(Q304&lt;=90,INFORME_MENSAL!$A$14,IF(Q304&lt;=120,INFORME_MENSAL!$A$15,IF(Q304&lt;=150,INFORME_MENSAL!$A$16,IF(Q304&lt;=180,INFORME_MENSAL!$A$17,IF(Q304&lt;=360,INFORME_MENSAL!$A$18,IF(Q304&gt;360,INFORME_MENSAL!$A$19)))))))),"")</f>
        <v/>
      </c>
    </row>
    <row r="305">
      <c r="A305" t="inlineStr">
        <is>
          <t>CASA-37</t>
        </is>
      </c>
      <c r="B305" t="inlineStr">
        <is>
          <t>DACH DIGITAL CONSULTORIA E SOLUCOES DIGITAIS LTDA / WESLEY BATISTA PEREIRA</t>
        </is>
      </c>
      <c r="C305" t="n">
        <v>1</v>
      </c>
      <c r="D305" t="inlineStr">
        <is>
          <t>INCC</t>
        </is>
      </c>
      <c r="F305" t="inlineStr">
        <is>
          <t>Mensal</t>
        </is>
      </c>
      <c r="G305" s="142" t="n">
        <v>45311</v>
      </c>
      <c r="H305" s="322" t="n">
        <v>45292</v>
      </c>
      <c r="I305" s="323" t="n">
        <v>8</v>
      </c>
      <c r="J305" t="inlineStr">
        <is>
          <t>P - Parcela</t>
        </is>
      </c>
      <c r="K305" t="inlineStr">
        <is>
          <t>Contrato</t>
        </is>
      </c>
      <c r="L305" t="n">
        <v>4615.18</v>
      </c>
      <c r="M305" s="167">
        <f>DATE(YEAR(G305),MONTH(G305),1)</f>
        <v/>
      </c>
      <c r="N305" s="157">
        <f>IF(G305&gt;$L$3,"Futuro","Atraso")</f>
        <v/>
      </c>
      <c r="O305">
        <f>12*(YEAR(G305)-YEAR($L$3))+(MONTH(G305)-MONTH($L$3))</f>
        <v/>
      </c>
      <c r="P305" s="319">
        <f>IF(N305="Atraso",L305,L305/(1+$L$2)^O305)</f>
        <v/>
      </c>
      <c r="Q305">
        <f>IF(N305="Atraso",$L$3-G305,0)</f>
        <v/>
      </c>
      <c r="R305">
        <f>IF(Q305&lt;=15,"Até 15",IF(Q305&lt;=30,"Entre 15 e 30",IF(Q305&lt;=60,"Entre 30 e 60",IF(Q305&lt;=90,"Entre 60 e 90",IF(Q305&lt;=120,"Entre 90 e 120",IF(Q305&lt;=150,"Entre 120 e 150",IF(Q305&lt;=180,"Entre 150 e 180","Superior a 180")))))))</f>
        <v/>
      </c>
      <c r="S305">
        <f>IF(N305="Atraso",IF(Q305&lt;=30,INFORME_MENSAL!$A$12,IF(Q305&lt;=60,INFORME_MENSAL!$A$13,IF(Q305&lt;=90,INFORME_MENSAL!$A$14,IF(Q305&lt;=120,INFORME_MENSAL!$A$15,IF(Q305&lt;=150,INFORME_MENSAL!$A$16,IF(Q305&lt;=180,INFORME_MENSAL!$A$17,IF(Q305&lt;=360,INFORME_MENSAL!$A$18,IF(Q305&gt;360,INFORME_MENSAL!$A$19)))))))),"")</f>
        <v/>
      </c>
    </row>
    <row r="306">
      <c r="A306" t="inlineStr">
        <is>
          <t>CASA-63</t>
        </is>
      </c>
      <c r="B306" t="inlineStr">
        <is>
          <t>RODRIGO LOPES DE SOUZA / BEATRIZ TEREZA MARCOLINO DE SOUZA</t>
        </is>
      </c>
      <c r="C306" t="n">
        <v>1</v>
      </c>
      <c r="D306" t="inlineStr">
        <is>
          <t>INCC</t>
        </is>
      </c>
      <c r="F306" t="inlineStr">
        <is>
          <t>Mensal</t>
        </is>
      </c>
      <c r="G306" s="142" t="n">
        <v>45311</v>
      </c>
      <c r="H306" s="322" t="n">
        <v>45292</v>
      </c>
      <c r="I306" s="323" t="n">
        <v>6</v>
      </c>
      <c r="J306" t="inlineStr">
        <is>
          <t>P - Parcela</t>
        </is>
      </c>
      <c r="K306" t="inlineStr">
        <is>
          <t>Contrato</t>
        </is>
      </c>
      <c r="L306" t="n">
        <v>3373.75</v>
      </c>
      <c r="M306" s="167">
        <f>DATE(YEAR(G306),MONTH(G306),1)</f>
        <v/>
      </c>
      <c r="N306" s="157">
        <f>IF(G306&gt;$L$3,"Futuro","Atraso")</f>
        <v/>
      </c>
      <c r="O306">
        <f>12*(YEAR(G306)-YEAR($L$3))+(MONTH(G306)-MONTH($L$3))</f>
        <v/>
      </c>
      <c r="P306" s="319">
        <f>IF(N306="Atraso",L306,L306/(1+$L$2)^O306)</f>
        <v/>
      </c>
      <c r="Q306">
        <f>IF(N306="Atraso",$L$3-G306,0)</f>
        <v/>
      </c>
      <c r="R306">
        <f>IF(Q306&lt;=15,"Até 15",IF(Q306&lt;=30,"Entre 15 e 30",IF(Q306&lt;=60,"Entre 30 e 60",IF(Q306&lt;=90,"Entre 60 e 90",IF(Q306&lt;=120,"Entre 90 e 120",IF(Q306&lt;=150,"Entre 120 e 150",IF(Q306&lt;=180,"Entre 150 e 180","Superior a 180")))))))</f>
        <v/>
      </c>
      <c r="S306">
        <f>IF(N306="Atraso",IF(Q306&lt;=30,INFORME_MENSAL!$A$12,IF(Q306&lt;=60,INFORME_MENSAL!$A$13,IF(Q306&lt;=90,INFORME_MENSAL!$A$14,IF(Q306&lt;=120,INFORME_MENSAL!$A$15,IF(Q306&lt;=150,INFORME_MENSAL!$A$16,IF(Q306&lt;=180,INFORME_MENSAL!$A$17,IF(Q306&lt;=360,INFORME_MENSAL!$A$18,IF(Q306&gt;360,INFORME_MENSAL!$A$19)))))))),"")</f>
        <v/>
      </c>
    </row>
    <row r="307">
      <c r="A307" t="inlineStr">
        <is>
          <t>CASA-32</t>
        </is>
      </c>
      <c r="B307" t="inlineStr">
        <is>
          <t>FERNANDA CARSOSO MOREIRA / JONATHAN ALVES MACEDO</t>
        </is>
      </c>
      <c r="C307" t="n">
        <v>1</v>
      </c>
      <c r="D307" t="inlineStr">
        <is>
          <t>INCC</t>
        </is>
      </c>
      <c r="F307" t="inlineStr">
        <is>
          <t>Mensal</t>
        </is>
      </c>
      <c r="G307" s="142" t="n">
        <v>45311</v>
      </c>
      <c r="H307" s="322" t="n">
        <v>45292</v>
      </c>
      <c r="I307" s="323" t="n">
        <v>9</v>
      </c>
      <c r="J307" t="inlineStr">
        <is>
          <t>P - Parcela</t>
        </is>
      </c>
      <c r="K307" t="inlineStr">
        <is>
          <t>Contrato</t>
        </is>
      </c>
      <c r="L307" t="n">
        <v>3046.32</v>
      </c>
      <c r="M307" s="167">
        <f>DATE(YEAR(G307),MONTH(G307),1)</f>
        <v/>
      </c>
      <c r="N307" s="157">
        <f>IF(G307&gt;$L$3,"Futuro","Atraso")</f>
        <v/>
      </c>
      <c r="O307">
        <f>12*(YEAR(G307)-YEAR($L$3))+(MONTH(G307)-MONTH($L$3))</f>
        <v/>
      </c>
      <c r="P307" s="319">
        <f>IF(N307="Atraso",L307,L307/(1+$L$2)^O307)</f>
        <v/>
      </c>
      <c r="Q307">
        <f>IF(N307="Atraso",$L$3-G307,0)</f>
        <v/>
      </c>
      <c r="R307">
        <f>IF(Q307&lt;=15,"Até 15",IF(Q307&lt;=30,"Entre 15 e 30",IF(Q307&lt;=60,"Entre 30 e 60",IF(Q307&lt;=90,"Entre 60 e 90",IF(Q307&lt;=120,"Entre 90 e 120",IF(Q307&lt;=150,"Entre 120 e 150",IF(Q307&lt;=180,"Entre 150 e 180","Superior a 180")))))))</f>
        <v/>
      </c>
      <c r="S307">
        <f>IF(N307="Atraso",IF(Q307&lt;=30,INFORME_MENSAL!$A$12,IF(Q307&lt;=60,INFORME_MENSAL!$A$13,IF(Q307&lt;=90,INFORME_MENSAL!$A$14,IF(Q307&lt;=120,INFORME_MENSAL!$A$15,IF(Q307&lt;=150,INFORME_MENSAL!$A$16,IF(Q307&lt;=180,INFORME_MENSAL!$A$17,IF(Q307&lt;=360,INFORME_MENSAL!$A$18,IF(Q307&gt;360,INFORME_MENSAL!$A$19)))))))),"")</f>
        <v/>
      </c>
    </row>
    <row r="308">
      <c r="A308" t="inlineStr">
        <is>
          <t>CASA-17</t>
        </is>
      </c>
      <c r="B308" t="inlineStr">
        <is>
          <t>RAPHAEL TURGERA DA SILVA / SANDRA GAMBARRA HILARIO</t>
        </is>
      </c>
      <c r="C308" t="n">
        <v>1</v>
      </c>
      <c r="D308" t="inlineStr">
        <is>
          <t>INCC</t>
        </is>
      </c>
      <c r="F308" t="inlineStr">
        <is>
          <t>Mensal</t>
        </is>
      </c>
      <c r="G308" s="142" t="n">
        <v>45311</v>
      </c>
      <c r="H308" s="322" t="n">
        <v>45292</v>
      </c>
      <c r="I308" s="323" t="n">
        <v>1</v>
      </c>
      <c r="J308" t="inlineStr">
        <is>
          <t>P - Parcela</t>
        </is>
      </c>
      <c r="K308" t="inlineStr">
        <is>
          <t>Contrato</t>
        </is>
      </c>
      <c r="L308" t="n">
        <v>9598.35</v>
      </c>
      <c r="M308" s="167">
        <f>DATE(YEAR(G308),MONTH(G308),1)</f>
        <v/>
      </c>
      <c r="N308" s="157">
        <f>IF(G308&gt;$L$3,"Futuro","Atraso")</f>
        <v/>
      </c>
      <c r="O308">
        <f>12*(YEAR(G308)-YEAR($L$3))+(MONTH(G308)-MONTH($L$3))</f>
        <v/>
      </c>
      <c r="P308" s="319">
        <f>IF(N308="Atraso",L308,L308/(1+$L$2)^O308)</f>
        <v/>
      </c>
      <c r="Q308">
        <f>IF(N308="Atraso",$L$3-G308,0)</f>
        <v/>
      </c>
      <c r="R308">
        <f>IF(Q308&lt;=15,"Até 15",IF(Q308&lt;=30,"Entre 15 e 30",IF(Q308&lt;=60,"Entre 30 e 60",IF(Q308&lt;=90,"Entre 60 e 90",IF(Q308&lt;=120,"Entre 90 e 120",IF(Q308&lt;=150,"Entre 120 e 150",IF(Q308&lt;=180,"Entre 150 e 180","Superior a 180")))))))</f>
        <v/>
      </c>
      <c r="S308">
        <f>IF(N308="Atraso",IF(Q308&lt;=30,INFORME_MENSAL!$A$12,IF(Q308&lt;=60,INFORME_MENSAL!$A$13,IF(Q308&lt;=90,INFORME_MENSAL!$A$14,IF(Q308&lt;=120,INFORME_MENSAL!$A$15,IF(Q308&lt;=150,INFORME_MENSAL!$A$16,IF(Q308&lt;=180,INFORME_MENSAL!$A$17,IF(Q308&lt;=360,INFORME_MENSAL!$A$18,IF(Q308&gt;360,INFORME_MENSAL!$A$19)))))))),"")</f>
        <v/>
      </c>
    </row>
    <row r="309">
      <c r="A309" t="inlineStr">
        <is>
          <t>CASA-65</t>
        </is>
      </c>
      <c r="B309" t="inlineStr">
        <is>
          <t>DANILO BERTONI PIMENTA / ALBANETE COSTA DE FRANÇA</t>
        </is>
      </c>
      <c r="C309" t="n">
        <v>1</v>
      </c>
      <c r="D309" t="inlineStr">
        <is>
          <t>INCC</t>
        </is>
      </c>
      <c r="F309" t="inlineStr">
        <is>
          <t>Mensal</t>
        </is>
      </c>
      <c r="G309" s="142" t="n">
        <v>45311</v>
      </c>
      <c r="H309" s="322" t="n">
        <v>45292</v>
      </c>
      <c r="I309" s="323" t="n">
        <v>7</v>
      </c>
      <c r="J309" t="inlineStr">
        <is>
          <t>P - Parcela</t>
        </is>
      </c>
      <c r="K309" t="inlineStr">
        <is>
          <t>Contrato</t>
        </is>
      </c>
      <c r="L309" t="n">
        <v>2380.16</v>
      </c>
      <c r="M309" s="167">
        <f>DATE(YEAR(G309),MONTH(G309),1)</f>
        <v/>
      </c>
      <c r="N309" s="157">
        <f>IF(G309&gt;$L$3,"Futuro","Atraso")</f>
        <v/>
      </c>
      <c r="O309">
        <f>12*(YEAR(G309)-YEAR($L$3))+(MONTH(G309)-MONTH($L$3))</f>
        <v/>
      </c>
      <c r="P309" s="319">
        <f>IF(N309="Atraso",L309,L309/(1+$L$2)^O309)</f>
        <v/>
      </c>
      <c r="Q309">
        <f>IF(N309="Atraso",$L$3-G309,0)</f>
        <v/>
      </c>
      <c r="R309">
        <f>IF(Q309&lt;=15,"Até 15",IF(Q309&lt;=30,"Entre 15 e 30",IF(Q309&lt;=60,"Entre 30 e 60",IF(Q309&lt;=90,"Entre 60 e 90",IF(Q309&lt;=120,"Entre 90 e 120",IF(Q309&lt;=150,"Entre 120 e 150",IF(Q309&lt;=180,"Entre 150 e 180","Superior a 180")))))))</f>
        <v/>
      </c>
      <c r="S309">
        <f>IF(N309="Atraso",IF(Q309&lt;=30,INFORME_MENSAL!$A$12,IF(Q309&lt;=60,INFORME_MENSAL!$A$13,IF(Q309&lt;=90,INFORME_MENSAL!$A$14,IF(Q309&lt;=120,INFORME_MENSAL!$A$15,IF(Q309&lt;=150,INFORME_MENSAL!$A$16,IF(Q309&lt;=180,INFORME_MENSAL!$A$17,IF(Q309&lt;=360,INFORME_MENSAL!$A$18,IF(Q309&gt;360,INFORME_MENSAL!$A$19)))))))),"")</f>
        <v/>
      </c>
    </row>
    <row r="310">
      <c r="A310" t="inlineStr">
        <is>
          <t>CASA-41</t>
        </is>
      </c>
      <c r="B310" t="inlineStr">
        <is>
          <t>ANTONIO FABRETTE</t>
        </is>
      </c>
      <c r="C310" t="n">
        <v>1</v>
      </c>
      <c r="D310" t="inlineStr">
        <is>
          <t>INCC</t>
        </is>
      </c>
      <c r="F310" t="inlineStr">
        <is>
          <t>Mensal</t>
        </is>
      </c>
      <c r="G310" s="142" t="n">
        <v>45316</v>
      </c>
      <c r="H310" s="322" t="n">
        <v>45292</v>
      </c>
      <c r="I310" s="323" t="n">
        <v>11</v>
      </c>
      <c r="J310" t="inlineStr">
        <is>
          <t>P - Parcela</t>
        </is>
      </c>
      <c r="K310" t="inlineStr">
        <is>
          <t>Contrato</t>
        </is>
      </c>
      <c r="L310" t="n">
        <v>3500</v>
      </c>
      <c r="M310" s="167">
        <f>DATE(YEAR(G310),MONTH(G310),1)</f>
        <v/>
      </c>
      <c r="N310" s="157">
        <f>IF(G310&gt;$L$3,"Futuro","Atraso")</f>
        <v/>
      </c>
      <c r="O310">
        <f>12*(YEAR(G310)-YEAR($L$3))+(MONTH(G310)-MONTH($L$3))</f>
        <v/>
      </c>
      <c r="P310" s="319">
        <f>IF(N310="Atraso",L310,L310/(1+$L$2)^O310)</f>
        <v/>
      </c>
      <c r="Q310">
        <f>IF(N310="Atraso",$L$3-G310,0)</f>
        <v/>
      </c>
      <c r="R310">
        <f>IF(Q310&lt;=15,"Até 15",IF(Q310&lt;=30,"Entre 15 e 30",IF(Q310&lt;=60,"Entre 30 e 60",IF(Q310&lt;=90,"Entre 60 e 90",IF(Q310&lt;=120,"Entre 90 e 120",IF(Q310&lt;=150,"Entre 120 e 150",IF(Q310&lt;=180,"Entre 150 e 180","Superior a 180")))))))</f>
        <v/>
      </c>
      <c r="S310">
        <f>IF(N310="Atraso",IF(Q310&lt;=30,INFORME_MENSAL!$A$12,IF(Q310&lt;=60,INFORME_MENSAL!$A$13,IF(Q310&lt;=90,INFORME_MENSAL!$A$14,IF(Q310&lt;=120,INFORME_MENSAL!$A$15,IF(Q310&lt;=150,INFORME_MENSAL!$A$16,IF(Q310&lt;=180,INFORME_MENSAL!$A$17,IF(Q310&lt;=360,INFORME_MENSAL!$A$18,IF(Q310&gt;360,INFORME_MENSAL!$A$19)))))))),"")</f>
        <v/>
      </c>
    </row>
    <row r="311">
      <c r="A311" t="inlineStr">
        <is>
          <t>CASA-56</t>
        </is>
      </c>
      <c r="B311" t="inlineStr">
        <is>
          <t>ANTONIO FABRETTE</t>
        </is>
      </c>
      <c r="C311" t="n">
        <v>1</v>
      </c>
      <c r="D311" t="inlineStr">
        <is>
          <t>INCC</t>
        </is>
      </c>
      <c r="F311" t="inlineStr">
        <is>
          <t>Mensal</t>
        </is>
      </c>
      <c r="G311" s="142" t="n">
        <v>45316</v>
      </c>
      <c r="H311" s="322" t="n">
        <v>45292</v>
      </c>
      <c r="I311" s="323" t="n">
        <v>11</v>
      </c>
      <c r="J311" t="inlineStr">
        <is>
          <t>P - Parcela</t>
        </is>
      </c>
      <c r="K311" t="inlineStr">
        <is>
          <t>Contrato</t>
        </is>
      </c>
      <c r="L311" t="n">
        <v>3000</v>
      </c>
      <c r="M311" s="167">
        <f>DATE(YEAR(G311),MONTH(G311),1)</f>
        <v/>
      </c>
      <c r="N311" s="157">
        <f>IF(G311&gt;$L$3,"Futuro","Atraso")</f>
        <v/>
      </c>
      <c r="O311">
        <f>12*(YEAR(G311)-YEAR($L$3))+(MONTH(G311)-MONTH($L$3))</f>
        <v/>
      </c>
      <c r="P311" s="319">
        <f>IF(N311="Atraso",L311,L311/(1+$L$2)^O311)</f>
        <v/>
      </c>
      <c r="Q311">
        <f>IF(N311="Atraso",$L$3-G311,0)</f>
        <v/>
      </c>
      <c r="R311">
        <f>IF(Q311&lt;=15,"Até 15",IF(Q311&lt;=30,"Entre 15 e 30",IF(Q311&lt;=60,"Entre 30 e 60",IF(Q311&lt;=90,"Entre 60 e 90",IF(Q311&lt;=120,"Entre 90 e 120",IF(Q311&lt;=150,"Entre 120 e 150",IF(Q311&lt;=180,"Entre 150 e 180","Superior a 180")))))))</f>
        <v/>
      </c>
      <c r="S311">
        <f>IF(N311="Atraso",IF(Q311&lt;=30,INFORME_MENSAL!$A$12,IF(Q311&lt;=60,INFORME_MENSAL!$A$13,IF(Q311&lt;=90,INFORME_MENSAL!$A$14,IF(Q311&lt;=120,INFORME_MENSAL!$A$15,IF(Q311&lt;=150,INFORME_MENSAL!$A$16,IF(Q311&lt;=180,INFORME_MENSAL!$A$17,IF(Q311&lt;=360,INFORME_MENSAL!$A$18,IF(Q311&gt;360,INFORME_MENSAL!$A$19)))))))),"")</f>
        <v/>
      </c>
    </row>
    <row r="312">
      <c r="A312" t="inlineStr">
        <is>
          <t>CASA-75</t>
        </is>
      </c>
      <c r="B312" t="inlineStr">
        <is>
          <t>ROMUALDO TORRES DA SILVA / WANILZY LOPES DE OLIVEIRA SILVA</t>
        </is>
      </c>
      <c r="C312" t="n">
        <v>1</v>
      </c>
      <c r="D312" t="inlineStr">
        <is>
          <t>INCC</t>
        </is>
      </c>
      <c r="F312" t="inlineStr">
        <is>
          <t>Mensal</t>
        </is>
      </c>
      <c r="G312" s="142" t="n">
        <v>45316</v>
      </c>
      <c r="H312" s="322" t="n">
        <v>45292</v>
      </c>
      <c r="I312" s="323" t="n">
        <v>9</v>
      </c>
      <c r="J312" t="inlineStr">
        <is>
          <t>P - Parcela</t>
        </is>
      </c>
      <c r="K312" t="inlineStr">
        <is>
          <t>Contrato</t>
        </is>
      </c>
      <c r="L312" t="n">
        <v>5007.54</v>
      </c>
      <c r="M312" s="167">
        <f>DATE(YEAR(G312),MONTH(G312),1)</f>
        <v/>
      </c>
      <c r="N312" s="157">
        <f>IF(G312&gt;$L$3,"Futuro","Atraso")</f>
        <v/>
      </c>
      <c r="O312">
        <f>12*(YEAR(G312)-YEAR($L$3))+(MONTH(G312)-MONTH($L$3))</f>
        <v/>
      </c>
      <c r="P312" s="319">
        <f>IF(N312="Atraso",L312,L312/(1+$L$2)^O312)</f>
        <v/>
      </c>
      <c r="Q312">
        <f>IF(N312="Atraso",$L$3-G312,0)</f>
        <v/>
      </c>
      <c r="R312">
        <f>IF(Q312&lt;=15,"Até 15",IF(Q312&lt;=30,"Entre 15 e 30",IF(Q312&lt;=60,"Entre 30 e 60",IF(Q312&lt;=90,"Entre 60 e 90",IF(Q312&lt;=120,"Entre 90 e 120",IF(Q312&lt;=150,"Entre 120 e 150",IF(Q312&lt;=180,"Entre 150 e 180","Superior a 180")))))))</f>
        <v/>
      </c>
      <c r="S312">
        <f>IF(N312="Atraso",IF(Q312&lt;=30,INFORME_MENSAL!$A$12,IF(Q312&lt;=60,INFORME_MENSAL!$A$13,IF(Q312&lt;=90,INFORME_MENSAL!$A$14,IF(Q312&lt;=120,INFORME_MENSAL!$A$15,IF(Q312&lt;=150,INFORME_MENSAL!$A$16,IF(Q312&lt;=180,INFORME_MENSAL!$A$17,IF(Q312&lt;=360,INFORME_MENSAL!$A$18,IF(Q312&gt;360,INFORME_MENSAL!$A$19)))))))),"")</f>
        <v/>
      </c>
    </row>
    <row r="313">
      <c r="A313" t="inlineStr">
        <is>
          <t>CASA-75</t>
        </is>
      </c>
      <c r="B313" t="inlineStr">
        <is>
          <t>ROMUALDO TORRES DA SILVA / WANILZY LOPES DE OLIVEIRA SILVA</t>
        </is>
      </c>
      <c r="C313" t="n">
        <v>1</v>
      </c>
      <c r="D313" t="inlineStr">
        <is>
          <t>INCC</t>
        </is>
      </c>
      <c r="F313" t="inlineStr">
        <is>
          <t>Mensal</t>
        </is>
      </c>
      <c r="G313" s="142" t="n">
        <v>45316</v>
      </c>
      <c r="H313" s="322" t="n">
        <v>45292</v>
      </c>
      <c r="I313" s="323" t="n">
        <v>2</v>
      </c>
      <c r="J313" t="inlineStr">
        <is>
          <t>A2 - Semestral</t>
        </is>
      </c>
      <c r="K313" t="inlineStr">
        <is>
          <t>Contrato</t>
        </is>
      </c>
      <c r="L313" t="n">
        <v>13240.26</v>
      </c>
      <c r="M313" s="167">
        <f>DATE(YEAR(G313),MONTH(G313),1)</f>
        <v/>
      </c>
      <c r="N313" s="157">
        <f>IF(G313&gt;$L$3,"Futuro","Atraso")</f>
        <v/>
      </c>
      <c r="O313">
        <f>12*(YEAR(G313)-YEAR($L$3))+(MONTH(G313)-MONTH($L$3))</f>
        <v/>
      </c>
      <c r="P313" s="319">
        <f>IF(N313="Atraso",L313,L313/(1+$L$2)^O313)</f>
        <v/>
      </c>
      <c r="Q313">
        <f>IF(N313="Atraso",$L$3-G313,0)</f>
        <v/>
      </c>
      <c r="R313">
        <f>IF(Q313&lt;=15,"Até 15",IF(Q313&lt;=30,"Entre 15 e 30",IF(Q313&lt;=60,"Entre 30 e 60",IF(Q313&lt;=90,"Entre 60 e 90",IF(Q313&lt;=120,"Entre 90 e 120",IF(Q313&lt;=150,"Entre 120 e 150",IF(Q313&lt;=180,"Entre 150 e 180","Superior a 180")))))))</f>
        <v/>
      </c>
      <c r="S313">
        <f>IF(N313="Atraso",IF(Q313&lt;=30,INFORME_MENSAL!$A$12,IF(Q313&lt;=60,INFORME_MENSAL!$A$13,IF(Q313&lt;=90,INFORME_MENSAL!$A$14,IF(Q313&lt;=120,INFORME_MENSAL!$A$15,IF(Q313&lt;=150,INFORME_MENSAL!$A$16,IF(Q313&lt;=180,INFORME_MENSAL!$A$17,IF(Q313&lt;=360,INFORME_MENSAL!$A$18,IF(Q313&gt;360,INFORME_MENSAL!$A$19)))))))),"")</f>
        <v/>
      </c>
    </row>
    <row r="314">
      <c r="A314" t="inlineStr">
        <is>
          <t>CASA-12</t>
        </is>
      </c>
      <c r="B314" t="inlineStr">
        <is>
          <t>CAMILA VARJÃO DOS SANTOS / RAPHAEL MENDES COSTA</t>
        </is>
      </c>
      <c r="C314" t="n">
        <v>1</v>
      </c>
      <c r="D314" t="inlineStr">
        <is>
          <t>INCC</t>
        </is>
      </c>
      <c r="F314" t="inlineStr">
        <is>
          <t>Mensal</t>
        </is>
      </c>
      <c r="G314" s="142" t="n">
        <v>45316</v>
      </c>
      <c r="H314" s="322" t="n">
        <v>45292</v>
      </c>
      <c r="I314" s="323" t="n">
        <v>29</v>
      </c>
      <c r="J314" t="inlineStr">
        <is>
          <t>P - Parcela</t>
        </is>
      </c>
      <c r="K314" t="inlineStr">
        <is>
          <t>Contrato</t>
        </is>
      </c>
      <c r="L314" t="n">
        <v>3509.31</v>
      </c>
      <c r="M314" s="167">
        <f>DATE(YEAR(G314),MONTH(G314),1)</f>
        <v/>
      </c>
      <c r="N314" s="157">
        <f>IF(G314&gt;$L$3,"Futuro","Atraso")</f>
        <v/>
      </c>
      <c r="O314">
        <f>12*(YEAR(G314)-YEAR($L$3))+(MONTH(G314)-MONTH($L$3))</f>
        <v/>
      </c>
      <c r="P314" s="319">
        <f>IF(N314="Atraso",L314,L314/(1+$L$2)^O314)</f>
        <v/>
      </c>
      <c r="Q314">
        <f>IF(N314="Atraso",$L$3-G314,0)</f>
        <v/>
      </c>
      <c r="R314">
        <f>IF(Q314&lt;=15,"Até 15",IF(Q314&lt;=30,"Entre 15 e 30",IF(Q314&lt;=60,"Entre 30 e 60",IF(Q314&lt;=90,"Entre 60 e 90",IF(Q314&lt;=120,"Entre 90 e 120",IF(Q314&lt;=150,"Entre 120 e 150",IF(Q314&lt;=180,"Entre 150 e 180","Superior a 180")))))))</f>
        <v/>
      </c>
      <c r="S314">
        <f>IF(N314="Atraso",IF(Q314&lt;=30,INFORME_MENSAL!$A$12,IF(Q314&lt;=60,INFORME_MENSAL!$A$13,IF(Q314&lt;=90,INFORME_MENSAL!$A$14,IF(Q314&lt;=120,INFORME_MENSAL!$A$15,IF(Q314&lt;=150,INFORME_MENSAL!$A$16,IF(Q314&lt;=180,INFORME_MENSAL!$A$17,IF(Q314&lt;=360,INFORME_MENSAL!$A$18,IF(Q314&gt;360,INFORME_MENSAL!$A$19)))))))),"")</f>
        <v/>
      </c>
    </row>
    <row r="315">
      <c r="A315" t="inlineStr">
        <is>
          <t>CASA-30</t>
        </is>
      </c>
      <c r="B315" t="inlineStr">
        <is>
          <t>KÁTIA CHEIM PEREIRA GALVÃO</t>
        </is>
      </c>
      <c r="C315" t="n">
        <v>1</v>
      </c>
      <c r="D315" t="inlineStr">
        <is>
          <t>INCC</t>
        </is>
      </c>
      <c r="F315" t="inlineStr">
        <is>
          <t>Mensal</t>
        </is>
      </c>
      <c r="G315" s="142" t="n">
        <v>45316</v>
      </c>
      <c r="H315" s="322" t="n">
        <v>45292</v>
      </c>
      <c r="I315" s="323" t="n">
        <v>32</v>
      </c>
      <c r="J315" t="inlineStr">
        <is>
          <t>P - Parcela</t>
        </is>
      </c>
      <c r="K315" t="inlineStr">
        <is>
          <t>Contrato</t>
        </is>
      </c>
      <c r="L315" t="n">
        <v>3367.97</v>
      </c>
      <c r="M315" s="167">
        <f>DATE(YEAR(G315),MONTH(G315),1)</f>
        <v/>
      </c>
      <c r="N315" s="157">
        <f>IF(G315&gt;$L$3,"Futuro","Atraso")</f>
        <v/>
      </c>
      <c r="O315">
        <f>12*(YEAR(G315)-YEAR($L$3))+(MONTH(G315)-MONTH($L$3))</f>
        <v/>
      </c>
      <c r="P315" s="319">
        <f>IF(N315="Atraso",L315,L315/(1+$L$2)^O315)</f>
        <v/>
      </c>
      <c r="Q315">
        <f>IF(N315="Atraso",$L$3-G315,0)</f>
        <v/>
      </c>
      <c r="R315">
        <f>IF(Q315&lt;=15,"Até 15",IF(Q315&lt;=30,"Entre 15 e 30",IF(Q315&lt;=60,"Entre 30 e 60",IF(Q315&lt;=90,"Entre 60 e 90",IF(Q315&lt;=120,"Entre 90 e 120",IF(Q315&lt;=150,"Entre 120 e 150",IF(Q315&lt;=180,"Entre 150 e 180","Superior a 180")))))))</f>
        <v/>
      </c>
      <c r="S315">
        <f>IF(N315="Atraso",IF(Q315&lt;=30,INFORME_MENSAL!$A$12,IF(Q315&lt;=60,INFORME_MENSAL!$A$13,IF(Q315&lt;=90,INFORME_MENSAL!$A$14,IF(Q315&lt;=120,INFORME_MENSAL!$A$15,IF(Q315&lt;=150,INFORME_MENSAL!$A$16,IF(Q315&lt;=180,INFORME_MENSAL!$A$17,IF(Q315&lt;=360,INFORME_MENSAL!$A$18,IF(Q315&gt;360,INFORME_MENSAL!$A$19)))))))),"")</f>
        <v/>
      </c>
    </row>
    <row r="316">
      <c r="A316" t="inlineStr">
        <is>
          <t>CASA-1</t>
        </is>
      </c>
      <c r="B316" t="inlineStr">
        <is>
          <t>ISRAEL NUNES DA SILVA</t>
        </is>
      </c>
      <c r="C316" t="n">
        <v>1</v>
      </c>
      <c r="D316" t="inlineStr">
        <is>
          <t>INCC</t>
        </is>
      </c>
      <c r="F316" t="inlineStr">
        <is>
          <t>Mensal</t>
        </is>
      </c>
      <c r="G316" s="142" t="n">
        <v>45316</v>
      </c>
      <c r="H316" s="322" t="n">
        <v>45292</v>
      </c>
      <c r="I316" s="323" t="n">
        <v>11</v>
      </c>
      <c r="J316" t="inlineStr">
        <is>
          <t>P - Parcela</t>
        </is>
      </c>
      <c r="K316" t="inlineStr">
        <is>
          <t>Contrato</t>
        </is>
      </c>
      <c r="L316" t="n">
        <v>3701.58</v>
      </c>
      <c r="M316" s="167">
        <f>DATE(YEAR(G316),MONTH(G316),1)</f>
        <v/>
      </c>
      <c r="N316" s="157">
        <f>IF(G316&gt;$L$3,"Futuro","Atraso")</f>
        <v/>
      </c>
      <c r="O316">
        <f>12*(YEAR(G316)-YEAR($L$3))+(MONTH(G316)-MONTH($L$3))</f>
        <v/>
      </c>
      <c r="P316" s="319">
        <f>IF(N316="Atraso",L316,L316/(1+$L$2)^O316)</f>
        <v/>
      </c>
      <c r="Q316">
        <f>IF(N316="Atraso",$L$3-G316,0)</f>
        <v/>
      </c>
      <c r="R316">
        <f>IF(Q316&lt;=15,"Até 15",IF(Q316&lt;=30,"Entre 15 e 30",IF(Q316&lt;=60,"Entre 30 e 60",IF(Q316&lt;=90,"Entre 60 e 90",IF(Q316&lt;=120,"Entre 90 e 120",IF(Q316&lt;=150,"Entre 120 e 150",IF(Q316&lt;=180,"Entre 150 e 180","Superior a 180")))))))</f>
        <v/>
      </c>
      <c r="S316">
        <f>IF(N316="Atraso",IF(Q316&lt;=30,INFORME_MENSAL!$A$12,IF(Q316&lt;=60,INFORME_MENSAL!$A$13,IF(Q316&lt;=90,INFORME_MENSAL!$A$14,IF(Q316&lt;=120,INFORME_MENSAL!$A$15,IF(Q316&lt;=150,INFORME_MENSAL!$A$16,IF(Q316&lt;=180,INFORME_MENSAL!$A$17,IF(Q316&lt;=360,INFORME_MENSAL!$A$18,IF(Q316&gt;360,INFORME_MENSAL!$A$19)))))))),"")</f>
        <v/>
      </c>
    </row>
    <row r="317">
      <c r="A317" t="inlineStr">
        <is>
          <t>CASA-77</t>
        </is>
      </c>
      <c r="B317" t="inlineStr">
        <is>
          <t>CARLOS CESAR DE LIMA / STEPHANIE BARBOSA ALVES DE LIMA</t>
        </is>
      </c>
      <c r="C317" t="n">
        <v>1</v>
      </c>
      <c r="D317" t="inlineStr">
        <is>
          <t>INCC</t>
        </is>
      </c>
      <c r="F317" t="inlineStr">
        <is>
          <t>Mensal</t>
        </is>
      </c>
      <c r="G317" s="142" t="n">
        <v>45316</v>
      </c>
      <c r="H317" s="322" t="n">
        <v>45292</v>
      </c>
      <c r="I317" s="323" t="n">
        <v>9</v>
      </c>
      <c r="J317" t="inlineStr">
        <is>
          <t>P - Parcela</t>
        </is>
      </c>
      <c r="K317" t="inlineStr">
        <is>
          <t>Contrato</t>
        </is>
      </c>
      <c r="L317" t="n">
        <v>3373.31</v>
      </c>
      <c r="M317" s="167">
        <f>DATE(YEAR(G317),MONTH(G317),1)</f>
        <v/>
      </c>
      <c r="N317" s="157">
        <f>IF(G317&gt;$L$3,"Futuro","Atraso")</f>
        <v/>
      </c>
      <c r="O317">
        <f>12*(YEAR(G317)-YEAR($L$3))+(MONTH(G317)-MONTH($L$3))</f>
        <v/>
      </c>
      <c r="P317" s="319">
        <f>IF(N317="Atraso",L317,L317/(1+$L$2)^O317)</f>
        <v/>
      </c>
      <c r="Q317">
        <f>IF(N317="Atraso",$L$3-G317,0)</f>
        <v/>
      </c>
      <c r="R317">
        <f>IF(Q317&lt;=15,"Até 15",IF(Q317&lt;=30,"Entre 15 e 30",IF(Q317&lt;=60,"Entre 30 e 60",IF(Q317&lt;=90,"Entre 60 e 90",IF(Q317&lt;=120,"Entre 90 e 120",IF(Q317&lt;=150,"Entre 120 e 150",IF(Q317&lt;=180,"Entre 150 e 180","Superior a 180")))))))</f>
        <v/>
      </c>
      <c r="S317">
        <f>IF(N317="Atraso",IF(Q317&lt;=30,INFORME_MENSAL!$A$12,IF(Q317&lt;=60,INFORME_MENSAL!$A$13,IF(Q317&lt;=90,INFORME_MENSAL!$A$14,IF(Q317&lt;=120,INFORME_MENSAL!$A$15,IF(Q317&lt;=150,INFORME_MENSAL!$A$16,IF(Q317&lt;=180,INFORME_MENSAL!$A$17,IF(Q317&lt;=360,INFORME_MENSAL!$A$18,IF(Q317&gt;360,INFORME_MENSAL!$A$19)))))))),"")</f>
        <v/>
      </c>
    </row>
    <row r="318">
      <c r="A318" t="inlineStr">
        <is>
          <t>CASA-47</t>
        </is>
      </c>
      <c r="B318" t="inlineStr">
        <is>
          <t>CHARLLES DALTON CINTRA LOPES / EDINEIA FATIMA MIQUELETTI</t>
        </is>
      </c>
      <c r="C318" t="n">
        <v>1</v>
      </c>
      <c r="D318" t="inlineStr">
        <is>
          <t>INCC</t>
        </is>
      </c>
      <c r="F318" t="inlineStr">
        <is>
          <t>Mensal</t>
        </is>
      </c>
      <c r="G318" s="142" t="n">
        <v>45316</v>
      </c>
      <c r="H318" s="322" t="n">
        <v>45292</v>
      </c>
      <c r="I318" s="323" t="n">
        <v>11</v>
      </c>
      <c r="J318" t="inlineStr">
        <is>
          <t>P - Parcela</t>
        </is>
      </c>
      <c r="K318" t="inlineStr">
        <is>
          <t>Contrato</t>
        </is>
      </c>
      <c r="L318" t="n">
        <v>3452.55</v>
      </c>
      <c r="M318" s="167">
        <f>DATE(YEAR(G318),MONTH(G318),1)</f>
        <v/>
      </c>
      <c r="N318" s="157">
        <f>IF(G318&gt;$L$3,"Futuro","Atraso")</f>
        <v/>
      </c>
      <c r="O318">
        <f>12*(YEAR(G318)-YEAR($L$3))+(MONTH(G318)-MONTH($L$3))</f>
        <v/>
      </c>
      <c r="P318" s="319">
        <f>IF(N318="Atraso",L318,L318/(1+$L$2)^O318)</f>
        <v/>
      </c>
      <c r="Q318">
        <f>IF(N318="Atraso",$L$3-G318,0)</f>
        <v/>
      </c>
      <c r="R318">
        <f>IF(Q318&lt;=15,"Até 15",IF(Q318&lt;=30,"Entre 15 e 30",IF(Q318&lt;=60,"Entre 30 e 60",IF(Q318&lt;=90,"Entre 60 e 90",IF(Q318&lt;=120,"Entre 90 e 120",IF(Q318&lt;=150,"Entre 120 e 150",IF(Q318&lt;=180,"Entre 150 e 180","Superior a 180")))))))</f>
        <v/>
      </c>
      <c r="S318">
        <f>IF(N318="Atraso",IF(Q318&lt;=30,INFORME_MENSAL!$A$12,IF(Q318&lt;=60,INFORME_MENSAL!$A$13,IF(Q318&lt;=90,INFORME_MENSAL!$A$14,IF(Q318&lt;=120,INFORME_MENSAL!$A$15,IF(Q318&lt;=150,INFORME_MENSAL!$A$16,IF(Q318&lt;=180,INFORME_MENSAL!$A$17,IF(Q318&lt;=360,INFORME_MENSAL!$A$18,IF(Q318&gt;360,INFORME_MENSAL!$A$19)))))))),"")</f>
        <v/>
      </c>
    </row>
    <row r="319">
      <c r="A319" t="inlineStr">
        <is>
          <t>CASA-2</t>
        </is>
      </c>
      <c r="B319" t="inlineStr">
        <is>
          <t>ARQUIMEDES GALVAO DE ALMEIDA FRANCA CRIVELARI / MARCELA GALVAO DE ALMEIDA FRANCA CRIVELARI</t>
        </is>
      </c>
      <c r="C319" t="n">
        <v>1</v>
      </c>
      <c r="D319" t="inlineStr">
        <is>
          <t>INCC</t>
        </is>
      </c>
      <c r="F319" t="inlineStr">
        <is>
          <t>Mensal</t>
        </is>
      </c>
      <c r="G319" s="142" t="n">
        <v>45316</v>
      </c>
      <c r="H319" s="322" t="n">
        <v>45292</v>
      </c>
      <c r="I319" s="323" t="n">
        <v>10</v>
      </c>
      <c r="J319" t="inlineStr">
        <is>
          <t>P - Parcela</t>
        </is>
      </c>
      <c r="K319" t="inlineStr">
        <is>
          <t>Contrato</t>
        </is>
      </c>
      <c r="L319" t="n">
        <v>6273.23</v>
      </c>
      <c r="M319" s="167">
        <f>DATE(YEAR(G319),MONTH(G319),1)</f>
        <v/>
      </c>
      <c r="N319" s="157">
        <f>IF(G319&gt;$L$3,"Futuro","Atraso")</f>
        <v/>
      </c>
      <c r="O319">
        <f>12*(YEAR(G319)-YEAR($L$3))+(MONTH(G319)-MONTH($L$3))</f>
        <v/>
      </c>
      <c r="P319" s="319">
        <f>IF(N319="Atraso",L319,L319/(1+$L$2)^O319)</f>
        <v/>
      </c>
      <c r="Q319">
        <f>IF(N319="Atraso",$L$3-G319,0)</f>
        <v/>
      </c>
      <c r="R319">
        <f>IF(Q319&lt;=15,"Até 15",IF(Q319&lt;=30,"Entre 15 e 30",IF(Q319&lt;=60,"Entre 30 e 60",IF(Q319&lt;=90,"Entre 60 e 90",IF(Q319&lt;=120,"Entre 90 e 120",IF(Q319&lt;=150,"Entre 120 e 150",IF(Q319&lt;=180,"Entre 150 e 180","Superior a 180")))))))</f>
        <v/>
      </c>
      <c r="S319">
        <f>IF(N319="Atraso",IF(Q319&lt;=30,INFORME_MENSAL!$A$12,IF(Q319&lt;=60,INFORME_MENSAL!$A$13,IF(Q319&lt;=90,INFORME_MENSAL!$A$14,IF(Q319&lt;=120,INFORME_MENSAL!$A$15,IF(Q319&lt;=150,INFORME_MENSAL!$A$16,IF(Q319&lt;=180,INFORME_MENSAL!$A$17,IF(Q319&lt;=360,INFORME_MENSAL!$A$18,IF(Q319&gt;360,INFORME_MENSAL!$A$19)))))))),"")</f>
        <v/>
      </c>
    </row>
    <row r="320">
      <c r="A320" t="inlineStr">
        <is>
          <t>CASA-15</t>
        </is>
      </c>
      <c r="B320" t="inlineStr">
        <is>
          <t>ANA CRISTINA DA SILVEIRA REGINALDO GANDA / JEFERSON FERREIRA GANDA</t>
        </is>
      </c>
      <c r="C320" t="n">
        <v>1</v>
      </c>
      <c r="D320" t="inlineStr">
        <is>
          <t>INCC</t>
        </is>
      </c>
      <c r="F320" t="inlineStr">
        <is>
          <t>Mensal</t>
        </is>
      </c>
      <c r="G320" s="142" t="n">
        <v>45316</v>
      </c>
      <c r="H320" s="322" t="n">
        <v>45292</v>
      </c>
      <c r="I320" s="323" t="n">
        <v>11</v>
      </c>
      <c r="J320" t="inlineStr">
        <is>
          <t>P - Parcela</t>
        </is>
      </c>
      <c r="K320" t="inlineStr">
        <is>
          <t>Contrato</t>
        </is>
      </c>
      <c r="L320" t="n">
        <v>3701.58</v>
      </c>
      <c r="M320" s="167">
        <f>DATE(YEAR(G320),MONTH(G320),1)</f>
        <v/>
      </c>
      <c r="N320" s="157">
        <f>IF(G320&gt;$L$3,"Futuro","Atraso")</f>
        <v/>
      </c>
      <c r="O320">
        <f>12*(YEAR(G320)-YEAR($L$3))+(MONTH(G320)-MONTH($L$3))</f>
        <v/>
      </c>
      <c r="P320" s="319">
        <f>IF(N320="Atraso",L320,L320/(1+$L$2)^O320)</f>
        <v/>
      </c>
      <c r="Q320">
        <f>IF(N320="Atraso",$L$3-G320,0)</f>
        <v/>
      </c>
      <c r="R320">
        <f>IF(Q320&lt;=15,"Até 15",IF(Q320&lt;=30,"Entre 15 e 30",IF(Q320&lt;=60,"Entre 30 e 60",IF(Q320&lt;=90,"Entre 60 e 90",IF(Q320&lt;=120,"Entre 90 e 120",IF(Q320&lt;=150,"Entre 120 e 150",IF(Q320&lt;=180,"Entre 150 e 180","Superior a 180")))))))</f>
        <v/>
      </c>
      <c r="S320">
        <f>IF(N320="Atraso",IF(Q320&lt;=30,INFORME_MENSAL!$A$12,IF(Q320&lt;=60,INFORME_MENSAL!$A$13,IF(Q320&lt;=90,INFORME_MENSAL!$A$14,IF(Q320&lt;=120,INFORME_MENSAL!$A$15,IF(Q320&lt;=150,INFORME_MENSAL!$A$16,IF(Q320&lt;=180,INFORME_MENSAL!$A$17,IF(Q320&lt;=360,INFORME_MENSAL!$A$18,IF(Q320&gt;360,INFORME_MENSAL!$A$19)))))))),"")</f>
        <v/>
      </c>
    </row>
    <row r="321">
      <c r="A321" t="inlineStr">
        <is>
          <t>CASA-24</t>
        </is>
      </c>
      <c r="B321" t="inlineStr">
        <is>
          <t>DAVID EDUARDO NUNES GONÇALVES/PATRICIA GONÇALVES MOURA</t>
        </is>
      </c>
      <c r="C321" t="n">
        <v>1</v>
      </c>
      <c r="D321" t="inlineStr">
        <is>
          <t>INCC</t>
        </is>
      </c>
      <c r="F321" t="inlineStr">
        <is>
          <t>Mensal</t>
        </is>
      </c>
      <c r="G321" s="142" t="n">
        <v>45316</v>
      </c>
      <c r="H321" s="322" t="n">
        <v>45292</v>
      </c>
      <c r="I321" s="323" t="n">
        <v>10</v>
      </c>
      <c r="J321" t="inlineStr">
        <is>
          <t>P - Parcela</t>
        </is>
      </c>
      <c r="K321" t="inlineStr">
        <is>
          <t>Contrato</t>
        </is>
      </c>
      <c r="L321" t="n">
        <v>2248.9</v>
      </c>
      <c r="M321" s="167">
        <f>DATE(YEAR(G321),MONTH(G321),1)</f>
        <v/>
      </c>
      <c r="N321" s="157">
        <f>IF(G321&gt;$L$3,"Futuro","Atraso")</f>
        <v/>
      </c>
      <c r="O321">
        <f>12*(YEAR(G321)-YEAR($L$3))+(MONTH(G321)-MONTH($L$3))</f>
        <v/>
      </c>
      <c r="P321" s="319">
        <f>IF(N321="Atraso",L321,L321/(1+$L$2)^O321)</f>
        <v/>
      </c>
      <c r="Q321">
        <f>IF(N321="Atraso",$L$3-G321,0)</f>
        <v/>
      </c>
      <c r="R321">
        <f>IF(Q321&lt;=15,"Até 15",IF(Q321&lt;=30,"Entre 15 e 30",IF(Q321&lt;=60,"Entre 30 e 60",IF(Q321&lt;=90,"Entre 60 e 90",IF(Q321&lt;=120,"Entre 90 e 120",IF(Q321&lt;=150,"Entre 120 e 150",IF(Q321&lt;=180,"Entre 150 e 180","Superior a 180")))))))</f>
        <v/>
      </c>
      <c r="S321">
        <f>IF(N321="Atraso",IF(Q321&lt;=30,INFORME_MENSAL!$A$12,IF(Q321&lt;=60,INFORME_MENSAL!$A$13,IF(Q321&lt;=90,INFORME_MENSAL!$A$14,IF(Q321&lt;=120,INFORME_MENSAL!$A$15,IF(Q321&lt;=150,INFORME_MENSAL!$A$16,IF(Q321&lt;=180,INFORME_MENSAL!$A$17,IF(Q321&lt;=360,INFORME_MENSAL!$A$18,IF(Q321&gt;360,INFORME_MENSAL!$A$19)))))))),"")</f>
        <v/>
      </c>
    </row>
    <row r="322">
      <c r="A322" t="inlineStr">
        <is>
          <t>CASA-20</t>
        </is>
      </c>
      <c r="B322" t="inlineStr">
        <is>
          <t>EMERSON FABIO AKIYAMA</t>
        </is>
      </c>
      <c r="C322" t="n">
        <v>1</v>
      </c>
      <c r="D322" t="inlineStr">
        <is>
          <t>INCC</t>
        </is>
      </c>
      <c r="F322" t="inlineStr">
        <is>
          <t>Mensal</t>
        </is>
      </c>
      <c r="G322" s="142" t="n">
        <v>45316</v>
      </c>
      <c r="H322" s="322" t="n">
        <v>45292</v>
      </c>
      <c r="I322" s="323" t="n">
        <v>11</v>
      </c>
      <c r="J322" t="inlineStr">
        <is>
          <t>P - Parcela</t>
        </is>
      </c>
      <c r="K322" t="inlineStr">
        <is>
          <t>Contrato</t>
        </is>
      </c>
      <c r="L322" t="n">
        <v>3275.56</v>
      </c>
      <c r="M322" s="167">
        <f>DATE(YEAR(G322),MONTH(G322),1)</f>
        <v/>
      </c>
      <c r="N322" s="157">
        <f>IF(G322&gt;$L$3,"Futuro","Atraso")</f>
        <v/>
      </c>
      <c r="O322">
        <f>12*(YEAR(G322)-YEAR($L$3))+(MONTH(G322)-MONTH($L$3))</f>
        <v/>
      </c>
      <c r="P322" s="319">
        <f>IF(N322="Atraso",L322,L322/(1+$L$2)^O322)</f>
        <v/>
      </c>
      <c r="Q322">
        <f>IF(N322="Atraso",$L$3-G322,0)</f>
        <v/>
      </c>
      <c r="R322">
        <f>IF(Q322&lt;=15,"Até 15",IF(Q322&lt;=30,"Entre 15 e 30",IF(Q322&lt;=60,"Entre 30 e 60",IF(Q322&lt;=90,"Entre 60 e 90",IF(Q322&lt;=120,"Entre 90 e 120",IF(Q322&lt;=150,"Entre 120 e 150",IF(Q322&lt;=180,"Entre 150 e 180","Superior a 180")))))))</f>
        <v/>
      </c>
      <c r="S322">
        <f>IF(N322="Atraso",IF(Q322&lt;=30,INFORME_MENSAL!$A$12,IF(Q322&lt;=60,INFORME_MENSAL!$A$13,IF(Q322&lt;=90,INFORME_MENSAL!$A$14,IF(Q322&lt;=120,INFORME_MENSAL!$A$15,IF(Q322&lt;=150,INFORME_MENSAL!$A$16,IF(Q322&lt;=180,INFORME_MENSAL!$A$17,IF(Q322&lt;=360,INFORME_MENSAL!$A$18,IF(Q322&gt;360,INFORME_MENSAL!$A$19)))))))),"")</f>
        <v/>
      </c>
    </row>
    <row r="323">
      <c r="A323" t="inlineStr">
        <is>
          <t>CASA-81</t>
        </is>
      </c>
      <c r="B323" t="inlineStr">
        <is>
          <t>ALAN VICENTE DA SILVA SANTANA / NICOLE CAVALCANTE SILVA</t>
        </is>
      </c>
      <c r="C323" t="n">
        <v>1</v>
      </c>
      <c r="D323" t="inlineStr">
        <is>
          <t>INCC</t>
        </is>
      </c>
      <c r="F323" t="inlineStr">
        <is>
          <t>Mensal</t>
        </is>
      </c>
      <c r="G323" s="142" t="n">
        <v>45316</v>
      </c>
      <c r="H323" s="322" t="n">
        <v>45292</v>
      </c>
      <c r="I323" s="323" t="n">
        <v>10</v>
      </c>
      <c r="J323" t="inlineStr">
        <is>
          <t>P - Parcela</t>
        </is>
      </c>
      <c r="K323" t="inlineStr">
        <is>
          <t>Contrato</t>
        </is>
      </c>
      <c r="L323" t="n">
        <v>3676.95</v>
      </c>
      <c r="M323" s="167">
        <f>DATE(YEAR(G323),MONTH(G323),1)</f>
        <v/>
      </c>
      <c r="N323" s="157">
        <f>IF(G323&gt;$L$3,"Futuro","Atraso")</f>
        <v/>
      </c>
      <c r="O323">
        <f>12*(YEAR(G323)-YEAR($L$3))+(MONTH(G323)-MONTH($L$3))</f>
        <v/>
      </c>
      <c r="P323" s="319">
        <f>IF(N323="Atraso",L323,L323/(1+$L$2)^O323)</f>
        <v/>
      </c>
      <c r="Q323">
        <f>IF(N323="Atraso",$L$3-G323,0)</f>
        <v/>
      </c>
      <c r="R323">
        <f>IF(Q323&lt;=15,"Até 15",IF(Q323&lt;=30,"Entre 15 e 30",IF(Q323&lt;=60,"Entre 30 e 60",IF(Q323&lt;=90,"Entre 60 e 90",IF(Q323&lt;=120,"Entre 90 e 120",IF(Q323&lt;=150,"Entre 120 e 150",IF(Q323&lt;=180,"Entre 150 e 180","Superior a 180")))))))</f>
        <v/>
      </c>
      <c r="S323">
        <f>IF(N323="Atraso",IF(Q323&lt;=30,INFORME_MENSAL!$A$12,IF(Q323&lt;=60,INFORME_MENSAL!$A$13,IF(Q323&lt;=90,INFORME_MENSAL!$A$14,IF(Q323&lt;=120,INFORME_MENSAL!$A$15,IF(Q323&lt;=150,INFORME_MENSAL!$A$16,IF(Q323&lt;=180,INFORME_MENSAL!$A$17,IF(Q323&lt;=360,INFORME_MENSAL!$A$18,IF(Q323&gt;360,INFORME_MENSAL!$A$19)))))))),"")</f>
        <v/>
      </c>
    </row>
    <row r="324">
      <c r="A324" t="inlineStr">
        <is>
          <t>CASA-11</t>
        </is>
      </c>
      <c r="B324" t="inlineStr">
        <is>
          <t>HUGO LEONARDO DA CRUZ</t>
        </is>
      </c>
      <c r="C324" t="n">
        <v>1</v>
      </c>
      <c r="D324" t="inlineStr">
        <is>
          <t>INCC</t>
        </is>
      </c>
      <c r="F324" t="inlineStr">
        <is>
          <t>Mensal</t>
        </is>
      </c>
      <c r="G324" s="142" t="n">
        <v>45316</v>
      </c>
      <c r="H324" s="322" t="n">
        <v>45292</v>
      </c>
      <c r="I324" s="323" t="n">
        <v>8</v>
      </c>
      <c r="J324" t="inlineStr">
        <is>
          <t>P - Parcela</t>
        </is>
      </c>
      <c r="K324" t="inlineStr">
        <is>
          <t>Contrato</t>
        </is>
      </c>
      <c r="L324" t="n">
        <v>3339.17</v>
      </c>
      <c r="M324" s="167">
        <f>DATE(YEAR(G324),MONTH(G324),1)</f>
        <v/>
      </c>
      <c r="N324" s="157">
        <f>IF(G324&gt;$L$3,"Futuro","Atraso")</f>
        <v/>
      </c>
      <c r="O324">
        <f>12*(YEAR(G324)-YEAR($L$3))+(MONTH(G324)-MONTH($L$3))</f>
        <v/>
      </c>
      <c r="P324" s="319">
        <f>IF(N324="Atraso",L324,L324/(1+$L$2)^O324)</f>
        <v/>
      </c>
      <c r="Q324">
        <f>IF(N324="Atraso",$L$3-G324,0)</f>
        <v/>
      </c>
      <c r="R324">
        <f>IF(Q324&lt;=15,"Até 15",IF(Q324&lt;=30,"Entre 15 e 30",IF(Q324&lt;=60,"Entre 30 e 60",IF(Q324&lt;=90,"Entre 60 e 90",IF(Q324&lt;=120,"Entre 90 e 120",IF(Q324&lt;=150,"Entre 120 e 150",IF(Q324&lt;=180,"Entre 150 e 180","Superior a 180")))))))</f>
        <v/>
      </c>
      <c r="S324">
        <f>IF(N324="Atraso",IF(Q324&lt;=30,INFORME_MENSAL!$A$12,IF(Q324&lt;=60,INFORME_MENSAL!$A$13,IF(Q324&lt;=90,INFORME_MENSAL!$A$14,IF(Q324&lt;=120,INFORME_MENSAL!$A$15,IF(Q324&lt;=150,INFORME_MENSAL!$A$16,IF(Q324&lt;=180,INFORME_MENSAL!$A$17,IF(Q324&lt;=360,INFORME_MENSAL!$A$18,IF(Q324&gt;360,INFORME_MENSAL!$A$19)))))))),"")</f>
        <v/>
      </c>
    </row>
    <row r="325">
      <c r="A325" t="inlineStr">
        <is>
          <t>CASA-11</t>
        </is>
      </c>
      <c r="B325" t="inlineStr">
        <is>
          <t>HUGO LEONARDO DA CRUZ</t>
        </is>
      </c>
      <c r="C325" t="n">
        <v>1</v>
      </c>
      <c r="D325" t="inlineStr">
        <is>
          <t>INCC</t>
        </is>
      </c>
      <c r="F325" t="inlineStr">
        <is>
          <t>Mensal</t>
        </is>
      </c>
      <c r="G325" s="142" t="n">
        <v>45316</v>
      </c>
      <c r="H325" s="322" t="n">
        <v>45292</v>
      </c>
      <c r="I325" s="323" t="n">
        <v>3</v>
      </c>
      <c r="J325" t="inlineStr">
        <is>
          <t>A2 - Semestral</t>
        </is>
      </c>
      <c r="K325" t="inlineStr">
        <is>
          <t>Contrato</t>
        </is>
      </c>
      <c r="L325" t="n">
        <v>10981.16</v>
      </c>
      <c r="M325" s="167">
        <f>DATE(YEAR(G325),MONTH(G325),1)</f>
        <v/>
      </c>
      <c r="N325" s="157">
        <f>IF(G325&gt;$L$3,"Futuro","Atraso")</f>
        <v/>
      </c>
      <c r="O325">
        <f>12*(YEAR(G325)-YEAR($L$3))+(MONTH(G325)-MONTH($L$3))</f>
        <v/>
      </c>
      <c r="P325" s="319">
        <f>IF(N325="Atraso",L325,L325/(1+$L$2)^O325)</f>
        <v/>
      </c>
      <c r="Q325">
        <f>IF(N325="Atraso",$L$3-G325,0)</f>
        <v/>
      </c>
      <c r="R325">
        <f>IF(Q325&lt;=15,"Até 15",IF(Q325&lt;=30,"Entre 15 e 30",IF(Q325&lt;=60,"Entre 30 e 60",IF(Q325&lt;=90,"Entre 60 e 90",IF(Q325&lt;=120,"Entre 90 e 120",IF(Q325&lt;=150,"Entre 120 e 150",IF(Q325&lt;=180,"Entre 150 e 180","Superior a 180")))))))</f>
        <v/>
      </c>
      <c r="S325">
        <f>IF(N325="Atraso",IF(Q325&lt;=30,INFORME_MENSAL!$A$12,IF(Q325&lt;=60,INFORME_MENSAL!$A$13,IF(Q325&lt;=90,INFORME_MENSAL!$A$14,IF(Q325&lt;=120,INFORME_MENSAL!$A$15,IF(Q325&lt;=150,INFORME_MENSAL!$A$16,IF(Q325&lt;=180,INFORME_MENSAL!$A$17,IF(Q325&lt;=360,INFORME_MENSAL!$A$18,IF(Q325&gt;360,INFORME_MENSAL!$A$19)))))))),"")</f>
        <v/>
      </c>
    </row>
    <row r="326">
      <c r="A326" t="inlineStr">
        <is>
          <t>CASA-48</t>
        </is>
      </c>
      <c r="B326" t="inlineStr">
        <is>
          <t>ALDO LOPES DA SILVA XAVIER JUNIOR / ALINE CONT XAVIER</t>
        </is>
      </c>
      <c r="C326" t="n">
        <v>1</v>
      </c>
      <c r="D326" t="inlineStr">
        <is>
          <t>INCC</t>
        </is>
      </c>
      <c r="F326" t="inlineStr">
        <is>
          <t>Mensal</t>
        </is>
      </c>
      <c r="G326" s="142" t="n">
        <v>45316</v>
      </c>
      <c r="H326" s="322" t="n">
        <v>45292</v>
      </c>
      <c r="I326" s="323" t="n">
        <v>10</v>
      </c>
      <c r="J326" t="inlineStr">
        <is>
          <t>P - Parcela</t>
        </is>
      </c>
      <c r="K326" t="inlineStr">
        <is>
          <t>Contrato</t>
        </is>
      </c>
      <c r="L326" t="n">
        <v>3373.34</v>
      </c>
      <c r="M326" s="167">
        <f>DATE(YEAR(G326),MONTH(G326),1)</f>
        <v/>
      </c>
      <c r="N326" s="157">
        <f>IF(G326&gt;$L$3,"Futuro","Atraso")</f>
        <v/>
      </c>
      <c r="O326">
        <f>12*(YEAR(G326)-YEAR($L$3))+(MONTH(G326)-MONTH($L$3))</f>
        <v/>
      </c>
      <c r="P326" s="319">
        <f>IF(N326="Atraso",L326,L326/(1+$L$2)^O326)</f>
        <v/>
      </c>
      <c r="Q326">
        <f>IF(N326="Atraso",$L$3-G326,0)</f>
        <v/>
      </c>
      <c r="R326">
        <f>IF(Q326&lt;=15,"Até 15",IF(Q326&lt;=30,"Entre 15 e 30",IF(Q326&lt;=60,"Entre 30 e 60",IF(Q326&lt;=90,"Entre 60 e 90",IF(Q326&lt;=120,"Entre 90 e 120",IF(Q326&lt;=150,"Entre 120 e 150",IF(Q326&lt;=180,"Entre 150 e 180","Superior a 180")))))))</f>
        <v/>
      </c>
      <c r="S326">
        <f>IF(N326="Atraso",IF(Q326&lt;=30,INFORME_MENSAL!$A$12,IF(Q326&lt;=60,INFORME_MENSAL!$A$13,IF(Q326&lt;=90,INFORME_MENSAL!$A$14,IF(Q326&lt;=120,INFORME_MENSAL!$A$15,IF(Q326&lt;=150,INFORME_MENSAL!$A$16,IF(Q326&lt;=180,INFORME_MENSAL!$A$17,IF(Q326&lt;=360,INFORME_MENSAL!$A$18,IF(Q326&gt;360,INFORME_MENSAL!$A$19)))))))),"")</f>
        <v/>
      </c>
    </row>
    <row r="327">
      <c r="A327" t="inlineStr">
        <is>
          <t>CASA-31</t>
        </is>
      </c>
      <c r="B327" t="inlineStr">
        <is>
          <t>EDUARDO DE JESUS FERREIRA VARGAS / ARIANE DE OLIVEIRA DIAS VARGAS</t>
        </is>
      </c>
      <c r="C327" t="n">
        <v>1</v>
      </c>
      <c r="D327" t="inlineStr">
        <is>
          <t>INCC</t>
        </is>
      </c>
      <c r="F327" t="inlineStr">
        <is>
          <t>Mensal</t>
        </is>
      </c>
      <c r="G327" s="142" t="n">
        <v>45316</v>
      </c>
      <c r="H327" s="322" t="n">
        <v>45292</v>
      </c>
      <c r="I327" s="323" t="n">
        <v>9</v>
      </c>
      <c r="J327" t="inlineStr">
        <is>
          <t>P - Parcela</t>
        </is>
      </c>
      <c r="K327" t="inlineStr">
        <is>
          <t>Contrato</t>
        </is>
      </c>
      <c r="L327" t="n">
        <v>3872.75</v>
      </c>
      <c r="M327" s="167">
        <f>DATE(YEAR(G327),MONTH(G327),1)</f>
        <v/>
      </c>
      <c r="N327" s="157">
        <f>IF(G327&gt;$L$3,"Futuro","Atraso")</f>
        <v/>
      </c>
      <c r="O327">
        <f>12*(YEAR(G327)-YEAR($L$3))+(MONTH(G327)-MONTH($L$3))</f>
        <v/>
      </c>
      <c r="P327" s="319">
        <f>IF(N327="Atraso",L327,L327/(1+$L$2)^O327)</f>
        <v/>
      </c>
      <c r="Q327">
        <f>IF(N327="Atraso",$L$3-G327,0)</f>
        <v/>
      </c>
      <c r="R327">
        <f>IF(Q327&lt;=15,"Até 15",IF(Q327&lt;=30,"Entre 15 e 30",IF(Q327&lt;=60,"Entre 30 e 60",IF(Q327&lt;=90,"Entre 60 e 90",IF(Q327&lt;=120,"Entre 90 e 120",IF(Q327&lt;=150,"Entre 120 e 150",IF(Q327&lt;=180,"Entre 150 e 180","Superior a 180")))))))</f>
        <v/>
      </c>
      <c r="S327">
        <f>IF(N327="Atraso",IF(Q327&lt;=30,INFORME_MENSAL!$A$12,IF(Q327&lt;=60,INFORME_MENSAL!$A$13,IF(Q327&lt;=90,INFORME_MENSAL!$A$14,IF(Q327&lt;=120,INFORME_MENSAL!$A$15,IF(Q327&lt;=150,INFORME_MENSAL!$A$16,IF(Q327&lt;=180,INFORME_MENSAL!$A$17,IF(Q327&lt;=360,INFORME_MENSAL!$A$18,IF(Q327&gt;360,INFORME_MENSAL!$A$19)))))))),"")</f>
        <v/>
      </c>
    </row>
    <row r="328">
      <c r="A328" t="inlineStr">
        <is>
          <t>CASA-68</t>
        </is>
      </c>
      <c r="B328" t="inlineStr">
        <is>
          <t>WENDELL PITTER ESTANDO / LILIAN PEREIRA DA SILVA</t>
        </is>
      </c>
      <c r="C328" t="n">
        <v>1</v>
      </c>
      <c r="D328" t="inlineStr">
        <is>
          <t>INCC</t>
        </is>
      </c>
      <c r="F328" t="inlineStr">
        <is>
          <t>Mensal</t>
        </is>
      </c>
      <c r="G328" s="142" t="n">
        <v>45316</v>
      </c>
      <c r="H328" s="322" t="n">
        <v>45292</v>
      </c>
      <c r="I328" s="323" t="n">
        <v>8</v>
      </c>
      <c r="J328" t="inlineStr">
        <is>
          <t>P - Parcela</t>
        </is>
      </c>
      <c r="K328" t="inlineStr">
        <is>
          <t>Contrato</t>
        </is>
      </c>
      <c r="L328" t="n">
        <v>3845.45</v>
      </c>
      <c r="M328" s="167">
        <f>DATE(YEAR(G328),MONTH(G328),1)</f>
        <v/>
      </c>
      <c r="N328" s="157">
        <f>IF(G328&gt;$L$3,"Futuro","Atraso")</f>
        <v/>
      </c>
      <c r="O328">
        <f>12*(YEAR(G328)-YEAR($L$3))+(MONTH(G328)-MONTH($L$3))</f>
        <v/>
      </c>
      <c r="P328" s="319">
        <f>IF(N328="Atraso",L328,L328/(1+$L$2)^O328)</f>
        <v/>
      </c>
      <c r="Q328">
        <f>IF(N328="Atraso",$L$3-G328,0)</f>
        <v/>
      </c>
      <c r="R328">
        <f>IF(Q328&lt;=15,"Até 15",IF(Q328&lt;=30,"Entre 15 e 30",IF(Q328&lt;=60,"Entre 30 e 60",IF(Q328&lt;=90,"Entre 60 e 90",IF(Q328&lt;=120,"Entre 90 e 120",IF(Q328&lt;=150,"Entre 120 e 150",IF(Q328&lt;=180,"Entre 150 e 180","Superior a 180")))))))</f>
        <v/>
      </c>
      <c r="S328">
        <f>IF(N328="Atraso",IF(Q328&lt;=30,INFORME_MENSAL!$A$12,IF(Q328&lt;=60,INFORME_MENSAL!$A$13,IF(Q328&lt;=90,INFORME_MENSAL!$A$14,IF(Q328&lt;=120,INFORME_MENSAL!$A$15,IF(Q328&lt;=150,INFORME_MENSAL!$A$16,IF(Q328&lt;=180,INFORME_MENSAL!$A$17,IF(Q328&lt;=360,INFORME_MENSAL!$A$18,IF(Q328&gt;360,INFORME_MENSAL!$A$19)))))))),"")</f>
        <v/>
      </c>
    </row>
    <row r="329">
      <c r="A329" t="inlineStr">
        <is>
          <t>CASA-66</t>
        </is>
      </c>
      <c r="B329" t="inlineStr">
        <is>
          <t>MARIA APARECIDA LIMA SANTOS</t>
        </is>
      </c>
      <c r="C329" t="n">
        <v>1</v>
      </c>
      <c r="D329" t="inlineStr">
        <is>
          <t>INCC</t>
        </is>
      </c>
      <c r="F329" t="inlineStr">
        <is>
          <t>Mensal</t>
        </is>
      </c>
      <c r="G329" s="142" t="n">
        <v>45316</v>
      </c>
      <c r="H329" s="322" t="n">
        <v>45292</v>
      </c>
      <c r="I329" s="323" t="n">
        <v>9</v>
      </c>
      <c r="J329" t="inlineStr">
        <is>
          <t>P - Parcela</t>
        </is>
      </c>
      <c r="K329" t="inlineStr">
        <is>
          <t>Contrato</t>
        </is>
      </c>
      <c r="L329" t="n">
        <v>4172.36</v>
      </c>
      <c r="M329" s="167">
        <f>DATE(YEAR(G329),MONTH(G329),1)</f>
        <v/>
      </c>
      <c r="N329" s="157">
        <f>IF(G329&gt;$L$3,"Futuro","Atraso")</f>
        <v/>
      </c>
      <c r="O329">
        <f>12*(YEAR(G329)-YEAR($L$3))+(MONTH(G329)-MONTH($L$3))</f>
        <v/>
      </c>
      <c r="P329" s="319">
        <f>IF(N329="Atraso",L329,L329/(1+$L$2)^O329)</f>
        <v/>
      </c>
      <c r="Q329">
        <f>IF(N329="Atraso",$L$3-G329,0)</f>
        <v/>
      </c>
      <c r="R329">
        <f>IF(Q329&lt;=15,"Até 15",IF(Q329&lt;=30,"Entre 15 e 30",IF(Q329&lt;=60,"Entre 30 e 60",IF(Q329&lt;=90,"Entre 60 e 90",IF(Q329&lt;=120,"Entre 90 e 120",IF(Q329&lt;=150,"Entre 120 e 150",IF(Q329&lt;=180,"Entre 150 e 180","Superior a 180")))))))</f>
        <v/>
      </c>
      <c r="S329">
        <f>IF(N329="Atraso",IF(Q329&lt;=30,INFORME_MENSAL!$A$12,IF(Q329&lt;=60,INFORME_MENSAL!$A$13,IF(Q329&lt;=90,INFORME_MENSAL!$A$14,IF(Q329&lt;=120,INFORME_MENSAL!$A$15,IF(Q329&lt;=150,INFORME_MENSAL!$A$16,IF(Q329&lt;=180,INFORME_MENSAL!$A$17,IF(Q329&lt;=360,INFORME_MENSAL!$A$18,IF(Q329&gt;360,INFORME_MENSAL!$A$19)))))))),"")</f>
        <v/>
      </c>
    </row>
    <row r="330">
      <c r="A330" t="inlineStr">
        <is>
          <t>CASA-71</t>
        </is>
      </c>
      <c r="B330" t="inlineStr">
        <is>
          <t>TIAGO DA COSTA / EVELLYN POLICARPO PILZ DA COSTA</t>
        </is>
      </c>
      <c r="C330" t="n">
        <v>1</v>
      </c>
      <c r="D330" t="inlineStr">
        <is>
          <t>INCC</t>
        </is>
      </c>
      <c r="F330" t="inlineStr">
        <is>
          <t>Mensal</t>
        </is>
      </c>
      <c r="G330" s="142" t="n">
        <v>45316</v>
      </c>
      <c r="H330" s="322" t="n">
        <v>45292</v>
      </c>
      <c r="I330" s="323" t="n">
        <v>8</v>
      </c>
      <c r="J330" t="inlineStr">
        <is>
          <t>P - Parcela</t>
        </is>
      </c>
      <c r="K330" t="inlineStr">
        <is>
          <t>Contrato</t>
        </is>
      </c>
      <c r="L330" t="n">
        <v>4156.57</v>
      </c>
      <c r="M330" s="167">
        <f>DATE(YEAR(G330),MONTH(G330),1)</f>
        <v/>
      </c>
      <c r="N330" s="157">
        <f>IF(G330&gt;$L$3,"Futuro","Atraso")</f>
        <v/>
      </c>
      <c r="O330">
        <f>12*(YEAR(G330)-YEAR($L$3))+(MONTH(G330)-MONTH($L$3))</f>
        <v/>
      </c>
      <c r="P330" s="319">
        <f>IF(N330="Atraso",L330,L330/(1+$L$2)^O330)</f>
        <v/>
      </c>
      <c r="Q330">
        <f>IF(N330="Atraso",$L$3-G330,0)</f>
        <v/>
      </c>
      <c r="R330">
        <f>IF(Q330&lt;=15,"Até 15",IF(Q330&lt;=30,"Entre 15 e 30",IF(Q330&lt;=60,"Entre 30 e 60",IF(Q330&lt;=90,"Entre 60 e 90",IF(Q330&lt;=120,"Entre 90 e 120",IF(Q330&lt;=150,"Entre 120 e 150",IF(Q330&lt;=180,"Entre 150 e 180","Superior a 180")))))))</f>
        <v/>
      </c>
      <c r="S330">
        <f>IF(N330="Atraso",IF(Q330&lt;=30,INFORME_MENSAL!$A$12,IF(Q330&lt;=60,INFORME_MENSAL!$A$13,IF(Q330&lt;=90,INFORME_MENSAL!$A$14,IF(Q330&lt;=120,INFORME_MENSAL!$A$15,IF(Q330&lt;=150,INFORME_MENSAL!$A$16,IF(Q330&lt;=180,INFORME_MENSAL!$A$17,IF(Q330&lt;=360,INFORME_MENSAL!$A$18,IF(Q330&gt;360,INFORME_MENSAL!$A$19)))))))),"")</f>
        <v/>
      </c>
    </row>
    <row r="331">
      <c r="A331" t="inlineStr">
        <is>
          <t>CASA-52</t>
        </is>
      </c>
      <c r="B331" t="inlineStr">
        <is>
          <t>PETERSON SERRA LOPES / ANA CARLA MORAES DE BRITO LOPES</t>
        </is>
      </c>
      <c r="C331" t="n">
        <v>1</v>
      </c>
      <c r="D331" t="inlineStr">
        <is>
          <t>INCC</t>
        </is>
      </c>
      <c r="F331" t="inlineStr">
        <is>
          <t>Mensal</t>
        </is>
      </c>
      <c r="G331" s="142" t="n">
        <v>45316</v>
      </c>
      <c r="H331" s="322" t="n">
        <v>45292</v>
      </c>
      <c r="I331" s="323" t="n">
        <v>8</v>
      </c>
      <c r="J331" t="inlineStr">
        <is>
          <t>P - Parcela</t>
        </is>
      </c>
      <c r="K331" t="inlineStr">
        <is>
          <t>Contrato</t>
        </is>
      </c>
      <c r="L331" t="n">
        <v>4147.38</v>
      </c>
      <c r="M331" s="167">
        <f>DATE(YEAR(G331),MONTH(G331),1)</f>
        <v/>
      </c>
      <c r="N331" s="157">
        <f>IF(G331&gt;$L$3,"Futuro","Atraso")</f>
        <v/>
      </c>
      <c r="O331">
        <f>12*(YEAR(G331)-YEAR($L$3))+(MONTH(G331)-MONTH($L$3))</f>
        <v/>
      </c>
      <c r="P331" s="319">
        <f>IF(N331="Atraso",L331,L331/(1+$L$2)^O331)</f>
        <v/>
      </c>
      <c r="Q331">
        <f>IF(N331="Atraso",$L$3-G331,0)</f>
        <v/>
      </c>
      <c r="R331">
        <f>IF(Q331&lt;=15,"Até 15",IF(Q331&lt;=30,"Entre 15 e 30",IF(Q331&lt;=60,"Entre 30 e 60",IF(Q331&lt;=90,"Entre 60 e 90",IF(Q331&lt;=120,"Entre 90 e 120",IF(Q331&lt;=150,"Entre 120 e 150",IF(Q331&lt;=180,"Entre 150 e 180","Superior a 180")))))))</f>
        <v/>
      </c>
      <c r="S331">
        <f>IF(N331="Atraso",IF(Q331&lt;=30,INFORME_MENSAL!$A$12,IF(Q331&lt;=60,INFORME_MENSAL!$A$13,IF(Q331&lt;=90,INFORME_MENSAL!$A$14,IF(Q331&lt;=120,INFORME_MENSAL!$A$15,IF(Q331&lt;=150,INFORME_MENSAL!$A$16,IF(Q331&lt;=180,INFORME_MENSAL!$A$17,IF(Q331&lt;=360,INFORME_MENSAL!$A$18,IF(Q331&gt;360,INFORME_MENSAL!$A$19)))))))),"")</f>
        <v/>
      </c>
    </row>
    <row r="332">
      <c r="A332" t="inlineStr">
        <is>
          <t>CASA-29</t>
        </is>
      </c>
      <c r="B332" t="inlineStr">
        <is>
          <t>SANDRO MIGUEL DE AVILA / SANDRA BARBOSA DE AVILA</t>
        </is>
      </c>
      <c r="C332" t="n">
        <v>1</v>
      </c>
      <c r="D332" t="inlineStr">
        <is>
          <t>INCC</t>
        </is>
      </c>
      <c r="F332" t="inlineStr">
        <is>
          <t>Mensal</t>
        </is>
      </c>
      <c r="G332" s="142" t="n">
        <v>45316</v>
      </c>
      <c r="H332" s="322" t="n">
        <v>45292</v>
      </c>
      <c r="I332" s="323" t="n">
        <v>8</v>
      </c>
      <c r="J332" t="inlineStr">
        <is>
          <t>P - Parcela</t>
        </is>
      </c>
      <c r="K332" t="inlineStr">
        <is>
          <t>Contrato</t>
        </is>
      </c>
      <c r="L332" t="n">
        <v>4156.57</v>
      </c>
      <c r="M332" s="167">
        <f>DATE(YEAR(G332),MONTH(G332),1)</f>
        <v/>
      </c>
      <c r="N332" s="157">
        <f>IF(G332&gt;$L$3,"Futuro","Atraso")</f>
        <v/>
      </c>
      <c r="O332">
        <f>12*(YEAR(G332)-YEAR($L$3))+(MONTH(G332)-MONTH($L$3))</f>
        <v/>
      </c>
      <c r="P332" s="319">
        <f>IF(N332="Atraso",L332,L332/(1+$L$2)^O332)</f>
        <v/>
      </c>
      <c r="Q332">
        <f>IF(N332="Atraso",$L$3-G332,0)</f>
        <v/>
      </c>
      <c r="R332">
        <f>IF(Q332&lt;=15,"Até 15",IF(Q332&lt;=30,"Entre 15 e 30",IF(Q332&lt;=60,"Entre 30 e 60",IF(Q332&lt;=90,"Entre 60 e 90",IF(Q332&lt;=120,"Entre 90 e 120",IF(Q332&lt;=150,"Entre 120 e 150",IF(Q332&lt;=180,"Entre 150 e 180","Superior a 180")))))))</f>
        <v/>
      </c>
      <c r="S332">
        <f>IF(N332="Atraso",IF(Q332&lt;=30,INFORME_MENSAL!$A$12,IF(Q332&lt;=60,INFORME_MENSAL!$A$13,IF(Q332&lt;=90,INFORME_MENSAL!$A$14,IF(Q332&lt;=120,INFORME_MENSAL!$A$15,IF(Q332&lt;=150,INFORME_MENSAL!$A$16,IF(Q332&lt;=180,INFORME_MENSAL!$A$17,IF(Q332&lt;=360,INFORME_MENSAL!$A$18,IF(Q332&gt;360,INFORME_MENSAL!$A$19)))))))),"")</f>
        <v/>
      </c>
    </row>
    <row r="333">
      <c r="A333" t="inlineStr">
        <is>
          <t>CASA-38</t>
        </is>
      </c>
      <c r="B333" t="inlineStr">
        <is>
          <t>GABRIEL DE CARVALHO MELLO / KAMILLA DE CARVALHO CERQUEIRA MELLO</t>
        </is>
      </c>
      <c r="C333" t="n">
        <v>1</v>
      </c>
      <c r="D333" t="inlineStr">
        <is>
          <t>INCC</t>
        </is>
      </c>
      <c r="F333" t="inlineStr">
        <is>
          <t>Mensal</t>
        </is>
      </c>
      <c r="G333" s="142" t="n">
        <v>45316</v>
      </c>
      <c r="H333" s="322" t="n">
        <v>45292</v>
      </c>
      <c r="I333" s="323" t="n">
        <v>8</v>
      </c>
      <c r="J333" t="inlineStr">
        <is>
          <t>P - Parcela</t>
        </is>
      </c>
      <c r="K333" t="inlineStr">
        <is>
          <t>Contrato</t>
        </is>
      </c>
      <c r="L333" t="n">
        <v>4257.65</v>
      </c>
      <c r="M333" s="167">
        <f>DATE(YEAR(G333),MONTH(G333),1)</f>
        <v/>
      </c>
      <c r="N333" s="157">
        <f>IF(G333&gt;$L$3,"Futuro","Atraso")</f>
        <v/>
      </c>
      <c r="O333">
        <f>12*(YEAR(G333)-YEAR($L$3))+(MONTH(G333)-MONTH($L$3))</f>
        <v/>
      </c>
      <c r="P333" s="319">
        <f>IF(N333="Atraso",L333,L333/(1+$L$2)^O333)</f>
        <v/>
      </c>
      <c r="Q333">
        <f>IF(N333="Atraso",$L$3-G333,0)</f>
        <v/>
      </c>
      <c r="R333">
        <f>IF(Q333&lt;=15,"Até 15",IF(Q333&lt;=30,"Entre 15 e 30",IF(Q333&lt;=60,"Entre 30 e 60",IF(Q333&lt;=90,"Entre 60 e 90",IF(Q333&lt;=120,"Entre 90 e 120",IF(Q333&lt;=150,"Entre 120 e 150",IF(Q333&lt;=180,"Entre 150 e 180","Superior a 180")))))))</f>
        <v/>
      </c>
      <c r="S333">
        <f>IF(N333="Atraso",IF(Q333&lt;=30,INFORME_MENSAL!$A$12,IF(Q333&lt;=60,INFORME_MENSAL!$A$13,IF(Q333&lt;=90,INFORME_MENSAL!$A$14,IF(Q333&lt;=120,INFORME_MENSAL!$A$15,IF(Q333&lt;=150,INFORME_MENSAL!$A$16,IF(Q333&lt;=180,INFORME_MENSAL!$A$17,IF(Q333&lt;=360,INFORME_MENSAL!$A$18,IF(Q333&gt;360,INFORME_MENSAL!$A$19)))))))),"")</f>
        <v/>
      </c>
    </row>
    <row r="334">
      <c r="A334" t="inlineStr">
        <is>
          <t>CASA-7</t>
        </is>
      </c>
      <c r="B334" t="inlineStr">
        <is>
          <t>JOÃO ANTONIO RODRIGUES GOMES / LUANA GABRIELLE DA SILVA PASSOS</t>
        </is>
      </c>
      <c r="C334" t="n">
        <v>1</v>
      </c>
      <c r="D334" t="inlineStr">
        <is>
          <t>INCC</t>
        </is>
      </c>
      <c r="F334" t="inlineStr">
        <is>
          <t>Mensal</t>
        </is>
      </c>
      <c r="G334" s="142" t="n">
        <v>45316</v>
      </c>
      <c r="H334" s="322" t="n">
        <v>45292</v>
      </c>
      <c r="I334" s="323" t="n">
        <v>8</v>
      </c>
      <c r="J334" t="inlineStr">
        <is>
          <t>P - Parcela</t>
        </is>
      </c>
      <c r="K334" t="inlineStr">
        <is>
          <t>Contrato</t>
        </is>
      </c>
      <c r="L334" t="n">
        <v>4156.57</v>
      </c>
      <c r="M334" s="167">
        <f>DATE(YEAR(G334),MONTH(G334),1)</f>
        <v/>
      </c>
      <c r="N334" s="157">
        <f>IF(G334&gt;$L$3,"Futuro","Atraso")</f>
        <v/>
      </c>
      <c r="O334">
        <f>12*(YEAR(G334)-YEAR($L$3))+(MONTH(G334)-MONTH($L$3))</f>
        <v/>
      </c>
      <c r="P334" s="319">
        <f>IF(N334="Atraso",L334,L334/(1+$L$2)^O334)</f>
        <v/>
      </c>
      <c r="Q334">
        <f>IF(N334="Atraso",$L$3-G334,0)</f>
        <v/>
      </c>
      <c r="R334">
        <f>IF(Q334&lt;=15,"Até 15",IF(Q334&lt;=30,"Entre 15 e 30",IF(Q334&lt;=60,"Entre 30 e 60",IF(Q334&lt;=90,"Entre 60 e 90",IF(Q334&lt;=120,"Entre 90 e 120",IF(Q334&lt;=150,"Entre 120 e 150",IF(Q334&lt;=180,"Entre 150 e 180","Superior a 180")))))))</f>
        <v/>
      </c>
      <c r="S334">
        <f>IF(N334="Atraso",IF(Q334&lt;=30,INFORME_MENSAL!$A$12,IF(Q334&lt;=60,INFORME_MENSAL!$A$13,IF(Q334&lt;=90,INFORME_MENSAL!$A$14,IF(Q334&lt;=120,INFORME_MENSAL!$A$15,IF(Q334&lt;=150,INFORME_MENSAL!$A$16,IF(Q334&lt;=180,INFORME_MENSAL!$A$17,IF(Q334&lt;=360,INFORME_MENSAL!$A$18,IF(Q334&gt;360,INFORME_MENSAL!$A$19)))))))),"")</f>
        <v/>
      </c>
    </row>
    <row r="335">
      <c r="A335" t="inlineStr">
        <is>
          <t>CASA-42</t>
        </is>
      </c>
      <c r="B335" t="inlineStr">
        <is>
          <t>ELIAS CAMACHO OLEGO</t>
        </is>
      </c>
      <c r="C335" t="n">
        <v>1</v>
      </c>
      <c r="D335" t="inlineStr">
        <is>
          <t>INCC</t>
        </is>
      </c>
      <c r="F335" t="inlineStr">
        <is>
          <t>Mensal</t>
        </is>
      </c>
      <c r="G335" s="142" t="n">
        <v>45316</v>
      </c>
      <c r="H335" s="322" t="n">
        <v>45292</v>
      </c>
      <c r="I335" s="323" t="n">
        <v>7</v>
      </c>
      <c r="J335" t="inlineStr">
        <is>
          <t>P - Parcela</t>
        </is>
      </c>
      <c r="K335" t="inlineStr">
        <is>
          <t>Contrato</t>
        </is>
      </c>
      <c r="L335" t="n">
        <v>3854.93</v>
      </c>
      <c r="M335" s="167">
        <f>DATE(YEAR(G335),MONTH(G335),1)</f>
        <v/>
      </c>
      <c r="N335" s="157">
        <f>IF(G335&gt;$L$3,"Futuro","Atraso")</f>
        <v/>
      </c>
      <c r="O335">
        <f>12*(YEAR(G335)-YEAR($L$3))+(MONTH(G335)-MONTH($L$3))</f>
        <v/>
      </c>
      <c r="P335" s="319">
        <f>IF(N335="Atraso",L335,L335/(1+$L$2)^O335)</f>
        <v/>
      </c>
      <c r="Q335">
        <f>IF(N335="Atraso",$L$3-G335,0)</f>
        <v/>
      </c>
      <c r="R335">
        <f>IF(Q335&lt;=15,"Até 15",IF(Q335&lt;=30,"Entre 15 e 30",IF(Q335&lt;=60,"Entre 30 e 60",IF(Q335&lt;=90,"Entre 60 e 90",IF(Q335&lt;=120,"Entre 90 e 120",IF(Q335&lt;=150,"Entre 120 e 150",IF(Q335&lt;=180,"Entre 150 e 180","Superior a 180")))))))</f>
        <v/>
      </c>
      <c r="S335">
        <f>IF(N335="Atraso",IF(Q335&lt;=30,INFORME_MENSAL!$A$12,IF(Q335&lt;=60,INFORME_MENSAL!$A$13,IF(Q335&lt;=90,INFORME_MENSAL!$A$14,IF(Q335&lt;=120,INFORME_MENSAL!$A$15,IF(Q335&lt;=150,INFORME_MENSAL!$A$16,IF(Q335&lt;=180,INFORME_MENSAL!$A$17,IF(Q335&lt;=360,INFORME_MENSAL!$A$18,IF(Q335&gt;360,INFORME_MENSAL!$A$19)))))))),"")</f>
        <v/>
      </c>
    </row>
    <row r="336">
      <c r="A336" t="inlineStr">
        <is>
          <t>CASA-72</t>
        </is>
      </c>
      <c r="B336" t="inlineStr">
        <is>
          <t>CARLOS LINDEMBERG CRUZ OLIVEIRA / THAYNARA LAMPE NARCISO SILVA</t>
        </is>
      </c>
      <c r="C336" t="n">
        <v>1</v>
      </c>
      <c r="D336" t="inlineStr">
        <is>
          <t>INCC</t>
        </is>
      </c>
      <c r="F336" t="inlineStr">
        <is>
          <t>Mensal</t>
        </is>
      </c>
      <c r="G336" s="142" t="n">
        <v>45316</v>
      </c>
      <c r="H336" s="322" t="n">
        <v>45292</v>
      </c>
      <c r="I336" s="323" t="n">
        <v>7</v>
      </c>
      <c r="J336" t="inlineStr">
        <is>
          <t>P - Parcela</t>
        </is>
      </c>
      <c r="K336" t="inlineStr">
        <is>
          <t>Contrato</t>
        </is>
      </c>
      <c r="L336" t="n">
        <v>4221.35</v>
      </c>
      <c r="M336" s="167">
        <f>DATE(YEAR(G336),MONTH(G336),1)</f>
        <v/>
      </c>
      <c r="N336" s="157">
        <f>IF(G336&gt;$L$3,"Futuro","Atraso")</f>
        <v/>
      </c>
      <c r="O336">
        <f>12*(YEAR(G336)-YEAR($L$3))+(MONTH(G336)-MONTH($L$3))</f>
        <v/>
      </c>
      <c r="P336" s="319">
        <f>IF(N336="Atraso",L336,L336/(1+$L$2)^O336)</f>
        <v/>
      </c>
      <c r="Q336">
        <f>IF(N336="Atraso",$L$3-G336,0)</f>
        <v/>
      </c>
      <c r="R336">
        <f>IF(Q336&lt;=15,"Até 15",IF(Q336&lt;=30,"Entre 15 e 30",IF(Q336&lt;=60,"Entre 30 e 60",IF(Q336&lt;=90,"Entre 60 e 90",IF(Q336&lt;=120,"Entre 90 e 120",IF(Q336&lt;=150,"Entre 120 e 150",IF(Q336&lt;=180,"Entre 150 e 180","Superior a 180")))))))</f>
        <v/>
      </c>
      <c r="S336">
        <f>IF(N336="Atraso",IF(Q336&lt;=30,INFORME_MENSAL!$A$12,IF(Q336&lt;=60,INFORME_MENSAL!$A$13,IF(Q336&lt;=90,INFORME_MENSAL!$A$14,IF(Q336&lt;=120,INFORME_MENSAL!$A$15,IF(Q336&lt;=150,INFORME_MENSAL!$A$16,IF(Q336&lt;=180,INFORME_MENSAL!$A$17,IF(Q336&lt;=360,INFORME_MENSAL!$A$18,IF(Q336&gt;360,INFORME_MENSAL!$A$19)))))))),"")</f>
        <v/>
      </c>
    </row>
    <row r="337">
      <c r="A337" t="inlineStr">
        <is>
          <t>CASA-39</t>
        </is>
      </c>
      <c r="B337" t="inlineStr">
        <is>
          <t>VIVIAN ARCHINÁ CORTEZ</t>
        </is>
      </c>
      <c r="C337" t="n">
        <v>1</v>
      </c>
      <c r="D337" t="inlineStr">
        <is>
          <t>INCC</t>
        </is>
      </c>
      <c r="F337" t="inlineStr">
        <is>
          <t>Mensal</t>
        </is>
      </c>
      <c r="G337" s="142" t="n">
        <v>45316</v>
      </c>
      <c r="H337" s="322" t="n">
        <v>45292</v>
      </c>
      <c r="I337" s="323" t="n">
        <v>14</v>
      </c>
      <c r="J337" t="inlineStr">
        <is>
          <t>P - Parcela</t>
        </is>
      </c>
      <c r="K337" t="inlineStr">
        <is>
          <t>Contrato</t>
        </is>
      </c>
      <c r="L337" t="n">
        <v>4838.71</v>
      </c>
      <c r="M337" s="167">
        <f>DATE(YEAR(G337),MONTH(G337),1)</f>
        <v/>
      </c>
      <c r="N337" s="157">
        <f>IF(G337&gt;$L$3,"Futuro","Atraso")</f>
        <v/>
      </c>
      <c r="O337">
        <f>12*(YEAR(G337)-YEAR($L$3))+(MONTH(G337)-MONTH($L$3))</f>
        <v/>
      </c>
      <c r="P337" s="319">
        <f>IF(N337="Atraso",L337,L337/(1+$L$2)^O337)</f>
        <v/>
      </c>
      <c r="Q337">
        <f>IF(N337="Atraso",$L$3-G337,0)</f>
        <v/>
      </c>
      <c r="R337">
        <f>IF(Q337&lt;=15,"Até 15",IF(Q337&lt;=30,"Entre 15 e 30",IF(Q337&lt;=60,"Entre 30 e 60",IF(Q337&lt;=90,"Entre 60 e 90",IF(Q337&lt;=120,"Entre 90 e 120",IF(Q337&lt;=150,"Entre 120 e 150",IF(Q337&lt;=180,"Entre 150 e 180","Superior a 180")))))))</f>
        <v/>
      </c>
      <c r="S337">
        <f>IF(N337="Atraso",IF(Q337&lt;=30,INFORME_MENSAL!$A$12,IF(Q337&lt;=60,INFORME_MENSAL!$A$13,IF(Q337&lt;=90,INFORME_MENSAL!$A$14,IF(Q337&lt;=120,INFORME_MENSAL!$A$15,IF(Q337&lt;=150,INFORME_MENSAL!$A$16,IF(Q337&lt;=180,INFORME_MENSAL!$A$17,IF(Q337&lt;=360,INFORME_MENSAL!$A$18,IF(Q337&gt;360,INFORME_MENSAL!$A$19)))))))),"")</f>
        <v/>
      </c>
    </row>
    <row r="338">
      <c r="A338" t="inlineStr">
        <is>
          <t>CASA-5</t>
        </is>
      </c>
      <c r="B338" t="inlineStr">
        <is>
          <t>FABRICIA GONZAGA FERREIRA</t>
        </is>
      </c>
      <c r="C338" t="n">
        <v>1</v>
      </c>
      <c r="D338" t="inlineStr">
        <is>
          <t>INCC</t>
        </is>
      </c>
      <c r="F338" t="inlineStr">
        <is>
          <t>Mensal</t>
        </is>
      </c>
      <c r="G338" s="142" t="n">
        <v>45316</v>
      </c>
      <c r="H338" s="322" t="n">
        <v>45292</v>
      </c>
      <c r="I338" s="323" t="n">
        <v>7</v>
      </c>
      <c r="J338" t="inlineStr">
        <is>
          <t>P - Parcela</t>
        </is>
      </c>
      <c r="K338" t="inlineStr">
        <is>
          <t>Contrato</t>
        </is>
      </c>
      <c r="L338" t="n">
        <v>6928.46</v>
      </c>
      <c r="M338" s="167">
        <f>DATE(YEAR(G338),MONTH(G338),1)</f>
        <v/>
      </c>
      <c r="N338" s="157">
        <f>IF(G338&gt;$L$3,"Futuro","Atraso")</f>
        <v/>
      </c>
      <c r="O338">
        <f>12*(YEAR(G338)-YEAR($L$3))+(MONTH(G338)-MONTH($L$3))</f>
        <v/>
      </c>
      <c r="P338" s="319">
        <f>IF(N338="Atraso",L338,L338/(1+$L$2)^O338)</f>
        <v/>
      </c>
      <c r="Q338">
        <f>IF(N338="Atraso",$L$3-G338,0)</f>
        <v/>
      </c>
      <c r="R338">
        <f>IF(Q338&lt;=15,"Até 15",IF(Q338&lt;=30,"Entre 15 e 30",IF(Q338&lt;=60,"Entre 30 e 60",IF(Q338&lt;=90,"Entre 60 e 90",IF(Q338&lt;=120,"Entre 90 e 120",IF(Q338&lt;=150,"Entre 120 e 150",IF(Q338&lt;=180,"Entre 150 e 180","Superior a 180")))))))</f>
        <v/>
      </c>
      <c r="S338">
        <f>IF(N338="Atraso",IF(Q338&lt;=30,INFORME_MENSAL!$A$12,IF(Q338&lt;=60,INFORME_MENSAL!$A$13,IF(Q338&lt;=90,INFORME_MENSAL!$A$14,IF(Q338&lt;=120,INFORME_MENSAL!$A$15,IF(Q338&lt;=150,INFORME_MENSAL!$A$16,IF(Q338&lt;=180,INFORME_MENSAL!$A$17,IF(Q338&lt;=360,INFORME_MENSAL!$A$18,IF(Q338&gt;360,INFORME_MENSAL!$A$19)))))))),"")</f>
        <v/>
      </c>
    </row>
    <row r="339">
      <c r="A339" t="inlineStr">
        <is>
          <t>CASA-54</t>
        </is>
      </c>
      <c r="B339" t="inlineStr">
        <is>
          <t>SANDRA CRISTINA SILVA BORGES / CELIO LUIZ DE OLIVEIRA BORGES</t>
        </is>
      </c>
      <c r="C339" t="n">
        <v>1</v>
      </c>
      <c r="D339" t="inlineStr">
        <is>
          <t>INCC</t>
        </is>
      </c>
      <c r="F339" t="inlineStr">
        <is>
          <t>Mensal</t>
        </is>
      </c>
      <c r="G339" s="142" t="n">
        <v>45316</v>
      </c>
      <c r="H339" s="322" t="n">
        <v>45292</v>
      </c>
      <c r="I339" s="323" t="n">
        <v>6</v>
      </c>
      <c r="J339" t="inlineStr">
        <is>
          <t>P - Parcela</t>
        </is>
      </c>
      <c r="K339" t="inlineStr">
        <is>
          <t>Contrato</t>
        </is>
      </c>
      <c r="L339" t="n">
        <v>3522.88</v>
      </c>
      <c r="M339" s="167">
        <f>DATE(YEAR(G339),MONTH(G339),1)</f>
        <v/>
      </c>
      <c r="N339" s="157">
        <f>IF(G339&gt;$L$3,"Futuro","Atraso")</f>
        <v/>
      </c>
      <c r="O339">
        <f>12*(YEAR(G339)-YEAR($L$3))+(MONTH(G339)-MONTH($L$3))</f>
        <v/>
      </c>
      <c r="P339" s="319">
        <f>IF(N339="Atraso",L339,L339/(1+$L$2)^O339)</f>
        <v/>
      </c>
      <c r="Q339">
        <f>IF(N339="Atraso",$L$3-G339,0)</f>
        <v/>
      </c>
      <c r="R339">
        <f>IF(Q339&lt;=15,"Até 15",IF(Q339&lt;=30,"Entre 15 e 30",IF(Q339&lt;=60,"Entre 30 e 60",IF(Q339&lt;=90,"Entre 60 e 90",IF(Q339&lt;=120,"Entre 90 e 120",IF(Q339&lt;=150,"Entre 120 e 150",IF(Q339&lt;=180,"Entre 150 e 180","Superior a 180")))))))</f>
        <v/>
      </c>
      <c r="S339">
        <f>IF(N339="Atraso",IF(Q339&lt;=30,INFORME_MENSAL!$A$12,IF(Q339&lt;=60,INFORME_MENSAL!$A$13,IF(Q339&lt;=90,INFORME_MENSAL!$A$14,IF(Q339&lt;=120,INFORME_MENSAL!$A$15,IF(Q339&lt;=150,INFORME_MENSAL!$A$16,IF(Q339&lt;=180,INFORME_MENSAL!$A$17,IF(Q339&lt;=360,INFORME_MENSAL!$A$18,IF(Q339&gt;360,INFORME_MENSAL!$A$19)))))))),"")</f>
        <v/>
      </c>
    </row>
    <row r="340">
      <c r="A340" t="inlineStr">
        <is>
          <t>CASA-73</t>
        </is>
      </c>
      <c r="B340" t="inlineStr">
        <is>
          <t>ALEXANDRE POZZI / TAVITA ROSA BARROS POZZI</t>
        </is>
      </c>
      <c r="C340" t="n">
        <v>1</v>
      </c>
      <c r="D340" t="inlineStr">
        <is>
          <t>INCC</t>
        </is>
      </c>
      <c r="F340" t="inlineStr">
        <is>
          <t>Mensal</t>
        </is>
      </c>
      <c r="G340" s="142" t="n">
        <v>45316</v>
      </c>
      <c r="H340" s="322" t="n">
        <v>45292</v>
      </c>
      <c r="I340" s="323" t="n">
        <v>13</v>
      </c>
      <c r="J340" t="inlineStr">
        <is>
          <t>P - Parcela</t>
        </is>
      </c>
      <c r="K340" t="inlineStr">
        <is>
          <t>Contrato</t>
        </is>
      </c>
      <c r="L340" t="n">
        <v>1656.74</v>
      </c>
      <c r="M340" s="167">
        <f>DATE(YEAR(G340),MONTH(G340),1)</f>
        <v/>
      </c>
      <c r="N340" s="157">
        <f>IF(G340&gt;$L$3,"Futuro","Atraso")</f>
        <v/>
      </c>
      <c r="O340">
        <f>12*(YEAR(G340)-YEAR($L$3))+(MONTH(G340)-MONTH($L$3))</f>
        <v/>
      </c>
      <c r="P340" s="319">
        <f>IF(N340="Atraso",L340,L340/(1+$L$2)^O340)</f>
        <v/>
      </c>
      <c r="Q340">
        <f>IF(N340="Atraso",$L$3-G340,0)</f>
        <v/>
      </c>
      <c r="R340">
        <f>IF(Q340&lt;=15,"Até 15",IF(Q340&lt;=30,"Entre 15 e 30",IF(Q340&lt;=60,"Entre 30 e 60",IF(Q340&lt;=90,"Entre 60 e 90",IF(Q340&lt;=120,"Entre 90 e 120",IF(Q340&lt;=150,"Entre 120 e 150",IF(Q340&lt;=180,"Entre 150 e 180","Superior a 180")))))))</f>
        <v/>
      </c>
      <c r="S340">
        <f>IF(N340="Atraso",IF(Q340&lt;=30,INFORME_MENSAL!$A$12,IF(Q340&lt;=60,INFORME_MENSAL!$A$13,IF(Q340&lt;=90,INFORME_MENSAL!$A$14,IF(Q340&lt;=120,INFORME_MENSAL!$A$15,IF(Q340&lt;=150,INFORME_MENSAL!$A$16,IF(Q340&lt;=180,INFORME_MENSAL!$A$17,IF(Q340&lt;=360,INFORME_MENSAL!$A$18,IF(Q340&gt;360,INFORME_MENSAL!$A$19)))))))),"")</f>
        <v/>
      </c>
    </row>
    <row r="341">
      <c r="A341" t="inlineStr">
        <is>
          <t>CASA-79</t>
        </is>
      </c>
      <c r="B341" t="inlineStr">
        <is>
          <t>GILSON ARANTES DE SOUZA / SANDRA REGINA FOLTRAN</t>
        </is>
      </c>
      <c r="C341" t="n">
        <v>1</v>
      </c>
      <c r="D341" t="inlineStr">
        <is>
          <t>INCC</t>
        </is>
      </c>
      <c r="F341" t="inlineStr">
        <is>
          <t>Mensal</t>
        </is>
      </c>
      <c r="G341" s="142" t="n">
        <v>45316</v>
      </c>
      <c r="H341" s="322" t="n">
        <v>45292</v>
      </c>
      <c r="I341" s="323" t="n">
        <v>6</v>
      </c>
      <c r="J341" t="inlineStr">
        <is>
          <t>P - Parcela</t>
        </is>
      </c>
      <c r="K341" t="inlineStr">
        <is>
          <t>Contrato</t>
        </is>
      </c>
      <c r="L341" t="n">
        <v>4210.79</v>
      </c>
      <c r="M341" s="167">
        <f>DATE(YEAR(G341),MONTH(G341),1)</f>
        <v/>
      </c>
      <c r="N341" s="157">
        <f>IF(G341&gt;$L$3,"Futuro","Atraso")</f>
        <v/>
      </c>
      <c r="O341">
        <f>12*(YEAR(G341)-YEAR($L$3))+(MONTH(G341)-MONTH($L$3))</f>
        <v/>
      </c>
      <c r="P341" s="319">
        <f>IF(N341="Atraso",L341,L341/(1+$L$2)^O341)</f>
        <v/>
      </c>
      <c r="Q341">
        <f>IF(N341="Atraso",$L$3-G341,0)</f>
        <v/>
      </c>
      <c r="R341">
        <f>IF(Q341&lt;=15,"Até 15",IF(Q341&lt;=30,"Entre 15 e 30",IF(Q341&lt;=60,"Entre 30 e 60",IF(Q341&lt;=90,"Entre 60 e 90",IF(Q341&lt;=120,"Entre 90 e 120",IF(Q341&lt;=150,"Entre 120 e 150",IF(Q341&lt;=180,"Entre 150 e 180","Superior a 180")))))))</f>
        <v/>
      </c>
      <c r="S341">
        <f>IF(N341="Atraso",IF(Q341&lt;=30,INFORME_MENSAL!$A$12,IF(Q341&lt;=60,INFORME_MENSAL!$A$13,IF(Q341&lt;=90,INFORME_MENSAL!$A$14,IF(Q341&lt;=120,INFORME_MENSAL!$A$15,IF(Q341&lt;=150,INFORME_MENSAL!$A$16,IF(Q341&lt;=180,INFORME_MENSAL!$A$17,IF(Q341&lt;=360,INFORME_MENSAL!$A$18,IF(Q341&gt;360,INFORME_MENSAL!$A$19)))))))),"")</f>
        <v/>
      </c>
    </row>
    <row r="342">
      <c r="A342" t="inlineStr">
        <is>
          <t>CASA-70</t>
        </is>
      </c>
      <c r="B342" t="inlineStr">
        <is>
          <t>RICARDO CARNEIRO DA SILVA BATISTA / KELLY SILVA DE MACEDO</t>
        </is>
      </c>
      <c r="C342" t="n">
        <v>1</v>
      </c>
      <c r="D342" t="inlineStr">
        <is>
          <t>INCC</t>
        </is>
      </c>
      <c r="F342" t="inlineStr">
        <is>
          <t>Mensal</t>
        </is>
      </c>
      <c r="G342" s="142" t="n">
        <v>45316</v>
      </c>
      <c r="H342" s="322" t="n">
        <v>45292</v>
      </c>
      <c r="I342" s="323" t="n">
        <v>5</v>
      </c>
      <c r="J342" t="inlineStr">
        <is>
          <t>P - Parcela</t>
        </is>
      </c>
      <c r="K342" t="inlineStr">
        <is>
          <t>Contrato</t>
        </is>
      </c>
      <c r="L342" t="n">
        <v>3786.1</v>
      </c>
      <c r="M342" s="167">
        <f>DATE(YEAR(G342),MONTH(G342),1)</f>
        <v/>
      </c>
      <c r="N342" s="157">
        <f>IF(G342&gt;$L$3,"Futuro","Atraso")</f>
        <v/>
      </c>
      <c r="O342">
        <f>12*(YEAR(G342)-YEAR($L$3))+(MONTH(G342)-MONTH($L$3))</f>
        <v/>
      </c>
      <c r="P342" s="319">
        <f>IF(N342="Atraso",L342,L342/(1+$L$2)^O342)</f>
        <v/>
      </c>
      <c r="Q342">
        <f>IF(N342="Atraso",$L$3-G342,0)</f>
        <v/>
      </c>
      <c r="R342">
        <f>IF(Q342&lt;=15,"Até 15",IF(Q342&lt;=30,"Entre 15 e 30",IF(Q342&lt;=60,"Entre 30 e 60",IF(Q342&lt;=90,"Entre 60 e 90",IF(Q342&lt;=120,"Entre 90 e 120",IF(Q342&lt;=150,"Entre 120 e 150",IF(Q342&lt;=180,"Entre 150 e 180","Superior a 180")))))))</f>
        <v/>
      </c>
      <c r="S342">
        <f>IF(N342="Atraso",IF(Q342&lt;=30,INFORME_MENSAL!$A$12,IF(Q342&lt;=60,INFORME_MENSAL!$A$13,IF(Q342&lt;=90,INFORME_MENSAL!$A$14,IF(Q342&lt;=120,INFORME_MENSAL!$A$15,IF(Q342&lt;=150,INFORME_MENSAL!$A$16,IF(Q342&lt;=180,INFORME_MENSAL!$A$17,IF(Q342&lt;=360,INFORME_MENSAL!$A$18,IF(Q342&gt;360,INFORME_MENSAL!$A$19)))))))),"")</f>
        <v/>
      </c>
    </row>
    <row r="343">
      <c r="A343" t="inlineStr">
        <is>
          <t>CASA-82</t>
        </is>
      </c>
      <c r="B343" t="inlineStr">
        <is>
          <t>WELLINGTON GOMES CARDOSO / WILSON FURLAN JUNIOR</t>
        </is>
      </c>
      <c r="C343" t="n">
        <v>1</v>
      </c>
      <c r="D343" t="inlineStr">
        <is>
          <t>INCC</t>
        </is>
      </c>
      <c r="F343" t="inlineStr">
        <is>
          <t>Mensal</t>
        </is>
      </c>
      <c r="G343" s="142" t="n">
        <v>45316</v>
      </c>
      <c r="H343" s="322" t="n">
        <v>45292</v>
      </c>
      <c r="I343" s="323" t="n">
        <v>6</v>
      </c>
      <c r="J343" t="inlineStr">
        <is>
          <t>P - Parcela</t>
        </is>
      </c>
      <c r="K343" t="inlineStr">
        <is>
          <t>Contrato</t>
        </is>
      </c>
      <c r="L343" t="n">
        <v>4249.72</v>
      </c>
      <c r="M343" s="167">
        <f>DATE(YEAR(G343),MONTH(G343),1)</f>
        <v/>
      </c>
      <c r="N343" s="157">
        <f>IF(G343&gt;$L$3,"Futuro","Atraso")</f>
        <v/>
      </c>
      <c r="O343">
        <f>12*(YEAR(G343)-YEAR($L$3))+(MONTH(G343)-MONTH($L$3))</f>
        <v/>
      </c>
      <c r="P343" s="319">
        <f>IF(N343="Atraso",L343,L343/(1+$L$2)^O343)</f>
        <v/>
      </c>
      <c r="Q343">
        <f>IF(N343="Atraso",$L$3-G343,0)</f>
        <v/>
      </c>
      <c r="R343">
        <f>IF(Q343&lt;=15,"Até 15",IF(Q343&lt;=30,"Entre 15 e 30",IF(Q343&lt;=60,"Entre 30 e 60",IF(Q343&lt;=90,"Entre 60 e 90",IF(Q343&lt;=120,"Entre 90 e 120",IF(Q343&lt;=150,"Entre 120 e 150",IF(Q343&lt;=180,"Entre 150 e 180","Superior a 180")))))))</f>
        <v/>
      </c>
      <c r="S343">
        <f>IF(N343="Atraso",IF(Q343&lt;=30,INFORME_MENSAL!$A$12,IF(Q343&lt;=60,INFORME_MENSAL!$A$13,IF(Q343&lt;=90,INFORME_MENSAL!$A$14,IF(Q343&lt;=120,INFORME_MENSAL!$A$15,IF(Q343&lt;=150,INFORME_MENSAL!$A$16,IF(Q343&lt;=180,INFORME_MENSAL!$A$17,IF(Q343&lt;=360,INFORME_MENSAL!$A$18,IF(Q343&gt;360,INFORME_MENSAL!$A$19)))))))),"")</f>
        <v/>
      </c>
    </row>
    <row r="344">
      <c r="A344" t="inlineStr">
        <is>
          <t>CASA-21</t>
        </is>
      </c>
      <c r="B344" t="inlineStr">
        <is>
          <t>JOÃO HENRIQUE MARTINS AMARANTE / MARINA MARTINS AMARANTE</t>
        </is>
      </c>
      <c r="C344" t="n">
        <v>1</v>
      </c>
      <c r="D344" t="inlineStr">
        <is>
          <t>INCC</t>
        </is>
      </c>
      <c r="F344" t="inlineStr">
        <is>
          <t>Mensal</t>
        </is>
      </c>
      <c r="G344" s="142" t="n">
        <v>45316</v>
      </c>
      <c r="H344" s="322" t="n">
        <v>45292</v>
      </c>
      <c r="I344" s="323" t="n">
        <v>6</v>
      </c>
      <c r="J344" t="inlineStr">
        <is>
          <t>P - Parcela</t>
        </is>
      </c>
      <c r="K344" t="inlineStr">
        <is>
          <t>Contrato</t>
        </is>
      </c>
      <c r="L344" t="n">
        <v>3136.41</v>
      </c>
      <c r="M344" s="167">
        <f>DATE(YEAR(G344),MONTH(G344),1)</f>
        <v/>
      </c>
      <c r="N344" s="157">
        <f>IF(G344&gt;$L$3,"Futuro","Atraso")</f>
        <v/>
      </c>
      <c r="O344">
        <f>12*(YEAR(G344)-YEAR($L$3))+(MONTH(G344)-MONTH($L$3))</f>
        <v/>
      </c>
      <c r="P344" s="319">
        <f>IF(N344="Atraso",L344,L344/(1+$L$2)^O344)</f>
        <v/>
      </c>
      <c r="Q344">
        <f>IF(N344="Atraso",$L$3-G344,0)</f>
        <v/>
      </c>
      <c r="R344">
        <f>IF(Q344&lt;=15,"Até 15",IF(Q344&lt;=30,"Entre 15 e 30",IF(Q344&lt;=60,"Entre 30 e 60",IF(Q344&lt;=90,"Entre 60 e 90",IF(Q344&lt;=120,"Entre 90 e 120",IF(Q344&lt;=150,"Entre 120 e 150",IF(Q344&lt;=180,"Entre 150 e 180","Superior a 180")))))))</f>
        <v/>
      </c>
      <c r="S344">
        <f>IF(N344="Atraso",IF(Q344&lt;=30,INFORME_MENSAL!$A$12,IF(Q344&lt;=60,INFORME_MENSAL!$A$13,IF(Q344&lt;=90,INFORME_MENSAL!$A$14,IF(Q344&lt;=120,INFORME_MENSAL!$A$15,IF(Q344&lt;=150,INFORME_MENSAL!$A$16,IF(Q344&lt;=180,INFORME_MENSAL!$A$17,IF(Q344&lt;=360,INFORME_MENSAL!$A$18,IF(Q344&gt;360,INFORME_MENSAL!$A$19)))))))),"")</f>
        <v/>
      </c>
    </row>
    <row r="345">
      <c r="A345" t="inlineStr">
        <is>
          <t>CASA-22</t>
        </is>
      </c>
      <c r="B345" t="inlineStr">
        <is>
          <t>PIETRO ROSA FARIA NORONHA / SUELI APARECIDA DIAS NORONHA</t>
        </is>
      </c>
      <c r="C345" t="n">
        <v>1</v>
      </c>
      <c r="D345" t="inlineStr">
        <is>
          <t>INCC</t>
        </is>
      </c>
      <c r="F345" t="inlineStr">
        <is>
          <t>Mensal</t>
        </is>
      </c>
      <c r="G345" s="142" t="n">
        <v>45316</v>
      </c>
      <c r="H345" s="322" t="n">
        <v>45292</v>
      </c>
      <c r="I345" t="n">
        <v>9</v>
      </c>
      <c r="J345" t="inlineStr">
        <is>
          <t>P - Parcela</t>
        </is>
      </c>
      <c r="K345" t="inlineStr">
        <is>
          <t>Contrato</t>
        </is>
      </c>
      <c r="L345" t="n">
        <v>2731.26</v>
      </c>
      <c r="M345" s="167">
        <f>DATE(YEAR(G345),MONTH(G345),1)</f>
        <v/>
      </c>
      <c r="N345" s="157">
        <f>IF(G345&gt;$L$3,"Futuro","Atraso")</f>
        <v/>
      </c>
      <c r="O345">
        <f>12*(YEAR(G345)-YEAR($L$3))+(MONTH(G345)-MONTH($L$3))</f>
        <v/>
      </c>
      <c r="P345" s="319">
        <f>IF(N345="Atraso",L345,L345/(1+$L$2)^O345)</f>
        <v/>
      </c>
      <c r="Q345">
        <f>IF(N345="Atraso",$L$3-G345,0)</f>
        <v/>
      </c>
      <c r="R345">
        <f>IF(Q345&lt;=15,"Até 15",IF(Q345&lt;=30,"Entre 15 e 30",IF(Q345&lt;=60,"Entre 30 e 60",IF(Q345&lt;=90,"Entre 60 e 90",IF(Q345&lt;=120,"Entre 90 e 120",IF(Q345&lt;=150,"Entre 120 e 150",IF(Q345&lt;=180,"Entre 150 e 180","Superior a 180")))))))</f>
        <v/>
      </c>
      <c r="S345">
        <f>IF(N345="Atraso",IF(Q345&lt;=30,INFORME_MENSAL!$A$12,IF(Q345&lt;=60,INFORME_MENSAL!$A$13,IF(Q345&lt;=90,INFORME_MENSAL!$A$14,IF(Q345&lt;=120,INFORME_MENSAL!$A$15,IF(Q345&lt;=150,INFORME_MENSAL!$A$16,IF(Q345&lt;=180,INFORME_MENSAL!$A$17,IF(Q345&lt;=360,INFORME_MENSAL!$A$18,IF(Q345&gt;360,INFORME_MENSAL!$A$19)))))))),"")</f>
        <v/>
      </c>
    </row>
    <row r="346">
      <c r="A346" t="inlineStr">
        <is>
          <t>CASA-60</t>
        </is>
      </c>
      <c r="B346" t="inlineStr">
        <is>
          <t>SEMIRAMIS ALICE A SIMOES PAZ OLIVEIRA</t>
        </is>
      </c>
      <c r="C346" t="n">
        <v>1</v>
      </c>
      <c r="D346" t="inlineStr">
        <is>
          <t>INCC</t>
        </is>
      </c>
      <c r="F346" t="inlineStr">
        <is>
          <t>Mensal</t>
        </is>
      </c>
      <c r="G346" s="142" t="n">
        <v>45316</v>
      </c>
      <c r="H346" s="322" t="n">
        <v>45292</v>
      </c>
      <c r="I346" t="n">
        <v>5</v>
      </c>
      <c r="J346" t="inlineStr">
        <is>
          <t>P - Parcela</t>
        </is>
      </c>
      <c r="K346" t="inlineStr">
        <is>
          <t>Contrato</t>
        </is>
      </c>
      <c r="L346" t="n">
        <v>3160.44</v>
      </c>
      <c r="M346" s="167">
        <f>DATE(YEAR(G346),MONTH(G346),1)</f>
        <v/>
      </c>
      <c r="N346" s="157">
        <f>IF(G346&gt;$L$3,"Futuro","Atraso")</f>
        <v/>
      </c>
      <c r="O346">
        <f>12*(YEAR(G346)-YEAR($L$3))+(MONTH(G346)-MONTH($L$3))</f>
        <v/>
      </c>
      <c r="P346" s="319">
        <f>IF(N346="Atraso",L346,L346/(1+$L$2)^O346)</f>
        <v/>
      </c>
      <c r="Q346">
        <f>IF(N346="Atraso",$L$3-G346,0)</f>
        <v/>
      </c>
      <c r="R346">
        <f>IF(Q346&lt;=15,"Até 15",IF(Q346&lt;=30,"Entre 15 e 30",IF(Q346&lt;=60,"Entre 30 e 60",IF(Q346&lt;=90,"Entre 60 e 90",IF(Q346&lt;=120,"Entre 90 e 120",IF(Q346&lt;=150,"Entre 120 e 150",IF(Q346&lt;=180,"Entre 150 e 180","Superior a 180")))))))</f>
        <v/>
      </c>
      <c r="S346">
        <f>IF(N346="Atraso",IF(Q346&lt;=30,INFORME_MENSAL!$A$12,IF(Q346&lt;=60,INFORME_MENSAL!$A$13,IF(Q346&lt;=90,INFORME_MENSAL!$A$14,IF(Q346&lt;=120,INFORME_MENSAL!$A$15,IF(Q346&lt;=150,INFORME_MENSAL!$A$16,IF(Q346&lt;=180,INFORME_MENSAL!$A$17,IF(Q346&lt;=360,INFORME_MENSAL!$A$18,IF(Q346&gt;360,INFORME_MENSAL!$A$19)))))))),"")</f>
        <v/>
      </c>
    </row>
    <row r="347">
      <c r="A347" t="inlineStr">
        <is>
          <t>CASA-6</t>
        </is>
      </c>
      <c r="B347" t="inlineStr">
        <is>
          <t>ANTIDES ARAUJO DOS SANTOS JUNIOR / SIMONE MARIA DE SOUZA ARAUJO</t>
        </is>
      </c>
      <c r="C347" t="n">
        <v>1</v>
      </c>
      <c r="D347" t="inlineStr">
        <is>
          <t>INCC</t>
        </is>
      </c>
      <c r="F347" t="inlineStr">
        <is>
          <t>Mensal</t>
        </is>
      </c>
      <c r="G347" s="142" t="n">
        <v>45316</v>
      </c>
      <c r="H347" s="322" t="n">
        <v>45292</v>
      </c>
      <c r="I347" t="n">
        <v>5</v>
      </c>
      <c r="J347" t="inlineStr">
        <is>
          <t>P - Parcela</t>
        </is>
      </c>
      <c r="K347" t="inlineStr">
        <is>
          <t>Contrato</t>
        </is>
      </c>
      <c r="L347" t="n">
        <v>4116.92</v>
      </c>
      <c r="M347" s="167">
        <f>DATE(YEAR(G347),MONTH(G347),1)</f>
        <v/>
      </c>
      <c r="N347" s="157">
        <f>IF(G347&gt;$L$3,"Futuro","Atraso")</f>
        <v/>
      </c>
      <c r="O347">
        <f>12*(YEAR(G347)-YEAR($L$3))+(MONTH(G347)-MONTH($L$3))</f>
        <v/>
      </c>
      <c r="P347" s="319">
        <f>IF(N347="Atraso",L347,L347/(1+$L$2)^O347)</f>
        <v/>
      </c>
      <c r="Q347">
        <f>IF(N347="Atraso",$L$3-G347,0)</f>
        <v/>
      </c>
      <c r="R347">
        <f>IF(Q347&lt;=15,"Até 15",IF(Q347&lt;=30,"Entre 15 e 30",IF(Q347&lt;=60,"Entre 30 e 60",IF(Q347&lt;=90,"Entre 60 e 90",IF(Q347&lt;=120,"Entre 90 e 120",IF(Q347&lt;=150,"Entre 120 e 150",IF(Q347&lt;=180,"Entre 150 e 180","Superior a 180")))))))</f>
        <v/>
      </c>
      <c r="S347">
        <f>IF(N347="Atraso",IF(Q347&lt;=30,INFORME_MENSAL!$A$12,IF(Q347&lt;=60,INFORME_MENSAL!$A$13,IF(Q347&lt;=90,INFORME_MENSAL!$A$14,IF(Q347&lt;=120,INFORME_MENSAL!$A$15,IF(Q347&lt;=150,INFORME_MENSAL!$A$16,IF(Q347&lt;=180,INFORME_MENSAL!$A$17,IF(Q347&lt;=360,INFORME_MENSAL!$A$18,IF(Q347&gt;360,INFORME_MENSAL!$A$19)))))))),"")</f>
        <v/>
      </c>
    </row>
    <row r="348">
      <c r="A348" t="inlineStr">
        <is>
          <t>CASA-50</t>
        </is>
      </c>
      <c r="B348" t="inlineStr">
        <is>
          <t>VALTER ROGERIO DOS SANTOS PEREIRA / CARLA PRISCILA OLIVEIRA DE LIMA</t>
        </is>
      </c>
      <c r="C348" t="n">
        <v>1</v>
      </c>
      <c r="D348" t="inlineStr">
        <is>
          <t>INCC</t>
        </is>
      </c>
      <c r="F348" t="inlineStr">
        <is>
          <t>Mensal</t>
        </is>
      </c>
      <c r="G348" s="142" t="n">
        <v>45316</v>
      </c>
      <c r="H348" s="322" t="n">
        <v>45292</v>
      </c>
      <c r="I348" t="n">
        <v>13</v>
      </c>
      <c r="J348" t="inlineStr">
        <is>
          <t>P - Parcela</t>
        </is>
      </c>
      <c r="K348" t="inlineStr">
        <is>
          <t>Contrato</t>
        </is>
      </c>
      <c r="L348" t="n">
        <v>1563.08</v>
      </c>
      <c r="M348" s="167">
        <f>DATE(YEAR(G348),MONTH(G348),1)</f>
        <v/>
      </c>
      <c r="N348" s="157">
        <f>IF(G348&gt;$L$3,"Futuro","Atraso")</f>
        <v/>
      </c>
      <c r="O348">
        <f>12*(YEAR(G348)-YEAR($L$3))+(MONTH(G348)-MONTH($L$3))</f>
        <v/>
      </c>
      <c r="P348" s="319">
        <f>IF(N348="Atraso",L348,L348/(1+$L$2)^O348)</f>
        <v/>
      </c>
      <c r="Q348">
        <f>IF(N348="Atraso",$L$3-G348,0)</f>
        <v/>
      </c>
      <c r="R348">
        <f>IF(Q348&lt;=15,"Até 15",IF(Q348&lt;=30,"Entre 15 e 30",IF(Q348&lt;=60,"Entre 30 e 60",IF(Q348&lt;=90,"Entre 60 e 90",IF(Q348&lt;=120,"Entre 90 e 120",IF(Q348&lt;=150,"Entre 120 e 150",IF(Q348&lt;=180,"Entre 150 e 180","Superior a 180")))))))</f>
        <v/>
      </c>
      <c r="S348">
        <f>IF(N348="Atraso",IF(Q348&lt;=30,INFORME_MENSAL!$A$12,IF(Q348&lt;=60,INFORME_MENSAL!$A$13,IF(Q348&lt;=90,INFORME_MENSAL!$A$14,IF(Q348&lt;=120,INFORME_MENSAL!$A$15,IF(Q348&lt;=150,INFORME_MENSAL!$A$16,IF(Q348&lt;=180,INFORME_MENSAL!$A$17,IF(Q348&lt;=360,INFORME_MENSAL!$A$18,IF(Q348&gt;360,INFORME_MENSAL!$A$19)))))))),"")</f>
        <v/>
      </c>
    </row>
    <row r="349">
      <c r="A349" t="inlineStr">
        <is>
          <t>CASA-50</t>
        </is>
      </c>
      <c r="B349" t="inlineStr">
        <is>
          <t>VALTER ROGERIO DOS SANTOS PEREIRA / CARLA PRISCILA OLIVEIRA DE LIMA</t>
        </is>
      </c>
      <c r="C349" t="n">
        <v>1</v>
      </c>
      <c r="D349" t="inlineStr">
        <is>
          <t>INCC</t>
        </is>
      </c>
      <c r="F349" t="inlineStr">
        <is>
          <t>Mensal</t>
        </is>
      </c>
      <c r="G349" s="142" t="n">
        <v>45316</v>
      </c>
      <c r="H349" s="322" t="n">
        <v>45292</v>
      </c>
      <c r="I349" t="n">
        <v>2</v>
      </c>
      <c r="J349" t="inlineStr">
        <is>
          <t>A2 - Semestral</t>
        </is>
      </c>
      <c r="K349" t="inlineStr">
        <is>
          <t>Contrato</t>
        </is>
      </c>
      <c r="L349" t="n">
        <v>12296.24</v>
      </c>
      <c r="M349" s="167">
        <f>DATE(YEAR(G349),MONTH(G349),1)</f>
        <v/>
      </c>
      <c r="N349" s="157">
        <f>IF(G349&gt;$L$3,"Futuro","Atraso")</f>
        <v/>
      </c>
      <c r="O349">
        <f>12*(YEAR(G349)-YEAR($L$3))+(MONTH(G349)-MONTH($L$3))</f>
        <v/>
      </c>
      <c r="P349" s="319">
        <f>IF(N349="Atraso",L349,L349/(1+$L$2)^O349)</f>
        <v/>
      </c>
      <c r="Q349">
        <f>IF(N349="Atraso",$L$3-G349,0)</f>
        <v/>
      </c>
      <c r="R349">
        <f>IF(Q349&lt;=15,"Até 15",IF(Q349&lt;=30,"Entre 15 e 30",IF(Q349&lt;=60,"Entre 30 e 60",IF(Q349&lt;=90,"Entre 60 e 90",IF(Q349&lt;=120,"Entre 90 e 120",IF(Q349&lt;=150,"Entre 120 e 150",IF(Q349&lt;=180,"Entre 150 e 180","Superior a 180")))))))</f>
        <v/>
      </c>
      <c r="S349">
        <f>IF(N349="Atraso",IF(Q349&lt;=30,INFORME_MENSAL!$A$12,IF(Q349&lt;=60,INFORME_MENSAL!$A$13,IF(Q349&lt;=90,INFORME_MENSAL!$A$14,IF(Q349&lt;=120,INFORME_MENSAL!$A$15,IF(Q349&lt;=150,INFORME_MENSAL!$A$16,IF(Q349&lt;=180,INFORME_MENSAL!$A$17,IF(Q349&lt;=360,INFORME_MENSAL!$A$18,IF(Q349&gt;360,INFORME_MENSAL!$A$19)))))))),"")</f>
        <v/>
      </c>
    </row>
    <row r="350">
      <c r="A350" t="inlineStr">
        <is>
          <t>CASA-61</t>
        </is>
      </c>
      <c r="B350" t="inlineStr">
        <is>
          <t>WELLINGTON RIBEIRO LEITE / GRACIETE ANA DOS SANTOS SILVA LEITE</t>
        </is>
      </c>
      <c r="C350" t="n">
        <v>1</v>
      </c>
      <c r="D350" t="inlineStr">
        <is>
          <t>INCC</t>
        </is>
      </c>
      <c r="F350" t="inlineStr">
        <is>
          <t>Mensal</t>
        </is>
      </c>
      <c r="G350" s="142" t="n">
        <v>45316</v>
      </c>
      <c r="H350" s="322" t="n">
        <v>45292</v>
      </c>
      <c r="I350" t="n">
        <v>18</v>
      </c>
      <c r="J350" t="inlineStr">
        <is>
          <t>P - Parcela</t>
        </is>
      </c>
      <c r="K350" t="inlineStr">
        <is>
          <t>Contrato</t>
        </is>
      </c>
      <c r="L350" t="n">
        <v>7186.58</v>
      </c>
      <c r="M350" s="167">
        <f>DATE(YEAR(G350),MONTH(G350),1)</f>
        <v/>
      </c>
      <c r="N350" s="157">
        <f>IF(G350&gt;$L$3,"Futuro","Atraso")</f>
        <v/>
      </c>
      <c r="O350">
        <f>12*(YEAR(G350)-YEAR($L$3))+(MONTH(G350)-MONTH($L$3))</f>
        <v/>
      </c>
      <c r="P350" s="319">
        <f>IF(N350="Atraso",L350,L350/(1+$L$2)^O350)</f>
        <v/>
      </c>
      <c r="Q350">
        <f>IF(N350="Atraso",$L$3-G350,0)</f>
        <v/>
      </c>
      <c r="R350">
        <f>IF(Q350&lt;=15,"Até 15",IF(Q350&lt;=30,"Entre 15 e 30",IF(Q350&lt;=60,"Entre 30 e 60",IF(Q350&lt;=90,"Entre 60 e 90",IF(Q350&lt;=120,"Entre 90 e 120",IF(Q350&lt;=150,"Entre 120 e 150",IF(Q350&lt;=180,"Entre 150 e 180","Superior a 180")))))))</f>
        <v/>
      </c>
      <c r="S350">
        <f>IF(N350="Atraso",IF(Q350&lt;=30,INFORME_MENSAL!$A$12,IF(Q350&lt;=60,INFORME_MENSAL!$A$13,IF(Q350&lt;=90,INFORME_MENSAL!$A$14,IF(Q350&lt;=120,INFORME_MENSAL!$A$15,IF(Q350&lt;=150,INFORME_MENSAL!$A$16,IF(Q350&lt;=180,INFORME_MENSAL!$A$17,IF(Q350&lt;=360,INFORME_MENSAL!$A$18,IF(Q350&gt;360,INFORME_MENSAL!$A$19)))))))),"")</f>
        <v/>
      </c>
    </row>
    <row r="351">
      <c r="A351" t="inlineStr">
        <is>
          <t>CASA-33</t>
        </is>
      </c>
      <c r="B351" t="inlineStr">
        <is>
          <t>MICHEL AKIRA YONAMINE / KARINA HARUMI URA YONAMINE</t>
        </is>
      </c>
      <c r="C351" t="n">
        <v>1</v>
      </c>
      <c r="D351" t="inlineStr">
        <is>
          <t>INCC</t>
        </is>
      </c>
      <c r="F351" t="inlineStr">
        <is>
          <t>Mensal</t>
        </is>
      </c>
      <c r="G351" s="142" t="n">
        <v>45316</v>
      </c>
      <c r="H351" s="322" t="n">
        <v>45292</v>
      </c>
      <c r="I351" t="n">
        <v>3</v>
      </c>
      <c r="J351" t="inlineStr">
        <is>
          <t>P - Parcela</t>
        </is>
      </c>
      <c r="K351" t="inlineStr">
        <is>
          <t>Contrato</t>
        </is>
      </c>
      <c r="L351" t="n">
        <v>3626.35</v>
      </c>
      <c r="M351" s="167">
        <f>DATE(YEAR(G351),MONTH(G351),1)</f>
        <v/>
      </c>
      <c r="N351" s="157">
        <f>IF(G351&gt;$L$3,"Futuro","Atraso")</f>
        <v/>
      </c>
      <c r="O351">
        <f>12*(YEAR(G351)-YEAR($L$3))+(MONTH(G351)-MONTH($L$3))</f>
        <v/>
      </c>
      <c r="P351" s="319">
        <f>IF(N351="Atraso",L351,L351/(1+$L$2)^O351)</f>
        <v/>
      </c>
      <c r="Q351">
        <f>IF(N351="Atraso",$L$3-G351,0)</f>
        <v/>
      </c>
      <c r="R351">
        <f>IF(Q351&lt;=15,"Até 15",IF(Q351&lt;=30,"Entre 15 e 30",IF(Q351&lt;=60,"Entre 30 e 60",IF(Q351&lt;=90,"Entre 60 e 90",IF(Q351&lt;=120,"Entre 90 e 120",IF(Q351&lt;=150,"Entre 120 e 150",IF(Q351&lt;=180,"Entre 150 e 180","Superior a 180")))))))</f>
        <v/>
      </c>
      <c r="S351">
        <f>IF(N351="Atraso",IF(Q351&lt;=30,INFORME_MENSAL!$A$12,IF(Q351&lt;=60,INFORME_MENSAL!$A$13,IF(Q351&lt;=90,INFORME_MENSAL!$A$14,IF(Q351&lt;=120,INFORME_MENSAL!$A$15,IF(Q351&lt;=150,INFORME_MENSAL!$A$16,IF(Q351&lt;=180,INFORME_MENSAL!$A$17,IF(Q351&lt;=360,INFORME_MENSAL!$A$18,IF(Q351&gt;360,INFORME_MENSAL!$A$19)))))))),"")</f>
        <v/>
      </c>
    </row>
    <row r="352">
      <c r="A352" t="inlineStr">
        <is>
          <t>CASA-55</t>
        </is>
      </c>
      <c r="B352" t="inlineStr">
        <is>
          <t>MARCIO AMBROZIO COELHO SILVA / CRISTIANA PAULA COELHO SILVA</t>
        </is>
      </c>
      <c r="C352" t="n">
        <v>1</v>
      </c>
      <c r="D352" t="inlineStr">
        <is>
          <t>INCC</t>
        </is>
      </c>
      <c r="F352" t="inlineStr">
        <is>
          <t>Mensal</t>
        </is>
      </c>
      <c r="G352" s="142" t="n">
        <v>45316</v>
      </c>
      <c r="H352" s="322" t="n">
        <v>45292</v>
      </c>
      <c r="I352" t="n">
        <v>5</v>
      </c>
      <c r="J352" t="inlineStr">
        <is>
          <t>P - Parcela</t>
        </is>
      </c>
      <c r="K352" t="inlineStr">
        <is>
          <t>Contrato</t>
        </is>
      </c>
      <c r="L352" t="n">
        <v>3490.88</v>
      </c>
      <c r="M352" s="167">
        <f>DATE(YEAR(G352),MONTH(G352),1)</f>
        <v/>
      </c>
      <c r="N352" s="157">
        <f>IF(G352&gt;$L$3,"Futuro","Atraso")</f>
        <v/>
      </c>
      <c r="O352">
        <f>12*(YEAR(G352)-YEAR($L$3))+(MONTH(G352)-MONTH($L$3))</f>
        <v/>
      </c>
      <c r="P352" s="319">
        <f>IF(N352="Atraso",L352,L352/(1+$L$2)^O352)</f>
        <v/>
      </c>
      <c r="Q352">
        <f>IF(N352="Atraso",$L$3-G352,0)</f>
        <v/>
      </c>
      <c r="R352">
        <f>IF(Q352&lt;=15,"Até 15",IF(Q352&lt;=30,"Entre 15 e 30",IF(Q352&lt;=60,"Entre 30 e 60",IF(Q352&lt;=90,"Entre 60 e 90",IF(Q352&lt;=120,"Entre 90 e 120",IF(Q352&lt;=150,"Entre 120 e 150",IF(Q352&lt;=180,"Entre 150 e 180","Superior a 180")))))))</f>
        <v/>
      </c>
      <c r="S352">
        <f>IF(N352="Atraso",IF(Q352&lt;=30,INFORME_MENSAL!$A$12,IF(Q352&lt;=60,INFORME_MENSAL!$A$13,IF(Q352&lt;=90,INFORME_MENSAL!$A$14,IF(Q352&lt;=120,INFORME_MENSAL!$A$15,IF(Q352&lt;=150,INFORME_MENSAL!$A$16,IF(Q352&lt;=180,INFORME_MENSAL!$A$17,IF(Q352&lt;=360,INFORME_MENSAL!$A$18,IF(Q352&gt;360,INFORME_MENSAL!$A$19)))))))),"")</f>
        <v/>
      </c>
    </row>
    <row r="353">
      <c r="A353" t="inlineStr">
        <is>
          <t>CASA-59</t>
        </is>
      </c>
      <c r="B353" t="inlineStr">
        <is>
          <t>REGINALDO JOSE DA SILVA / HELIENE CRISTINA DO NASCIMENTO SILVA</t>
        </is>
      </c>
      <c r="C353" t="n">
        <v>1</v>
      </c>
      <c r="D353" t="inlineStr">
        <is>
          <t>INCC</t>
        </is>
      </c>
      <c r="F353" t="inlineStr">
        <is>
          <t>Mensal</t>
        </is>
      </c>
      <c r="G353" s="142" t="n">
        <v>45316</v>
      </c>
      <c r="H353" s="322" t="n">
        <v>45292</v>
      </c>
      <c r="I353" t="n">
        <v>3</v>
      </c>
      <c r="J353" t="inlineStr">
        <is>
          <t>P - Parcela</t>
        </is>
      </c>
      <c r="K353" t="inlineStr">
        <is>
          <t>Contrato</t>
        </is>
      </c>
      <c r="L353" t="n">
        <v>3094.22</v>
      </c>
      <c r="M353" s="167">
        <f>DATE(YEAR(G353),MONTH(G353),1)</f>
        <v/>
      </c>
      <c r="N353" s="157">
        <f>IF(G353&gt;$L$3,"Futuro","Atraso")</f>
        <v/>
      </c>
      <c r="O353">
        <f>12*(YEAR(G353)-YEAR($L$3))+(MONTH(G353)-MONTH($L$3))</f>
        <v/>
      </c>
      <c r="P353" s="319">
        <f>IF(N353="Atraso",L353,L353/(1+$L$2)^O353)</f>
        <v/>
      </c>
      <c r="Q353">
        <f>IF(N353="Atraso",$L$3-G353,0)</f>
        <v/>
      </c>
      <c r="R353">
        <f>IF(Q353&lt;=15,"Até 15",IF(Q353&lt;=30,"Entre 15 e 30",IF(Q353&lt;=60,"Entre 30 e 60",IF(Q353&lt;=90,"Entre 60 e 90",IF(Q353&lt;=120,"Entre 90 e 120",IF(Q353&lt;=150,"Entre 120 e 150",IF(Q353&lt;=180,"Entre 150 e 180","Superior a 180")))))))</f>
        <v/>
      </c>
      <c r="S353">
        <f>IF(N353="Atraso",IF(Q353&lt;=30,INFORME_MENSAL!$A$12,IF(Q353&lt;=60,INFORME_MENSAL!$A$13,IF(Q353&lt;=90,INFORME_MENSAL!$A$14,IF(Q353&lt;=120,INFORME_MENSAL!$A$15,IF(Q353&lt;=150,INFORME_MENSAL!$A$16,IF(Q353&lt;=180,INFORME_MENSAL!$A$17,IF(Q353&lt;=360,INFORME_MENSAL!$A$18,IF(Q353&gt;360,INFORME_MENSAL!$A$19)))))))),"")</f>
        <v/>
      </c>
    </row>
    <row r="354" customFormat="1" s="142">
      <c r="A354" t="inlineStr">
        <is>
          <t>CASA-83</t>
        </is>
      </c>
      <c r="B354" t="inlineStr">
        <is>
          <t>HELADIO FRANCISCO CARVALHO</t>
        </is>
      </c>
      <c r="C354" t="n">
        <v>1</v>
      </c>
      <c r="D354" t="inlineStr">
        <is>
          <t>INCC</t>
        </is>
      </c>
      <c r="F354" t="inlineStr">
        <is>
          <t>Mensal</t>
        </is>
      </c>
      <c r="G354" s="322" t="n">
        <v>45316</v>
      </c>
      <c r="H354" s="322" t="n">
        <v>45292</v>
      </c>
      <c r="I354" t="n">
        <v>5</v>
      </c>
      <c r="J354" t="inlineStr">
        <is>
          <t>P - Parcela</t>
        </is>
      </c>
      <c r="K354" t="inlineStr">
        <is>
          <t>Contrato</t>
        </is>
      </c>
      <c r="L354" t="n">
        <v>5653.15</v>
      </c>
      <c r="M354" s="167">
        <f>DATE(YEAR(G354),MONTH(G354),1)</f>
        <v/>
      </c>
      <c r="N354" s="157">
        <f>IF(G354&gt;$L$3,"Futuro","Atraso")</f>
        <v/>
      </c>
      <c r="O354">
        <f>12*(YEAR(G354)-YEAR($L$3))+(MONTH(G354)-MONTH($L$3))</f>
        <v/>
      </c>
      <c r="P354" s="319">
        <f>IF(N354="Atraso",L354,L354/(1+$L$2)^O354)</f>
        <v/>
      </c>
      <c r="Q354">
        <f>IF(N354="Atraso",$L$3-G354,0)</f>
        <v/>
      </c>
      <c r="R354">
        <f>IF(Q354&lt;=15,"Até 15",IF(Q354&lt;=30,"Entre 15 e 30",IF(Q354&lt;=60,"Entre 30 e 60",IF(Q354&lt;=90,"Entre 60 e 90",IF(Q354&lt;=120,"Entre 90 e 120",IF(Q354&lt;=150,"Entre 120 e 150",IF(Q354&lt;=180,"Entre 150 e 180","Superior a 180")))))))</f>
        <v/>
      </c>
      <c r="S354">
        <f>IF(N354="Atraso",IF(Q354&lt;=30,INFORME_MENSAL!$A$12,IF(Q354&lt;=60,INFORME_MENSAL!$A$13,IF(Q354&lt;=90,INFORME_MENSAL!$A$14,IF(Q354&lt;=120,INFORME_MENSAL!$A$15,IF(Q354&lt;=150,INFORME_MENSAL!$A$16,IF(Q354&lt;=180,INFORME_MENSAL!$A$17,IF(Q354&lt;=360,INFORME_MENSAL!$A$18,IF(Q354&gt;360,INFORME_MENSAL!$A$19)))))))),"")</f>
        <v/>
      </c>
    </row>
    <row r="355" customFormat="1" s="142">
      <c r="A355" t="inlineStr">
        <is>
          <t>CASA-51</t>
        </is>
      </c>
      <c r="B355" t="inlineStr">
        <is>
          <t>FRANCISCO SALVIANO DA COSTA / EVELY SALVIANO TEIXEIRA</t>
        </is>
      </c>
      <c r="C355" t="n">
        <v>1</v>
      </c>
      <c r="D355" t="inlineStr">
        <is>
          <t>INCC</t>
        </is>
      </c>
      <c r="F355" t="inlineStr">
        <is>
          <t>Mensal</t>
        </is>
      </c>
      <c r="G355" s="322" t="n">
        <v>45316</v>
      </c>
      <c r="H355" s="322" t="n">
        <v>45292</v>
      </c>
      <c r="I355" t="n">
        <v>3</v>
      </c>
      <c r="J355" t="inlineStr">
        <is>
          <t>P - Parcela</t>
        </is>
      </c>
      <c r="K355" t="inlineStr">
        <is>
          <t>Contrato</t>
        </is>
      </c>
      <c r="L355" t="n">
        <v>3094.22</v>
      </c>
      <c r="M355" s="167">
        <f>DATE(YEAR(G355),MONTH(G355),1)</f>
        <v/>
      </c>
      <c r="N355" s="157">
        <f>IF(G355&gt;$L$3,"Futuro","Atraso")</f>
        <v/>
      </c>
      <c r="O355">
        <f>12*(YEAR(G355)-YEAR($L$3))+(MONTH(G355)-MONTH($L$3))</f>
        <v/>
      </c>
      <c r="P355" s="319">
        <f>IF(N355="Atraso",L355,L355/(1+$L$2)^O355)</f>
        <v/>
      </c>
      <c r="Q355">
        <f>IF(N355="Atraso",$L$3-G355,0)</f>
        <v/>
      </c>
      <c r="R355">
        <f>IF(Q355&lt;=15,"Até 15",IF(Q355&lt;=30,"Entre 15 e 30",IF(Q355&lt;=60,"Entre 30 e 60",IF(Q355&lt;=90,"Entre 60 e 90",IF(Q355&lt;=120,"Entre 90 e 120",IF(Q355&lt;=150,"Entre 120 e 150",IF(Q355&lt;=180,"Entre 150 e 180","Superior a 180")))))))</f>
        <v/>
      </c>
      <c r="S355">
        <f>IF(N355="Atraso",IF(Q355&lt;=30,INFORME_MENSAL!$A$12,IF(Q355&lt;=60,INFORME_MENSAL!$A$13,IF(Q355&lt;=90,INFORME_MENSAL!$A$14,IF(Q355&lt;=120,INFORME_MENSAL!$A$15,IF(Q355&lt;=150,INFORME_MENSAL!$A$16,IF(Q355&lt;=180,INFORME_MENSAL!$A$17,IF(Q355&lt;=360,INFORME_MENSAL!$A$18,IF(Q355&gt;360,INFORME_MENSAL!$A$19)))))))),"")</f>
        <v/>
      </c>
    </row>
    <row r="356" customFormat="1" s="142">
      <c r="A356" t="inlineStr">
        <is>
          <t>CASA-51</t>
        </is>
      </c>
      <c r="B356" t="inlineStr">
        <is>
          <t>FRANCISCO SALVIANO DA COSTA / EVELY SALVIANO TEIXEIRA</t>
        </is>
      </c>
      <c r="C356" t="n">
        <v>1</v>
      </c>
      <c r="D356" t="inlineStr">
        <is>
          <t>INCC</t>
        </is>
      </c>
      <c r="F356" t="inlineStr">
        <is>
          <t>Mensal</t>
        </is>
      </c>
      <c r="G356" s="322" t="n">
        <v>45316</v>
      </c>
      <c r="H356" s="322" t="n">
        <v>45292</v>
      </c>
      <c r="I356" t="n">
        <v>2</v>
      </c>
      <c r="J356" t="inlineStr">
        <is>
          <t>A2 - Semestral</t>
        </is>
      </c>
      <c r="K356" t="inlineStr">
        <is>
          <t>Contrato</t>
        </is>
      </c>
      <c r="L356" t="n">
        <v>12738.27</v>
      </c>
      <c r="M356" s="167">
        <f>DATE(YEAR(G356),MONTH(G356),1)</f>
        <v/>
      </c>
      <c r="N356" s="157">
        <f>IF(G356&gt;$L$3,"Futuro","Atraso")</f>
        <v/>
      </c>
      <c r="O356">
        <f>12*(YEAR(G356)-YEAR($L$3))+(MONTH(G356)-MONTH($L$3))</f>
        <v/>
      </c>
      <c r="P356" s="319">
        <f>IF(N356="Atraso",L356,L356/(1+$L$2)^O356)</f>
        <v/>
      </c>
      <c r="Q356">
        <f>IF(N356="Atraso",$L$3-G356,0)</f>
        <v/>
      </c>
      <c r="R356">
        <f>IF(Q356&lt;=15,"Até 15",IF(Q356&lt;=30,"Entre 15 e 30",IF(Q356&lt;=60,"Entre 30 e 60",IF(Q356&lt;=90,"Entre 60 e 90",IF(Q356&lt;=120,"Entre 90 e 120",IF(Q356&lt;=150,"Entre 120 e 150",IF(Q356&lt;=180,"Entre 150 e 180","Superior a 180")))))))</f>
        <v/>
      </c>
      <c r="S356">
        <f>IF(N356="Atraso",IF(Q356&lt;=30,INFORME_MENSAL!$A$12,IF(Q356&lt;=60,INFORME_MENSAL!$A$13,IF(Q356&lt;=90,INFORME_MENSAL!$A$14,IF(Q356&lt;=120,INFORME_MENSAL!$A$15,IF(Q356&lt;=150,INFORME_MENSAL!$A$16,IF(Q356&lt;=180,INFORME_MENSAL!$A$17,IF(Q356&lt;=360,INFORME_MENSAL!$A$18,IF(Q356&gt;360,INFORME_MENSAL!$A$19)))))))),"")</f>
        <v/>
      </c>
    </row>
    <row r="357" customFormat="1" s="142">
      <c r="A357" t="inlineStr">
        <is>
          <t>CASA-44</t>
        </is>
      </c>
      <c r="B357" t="inlineStr">
        <is>
          <t>AUGUSTO PARRA DIONISIO</t>
        </is>
      </c>
      <c r="C357" t="n">
        <v>1</v>
      </c>
      <c r="D357" t="inlineStr">
        <is>
          <t>INCC</t>
        </is>
      </c>
      <c r="F357" t="inlineStr">
        <is>
          <t>Mensal</t>
        </is>
      </c>
      <c r="G357" s="322" t="n">
        <v>45316</v>
      </c>
      <c r="H357" s="322" t="n">
        <v>45292</v>
      </c>
      <c r="I357" t="n">
        <v>4</v>
      </c>
      <c r="J357" t="inlineStr">
        <is>
          <t>P - Parcela</t>
        </is>
      </c>
      <c r="K357" t="inlineStr">
        <is>
          <t>Contrato</t>
        </is>
      </c>
      <c r="L357" t="n">
        <v>3865.74</v>
      </c>
      <c r="M357" s="167">
        <f>DATE(YEAR(G357),MONTH(G357),1)</f>
        <v/>
      </c>
      <c r="N357" s="157">
        <f>IF(G357&gt;$L$3,"Futuro","Atraso")</f>
        <v/>
      </c>
      <c r="O357">
        <f>12*(YEAR(G357)-YEAR($L$3))+(MONTH(G357)-MONTH($L$3))</f>
        <v/>
      </c>
      <c r="P357" s="319">
        <f>IF(N357="Atraso",L357,L357/(1+$L$2)^O357)</f>
        <v/>
      </c>
      <c r="Q357">
        <f>IF(N357="Atraso",$L$3-G357,0)</f>
        <v/>
      </c>
      <c r="R357">
        <f>IF(Q357&lt;=15,"Até 15",IF(Q357&lt;=30,"Entre 15 e 30",IF(Q357&lt;=60,"Entre 30 e 60",IF(Q357&lt;=90,"Entre 60 e 90",IF(Q357&lt;=120,"Entre 90 e 120",IF(Q357&lt;=150,"Entre 120 e 150",IF(Q357&lt;=180,"Entre 150 e 180","Superior a 180")))))))</f>
        <v/>
      </c>
      <c r="S357">
        <f>IF(N357="Atraso",IF(Q357&lt;=30,INFORME_MENSAL!$A$12,IF(Q357&lt;=60,INFORME_MENSAL!$A$13,IF(Q357&lt;=90,INFORME_MENSAL!$A$14,IF(Q357&lt;=120,INFORME_MENSAL!$A$15,IF(Q357&lt;=150,INFORME_MENSAL!$A$16,IF(Q357&lt;=180,INFORME_MENSAL!$A$17,IF(Q357&lt;=360,INFORME_MENSAL!$A$18,IF(Q357&gt;360,INFORME_MENSAL!$A$19)))))))),"")</f>
        <v/>
      </c>
    </row>
    <row r="358" customFormat="1" s="142">
      <c r="A358" t="inlineStr">
        <is>
          <t>CASA-44</t>
        </is>
      </c>
      <c r="B358" t="inlineStr">
        <is>
          <t>AUGUSTO PARRA DIONISIO</t>
        </is>
      </c>
      <c r="C358" t="n">
        <v>1</v>
      </c>
      <c r="D358" t="inlineStr">
        <is>
          <t>INCC</t>
        </is>
      </c>
      <c r="F358" t="inlineStr">
        <is>
          <t>Mensal</t>
        </is>
      </c>
      <c r="G358" s="322" t="n">
        <v>45316</v>
      </c>
      <c r="H358" s="322" t="n">
        <v>45292</v>
      </c>
      <c r="I358" t="n">
        <v>2</v>
      </c>
      <c r="J358" t="inlineStr">
        <is>
          <t>A2 - Semestral</t>
        </is>
      </c>
      <c r="K358" t="inlineStr">
        <is>
          <t>Contrato</t>
        </is>
      </c>
      <c r="L358" t="n">
        <v>13011.94</v>
      </c>
      <c r="M358" s="167">
        <f>DATE(YEAR(G358),MONTH(G358),1)</f>
        <v/>
      </c>
      <c r="N358" s="157">
        <f>IF(G358&gt;$L$3,"Futuro","Atraso")</f>
        <v/>
      </c>
      <c r="O358">
        <f>12*(YEAR(G358)-YEAR($L$3))+(MONTH(G358)-MONTH($L$3))</f>
        <v/>
      </c>
      <c r="P358" s="319">
        <f>IF(N358="Atraso",L358,L358/(1+$L$2)^O358)</f>
        <v/>
      </c>
      <c r="Q358">
        <f>IF(N358="Atraso",$L$3-G358,0)</f>
        <v/>
      </c>
      <c r="R358">
        <f>IF(Q358&lt;=15,"Até 15",IF(Q358&lt;=30,"Entre 15 e 30",IF(Q358&lt;=60,"Entre 30 e 60",IF(Q358&lt;=90,"Entre 60 e 90",IF(Q358&lt;=120,"Entre 90 e 120",IF(Q358&lt;=150,"Entre 120 e 150",IF(Q358&lt;=180,"Entre 150 e 180","Superior a 180")))))))</f>
        <v/>
      </c>
      <c r="S358">
        <f>IF(N358="Atraso",IF(Q358&lt;=30,INFORME_MENSAL!$A$12,IF(Q358&lt;=60,INFORME_MENSAL!$A$13,IF(Q358&lt;=90,INFORME_MENSAL!$A$14,IF(Q358&lt;=120,INFORME_MENSAL!$A$15,IF(Q358&lt;=150,INFORME_MENSAL!$A$16,IF(Q358&lt;=180,INFORME_MENSAL!$A$17,IF(Q358&lt;=360,INFORME_MENSAL!$A$18,IF(Q358&gt;360,INFORME_MENSAL!$A$19)))))))),"")</f>
        <v/>
      </c>
    </row>
    <row r="359" customFormat="1" s="142">
      <c r="A359" t="inlineStr">
        <is>
          <t>CASA-58</t>
        </is>
      </c>
      <c r="B359" t="inlineStr">
        <is>
          <t>ADRIANO DO COUTO CORREA / PAULA LETICIA REIS LAVRA</t>
        </is>
      </c>
      <c r="C359" t="n">
        <v>1</v>
      </c>
      <c r="D359" t="inlineStr">
        <is>
          <t>INCC</t>
        </is>
      </c>
      <c r="F359" t="inlineStr">
        <is>
          <t>Mensal</t>
        </is>
      </c>
      <c r="G359" s="322" t="n">
        <v>45316</v>
      </c>
      <c r="H359" s="322" t="n">
        <v>45292</v>
      </c>
      <c r="I359" t="n">
        <v>5</v>
      </c>
      <c r="J359" t="inlineStr">
        <is>
          <t>P - Parcela</t>
        </is>
      </c>
      <c r="K359" t="inlineStr">
        <is>
          <t>Contrato</t>
        </is>
      </c>
      <c r="L359" t="n">
        <v>3490.88</v>
      </c>
      <c r="M359" s="167">
        <f>DATE(YEAR(G359),MONTH(G359),1)</f>
        <v/>
      </c>
      <c r="N359" s="157">
        <f>IF(G359&gt;$L$3,"Futuro","Atraso")</f>
        <v/>
      </c>
      <c r="O359">
        <f>12*(YEAR(G359)-YEAR($L$3))+(MONTH(G359)-MONTH($L$3))</f>
        <v/>
      </c>
      <c r="P359" s="319">
        <f>IF(N359="Atraso",L359,L359/(1+$L$2)^O359)</f>
        <v/>
      </c>
      <c r="Q359">
        <f>IF(N359="Atraso",$L$3-G359,0)</f>
        <v/>
      </c>
      <c r="R359">
        <f>IF(Q359&lt;=15,"Até 15",IF(Q359&lt;=30,"Entre 15 e 30",IF(Q359&lt;=60,"Entre 30 e 60",IF(Q359&lt;=90,"Entre 60 e 90",IF(Q359&lt;=120,"Entre 90 e 120",IF(Q359&lt;=150,"Entre 120 e 150",IF(Q359&lt;=180,"Entre 150 e 180","Superior a 180")))))))</f>
        <v/>
      </c>
      <c r="S359">
        <f>IF(N359="Atraso",IF(Q359&lt;=30,INFORME_MENSAL!$A$12,IF(Q359&lt;=60,INFORME_MENSAL!$A$13,IF(Q359&lt;=90,INFORME_MENSAL!$A$14,IF(Q359&lt;=120,INFORME_MENSAL!$A$15,IF(Q359&lt;=150,INFORME_MENSAL!$A$16,IF(Q359&lt;=180,INFORME_MENSAL!$A$17,IF(Q359&lt;=360,INFORME_MENSAL!$A$18,IF(Q359&gt;360,INFORME_MENSAL!$A$19)))))))),"")</f>
        <v/>
      </c>
    </row>
    <row r="360" customFormat="1" s="142">
      <c r="A360" t="inlineStr">
        <is>
          <t>CASA-80</t>
        </is>
      </c>
      <c r="B360" t="inlineStr">
        <is>
          <t>MATHEUS OMENA MACIEL / INGRID ANDRADE OMENA</t>
        </is>
      </c>
      <c r="C360" t="n">
        <v>1</v>
      </c>
      <c r="D360" t="inlineStr">
        <is>
          <t>INCC</t>
        </is>
      </c>
      <c r="F360" t="inlineStr">
        <is>
          <t>Mensal</t>
        </is>
      </c>
      <c r="G360" s="322" t="n">
        <v>45316</v>
      </c>
      <c r="H360" s="322" t="n">
        <v>45292</v>
      </c>
      <c r="I360" t="n">
        <v>2</v>
      </c>
      <c r="J360" t="inlineStr">
        <is>
          <t>P - Parcela</t>
        </is>
      </c>
      <c r="K360" t="inlineStr">
        <is>
          <t>Contrato</t>
        </is>
      </c>
      <c r="L360" t="n">
        <v>3595.43</v>
      </c>
      <c r="M360" s="167">
        <f>DATE(YEAR(G360),MONTH(G360),1)</f>
        <v/>
      </c>
      <c r="N360" s="157">
        <f>IF(G360&gt;$L$3,"Futuro","Atraso")</f>
        <v/>
      </c>
      <c r="O360">
        <f>12*(YEAR(G360)-YEAR($L$3))+(MONTH(G360)-MONTH($L$3))</f>
        <v/>
      </c>
      <c r="P360" s="319">
        <f>IF(N360="Atraso",L360,L360/(1+$L$2)^O360)</f>
        <v/>
      </c>
      <c r="Q360">
        <f>IF(N360="Atraso",$L$3-G360,0)</f>
        <v/>
      </c>
      <c r="R360">
        <f>IF(Q360&lt;=15,"Até 15",IF(Q360&lt;=30,"Entre 15 e 30",IF(Q360&lt;=60,"Entre 30 e 60",IF(Q360&lt;=90,"Entre 60 e 90",IF(Q360&lt;=120,"Entre 90 e 120",IF(Q360&lt;=150,"Entre 120 e 150",IF(Q360&lt;=180,"Entre 150 e 180","Superior a 180")))))))</f>
        <v/>
      </c>
      <c r="S360">
        <f>IF(N360="Atraso",IF(Q360&lt;=30,INFORME_MENSAL!$A$12,IF(Q360&lt;=60,INFORME_MENSAL!$A$13,IF(Q360&lt;=90,INFORME_MENSAL!$A$14,IF(Q360&lt;=120,INFORME_MENSAL!$A$15,IF(Q360&lt;=150,INFORME_MENSAL!$A$16,IF(Q360&lt;=180,INFORME_MENSAL!$A$17,IF(Q360&lt;=360,INFORME_MENSAL!$A$18,IF(Q360&gt;360,INFORME_MENSAL!$A$19)))))))),"")</f>
        <v/>
      </c>
    </row>
    <row r="361" customFormat="1" s="142">
      <c r="A361" t="inlineStr">
        <is>
          <t>CASA-10</t>
        </is>
      </c>
      <c r="B361" t="inlineStr">
        <is>
          <t>DIEGO DA MATA DE SOUSA</t>
        </is>
      </c>
      <c r="C361" t="n">
        <v>1</v>
      </c>
      <c r="D361" t="inlineStr">
        <is>
          <t>INCC</t>
        </is>
      </c>
      <c r="F361" t="inlineStr">
        <is>
          <t>Mensal</t>
        </is>
      </c>
      <c r="G361" s="322" t="n">
        <v>45316</v>
      </c>
      <c r="H361" s="322" t="n">
        <v>45292</v>
      </c>
      <c r="I361" t="n">
        <v>2</v>
      </c>
      <c r="J361" t="inlineStr">
        <is>
          <t>P - Parcela</t>
        </is>
      </c>
      <c r="K361" t="inlineStr">
        <is>
          <t>Contrato</t>
        </is>
      </c>
      <c r="L361" t="n">
        <v>3595.43</v>
      </c>
      <c r="M361" s="167">
        <f>DATE(YEAR(G361),MONTH(G361),1)</f>
        <v/>
      </c>
      <c r="N361" s="157">
        <f>IF(G361&gt;$L$3,"Futuro","Atraso")</f>
        <v/>
      </c>
      <c r="O361">
        <f>12*(YEAR(G361)-YEAR($L$3))+(MONTH(G361)-MONTH($L$3))</f>
        <v/>
      </c>
      <c r="P361" s="319">
        <f>IF(N361="Atraso",L361,L361/(1+$L$2)^O361)</f>
        <v/>
      </c>
      <c r="Q361">
        <f>IF(N361="Atraso",$L$3-G361,0)</f>
        <v/>
      </c>
      <c r="R361">
        <f>IF(Q361&lt;=15,"Até 15",IF(Q361&lt;=30,"Entre 15 e 30",IF(Q361&lt;=60,"Entre 30 e 60",IF(Q361&lt;=90,"Entre 60 e 90",IF(Q361&lt;=120,"Entre 90 e 120",IF(Q361&lt;=150,"Entre 120 e 150",IF(Q361&lt;=180,"Entre 150 e 180","Superior a 180")))))))</f>
        <v/>
      </c>
      <c r="S361">
        <f>IF(N361="Atraso",IF(Q361&lt;=30,INFORME_MENSAL!$A$12,IF(Q361&lt;=60,INFORME_MENSAL!$A$13,IF(Q361&lt;=90,INFORME_MENSAL!$A$14,IF(Q361&lt;=120,INFORME_MENSAL!$A$15,IF(Q361&lt;=150,INFORME_MENSAL!$A$16,IF(Q361&lt;=180,INFORME_MENSAL!$A$17,IF(Q361&lt;=360,INFORME_MENSAL!$A$18,IF(Q361&gt;360,INFORME_MENSAL!$A$19)))))))),"")</f>
        <v/>
      </c>
    </row>
    <row r="362" customFormat="1" s="142">
      <c r="A362" t="inlineStr">
        <is>
          <t>CASA-43</t>
        </is>
      </c>
      <c r="B362" t="inlineStr">
        <is>
          <t>ROBSON PEREIRA DA SILVA / CAMILA DA SILVA OLIVEIRA</t>
        </is>
      </c>
      <c r="C362" t="n">
        <v>1</v>
      </c>
      <c r="D362" t="inlineStr">
        <is>
          <t>INCC</t>
        </is>
      </c>
      <c r="F362" t="inlineStr">
        <is>
          <t>Mensal</t>
        </is>
      </c>
      <c r="G362" s="322" t="n">
        <v>45316</v>
      </c>
      <c r="H362" s="322" t="n">
        <v>45292</v>
      </c>
      <c r="I362" t="n">
        <v>6</v>
      </c>
      <c r="J362" t="inlineStr">
        <is>
          <t>P - Parcela</t>
        </is>
      </c>
      <c r="K362" t="inlineStr">
        <is>
          <t>Contrato</t>
        </is>
      </c>
      <c r="L362" t="n">
        <v>4358.99</v>
      </c>
      <c r="M362" s="167">
        <f>DATE(YEAR(G362),MONTH(G362),1)</f>
        <v/>
      </c>
      <c r="N362" s="157">
        <f>IF(G362&gt;$L$3,"Futuro","Atraso")</f>
        <v/>
      </c>
      <c r="O362">
        <f>12*(YEAR(G362)-YEAR($L$3))+(MONTH(G362)-MONTH($L$3))</f>
        <v/>
      </c>
      <c r="P362" s="319">
        <f>IF(N362="Atraso",L362,L362/(1+$L$2)^O362)</f>
        <v/>
      </c>
      <c r="Q362">
        <f>IF(N362="Atraso",$L$3-G362,0)</f>
        <v/>
      </c>
      <c r="R362">
        <f>IF(Q362&lt;=15,"Até 15",IF(Q362&lt;=30,"Entre 15 e 30",IF(Q362&lt;=60,"Entre 30 e 60",IF(Q362&lt;=90,"Entre 60 e 90",IF(Q362&lt;=120,"Entre 90 e 120",IF(Q362&lt;=150,"Entre 120 e 150",IF(Q362&lt;=180,"Entre 150 e 180","Superior a 180")))))))</f>
        <v/>
      </c>
      <c r="S362">
        <f>IF(N362="Atraso",IF(Q362&lt;=30,INFORME_MENSAL!$A$12,IF(Q362&lt;=60,INFORME_MENSAL!$A$13,IF(Q362&lt;=90,INFORME_MENSAL!$A$14,IF(Q362&lt;=120,INFORME_MENSAL!$A$15,IF(Q362&lt;=150,INFORME_MENSAL!$A$16,IF(Q362&lt;=180,INFORME_MENSAL!$A$17,IF(Q362&lt;=360,INFORME_MENSAL!$A$18,IF(Q362&gt;360,INFORME_MENSAL!$A$19)))))))),"")</f>
        <v/>
      </c>
    </row>
    <row r="363" customFormat="1" s="142">
      <c r="A363" t="inlineStr">
        <is>
          <t>CASA-3</t>
        </is>
      </c>
      <c r="B363" t="inlineStr">
        <is>
          <t>EDNEY DE CARVALHO BREVES JUNIOR</t>
        </is>
      </c>
      <c r="C363" t="n">
        <v>1</v>
      </c>
      <c r="D363" t="inlineStr">
        <is>
          <t>INCC</t>
        </is>
      </c>
      <c r="F363" t="inlineStr">
        <is>
          <t>Mensal</t>
        </is>
      </c>
      <c r="G363" s="322" t="n">
        <v>45316</v>
      </c>
      <c r="H363" s="322" t="n">
        <v>45292</v>
      </c>
      <c r="I363" t="n">
        <v>10</v>
      </c>
      <c r="J363" t="inlineStr">
        <is>
          <t>P - Parcela</t>
        </is>
      </c>
      <c r="K363" t="inlineStr">
        <is>
          <t>Contrato</t>
        </is>
      </c>
      <c r="L363" t="n">
        <v>5000</v>
      </c>
      <c r="M363" s="167">
        <f>DATE(YEAR(G363),MONTH(G363),1)</f>
        <v/>
      </c>
      <c r="N363" s="157">
        <f>IF(G363&gt;$L$3,"Futuro","Atraso")</f>
        <v/>
      </c>
      <c r="O363">
        <f>12*(YEAR(G363)-YEAR($L$3))+(MONTH(G363)-MONTH($L$3))</f>
        <v/>
      </c>
      <c r="P363" s="319">
        <f>IF(N363="Atraso",L363,L363/(1+$L$2)^O363)</f>
        <v/>
      </c>
      <c r="Q363">
        <f>IF(N363="Atraso",$L$3-G363,0)</f>
        <v/>
      </c>
      <c r="R363">
        <f>IF(Q363&lt;=15,"Até 15",IF(Q363&lt;=30,"Entre 15 e 30",IF(Q363&lt;=60,"Entre 30 e 60",IF(Q363&lt;=90,"Entre 60 e 90",IF(Q363&lt;=120,"Entre 90 e 120",IF(Q363&lt;=150,"Entre 120 e 150",IF(Q363&lt;=180,"Entre 150 e 180","Superior a 180")))))))</f>
        <v/>
      </c>
      <c r="S363">
        <f>IF(N363="Atraso",IF(Q363&lt;=30,INFORME_MENSAL!$A$12,IF(Q363&lt;=60,INFORME_MENSAL!$A$13,IF(Q363&lt;=90,INFORME_MENSAL!$A$14,IF(Q363&lt;=120,INFORME_MENSAL!$A$15,IF(Q363&lt;=150,INFORME_MENSAL!$A$16,IF(Q363&lt;=180,INFORME_MENSAL!$A$17,IF(Q363&lt;=360,INFORME_MENSAL!$A$18,IF(Q363&gt;360,INFORME_MENSAL!$A$19)))))))),"")</f>
        <v/>
      </c>
    </row>
    <row r="364" customFormat="1" s="142">
      <c r="A364" t="inlineStr">
        <is>
          <t>CASA-53</t>
        </is>
      </c>
      <c r="B364" t="inlineStr">
        <is>
          <t>FELIPE POZITANO FABRETTE</t>
        </is>
      </c>
      <c r="C364" t="n">
        <v>1</v>
      </c>
      <c r="D364" t="inlineStr">
        <is>
          <t>INCC</t>
        </is>
      </c>
      <c r="F364" t="inlineStr">
        <is>
          <t>Mensal</t>
        </is>
      </c>
      <c r="G364" s="322" t="n">
        <v>45316</v>
      </c>
      <c r="H364" s="322" t="n">
        <v>45292</v>
      </c>
      <c r="I364" t="n">
        <v>11</v>
      </c>
      <c r="J364" t="inlineStr">
        <is>
          <t>P - Parcela</t>
        </is>
      </c>
      <c r="K364" t="inlineStr">
        <is>
          <t>Contrato</t>
        </is>
      </c>
      <c r="L364" t="n">
        <v>3000</v>
      </c>
      <c r="M364" s="167">
        <f>DATE(YEAR(G364),MONTH(G364),1)</f>
        <v/>
      </c>
      <c r="N364" s="157">
        <f>IF(G364&gt;$L$3,"Futuro","Atraso")</f>
        <v/>
      </c>
      <c r="O364">
        <f>12*(YEAR(G364)-YEAR($L$3))+(MONTH(G364)-MONTH($L$3))</f>
        <v/>
      </c>
      <c r="P364" s="319">
        <f>IF(N364="Atraso",L364,L364/(1+$L$2)^O364)</f>
        <v/>
      </c>
      <c r="Q364">
        <f>IF(N364="Atraso",$L$3-G364,0)</f>
        <v/>
      </c>
      <c r="R364">
        <f>IF(Q364&lt;=15,"Até 15",IF(Q364&lt;=30,"Entre 15 e 30",IF(Q364&lt;=60,"Entre 30 e 60",IF(Q364&lt;=90,"Entre 60 e 90",IF(Q364&lt;=120,"Entre 90 e 120",IF(Q364&lt;=150,"Entre 120 e 150",IF(Q364&lt;=180,"Entre 150 e 180","Superior a 180")))))))</f>
        <v/>
      </c>
      <c r="S364">
        <f>IF(N364="Atraso",IF(Q364&lt;=30,INFORME_MENSAL!$A$12,IF(Q364&lt;=60,INFORME_MENSAL!$A$13,IF(Q364&lt;=90,INFORME_MENSAL!$A$14,IF(Q364&lt;=120,INFORME_MENSAL!$A$15,IF(Q364&lt;=150,INFORME_MENSAL!$A$16,IF(Q364&lt;=180,INFORME_MENSAL!$A$17,IF(Q364&lt;=360,INFORME_MENSAL!$A$18,IF(Q364&gt;360,INFORME_MENSAL!$A$19)))))))),"")</f>
        <v/>
      </c>
    </row>
    <row r="365" customFormat="1" s="142">
      <c r="A365" t="inlineStr">
        <is>
          <t>CASA-26</t>
        </is>
      </c>
      <c r="B365" t="inlineStr">
        <is>
          <t>FABIO LUIZ RIBEIRO GUIMARÃES / ELISANGELA FERREIRA GUIMARÃES</t>
        </is>
      </c>
      <c r="C365" t="n">
        <v>1</v>
      </c>
      <c r="D365" t="inlineStr">
        <is>
          <t>INCC</t>
        </is>
      </c>
      <c r="F365" t="inlineStr">
        <is>
          <t>Mensal</t>
        </is>
      </c>
      <c r="G365" s="322" t="n">
        <v>45337</v>
      </c>
      <c r="H365" s="322" t="n">
        <v>45323</v>
      </c>
      <c r="I365" t="n">
        <v>27</v>
      </c>
      <c r="J365" t="inlineStr">
        <is>
          <t>P - Parcela</t>
        </is>
      </c>
      <c r="K365" t="inlineStr">
        <is>
          <t>Contrato</t>
        </is>
      </c>
      <c r="L365" t="n">
        <v>3520.22</v>
      </c>
      <c r="M365" s="167">
        <f>DATE(YEAR(G365),MONTH(G365),1)</f>
        <v/>
      </c>
      <c r="N365" s="157">
        <f>IF(G365&gt;$L$3,"Futuro","Atraso")</f>
        <v/>
      </c>
      <c r="O365">
        <f>12*(YEAR(G365)-YEAR($L$3))+(MONTH(G365)-MONTH($L$3))</f>
        <v/>
      </c>
      <c r="P365" s="319">
        <f>IF(N365="Atraso",L365,L365/(1+$L$2)^O365)</f>
        <v/>
      </c>
      <c r="Q365">
        <f>IF(N365="Atraso",$L$3-G365,0)</f>
        <v/>
      </c>
      <c r="R365">
        <f>IF(Q365&lt;=15,"Até 15",IF(Q365&lt;=30,"Entre 15 e 30",IF(Q365&lt;=60,"Entre 30 e 60",IF(Q365&lt;=90,"Entre 60 e 90",IF(Q365&lt;=120,"Entre 90 e 120",IF(Q365&lt;=150,"Entre 120 e 150",IF(Q365&lt;=180,"Entre 150 e 180","Superior a 180")))))))</f>
        <v/>
      </c>
      <c r="S365">
        <f>IF(N365="Atraso",IF(Q365&lt;=30,INFORME_MENSAL!$A$12,IF(Q365&lt;=60,INFORME_MENSAL!$A$13,IF(Q365&lt;=90,INFORME_MENSAL!$A$14,IF(Q365&lt;=120,INFORME_MENSAL!$A$15,IF(Q365&lt;=150,INFORME_MENSAL!$A$16,IF(Q365&lt;=180,INFORME_MENSAL!$A$17,IF(Q365&lt;=360,INFORME_MENSAL!$A$18,IF(Q365&gt;360,INFORME_MENSAL!$A$19)))))))),"")</f>
        <v/>
      </c>
    </row>
    <row r="366" customFormat="1" s="142">
      <c r="A366" t="inlineStr">
        <is>
          <t>CASA-28</t>
        </is>
      </c>
      <c r="B366" t="inlineStr">
        <is>
          <t>ALINE SALVATERRA MAGALHAES</t>
        </is>
      </c>
      <c r="C366" t="n">
        <v>1</v>
      </c>
      <c r="D366" t="inlineStr">
        <is>
          <t>INCC</t>
        </is>
      </c>
      <c r="F366" t="inlineStr">
        <is>
          <t>Mensal</t>
        </is>
      </c>
      <c r="G366" s="322" t="n">
        <v>45337</v>
      </c>
      <c r="H366" s="322" t="n">
        <v>45323</v>
      </c>
      <c r="I366" t="n">
        <v>1</v>
      </c>
      <c r="J366" t="inlineStr">
        <is>
          <t>I - Intermediária</t>
        </is>
      </c>
      <c r="K366" t="inlineStr">
        <is>
          <t>Contrato</t>
        </is>
      </c>
      <c r="L366" t="n">
        <v>26119.47</v>
      </c>
      <c r="M366" s="167">
        <f>DATE(YEAR(G366),MONTH(G366),1)</f>
        <v/>
      </c>
      <c r="N366" s="157">
        <f>IF(G366&gt;$L$3,"Futuro","Atraso")</f>
        <v/>
      </c>
      <c r="O366">
        <f>12*(YEAR(G366)-YEAR($L$3))+(MONTH(G366)-MONTH($L$3))</f>
        <v/>
      </c>
      <c r="P366" s="319">
        <f>IF(N366="Atraso",L366,L366/(1+$L$2)^O366)</f>
        <v/>
      </c>
      <c r="Q366">
        <f>IF(N366="Atraso",$L$3-G366,0)</f>
        <v/>
      </c>
      <c r="R366">
        <f>IF(Q366&lt;=15,"Até 15",IF(Q366&lt;=30,"Entre 15 e 30",IF(Q366&lt;=60,"Entre 30 e 60",IF(Q366&lt;=90,"Entre 60 e 90",IF(Q366&lt;=120,"Entre 90 e 120",IF(Q366&lt;=150,"Entre 120 e 150",IF(Q366&lt;=180,"Entre 150 e 180","Superior a 180")))))))</f>
        <v/>
      </c>
      <c r="S366">
        <f>IF(N366="Atraso",IF(Q366&lt;=30,INFORME_MENSAL!$A$12,IF(Q366&lt;=60,INFORME_MENSAL!$A$13,IF(Q366&lt;=90,INFORME_MENSAL!$A$14,IF(Q366&lt;=120,INFORME_MENSAL!$A$15,IF(Q366&lt;=150,INFORME_MENSAL!$A$16,IF(Q366&lt;=180,INFORME_MENSAL!$A$17,IF(Q366&lt;=360,INFORME_MENSAL!$A$18,IF(Q366&gt;360,INFORME_MENSAL!$A$19)))))))),"")</f>
        <v/>
      </c>
    </row>
    <row r="367">
      <c r="A367" t="inlineStr">
        <is>
          <t>CASA-28</t>
        </is>
      </c>
      <c r="B367" t="inlineStr">
        <is>
          <t>ALINE SALVATERRA MAGALHAES</t>
        </is>
      </c>
      <c r="C367" t="n">
        <v>1</v>
      </c>
      <c r="D367" t="inlineStr">
        <is>
          <t>INCC</t>
        </is>
      </c>
      <c r="F367" t="inlineStr">
        <is>
          <t>Mensal</t>
        </is>
      </c>
      <c r="G367" s="322" t="n">
        <v>45337</v>
      </c>
      <c r="H367" s="322" t="n">
        <v>45323</v>
      </c>
      <c r="I367" t="n">
        <v>10</v>
      </c>
      <c r="J367" t="inlineStr">
        <is>
          <t>P - Parcela</t>
        </is>
      </c>
      <c r="K367" t="inlineStr">
        <is>
          <t>Contrato</t>
        </is>
      </c>
      <c r="L367" t="n">
        <v>3872.75</v>
      </c>
      <c r="M367" s="167">
        <f>DATE(YEAR(G367),MONTH(G367),1)</f>
        <v/>
      </c>
      <c r="N367" s="157">
        <f>IF(G367&gt;$L$3,"Futuro","Atraso")</f>
        <v/>
      </c>
      <c r="O367">
        <f>12*(YEAR(G367)-YEAR($L$3))+(MONTH(G367)-MONTH($L$3))</f>
        <v/>
      </c>
      <c r="P367" s="319">
        <f>IF(N367="Atraso",L367,L367/(1+$L$2)^O367)</f>
        <v/>
      </c>
      <c r="Q367">
        <f>IF(N367="Atraso",$L$3-G367,0)</f>
        <v/>
      </c>
      <c r="R367">
        <f>IF(Q367&lt;=15,"Até 15",IF(Q367&lt;=30,"Entre 15 e 30",IF(Q367&lt;=60,"Entre 30 e 60",IF(Q367&lt;=90,"Entre 60 e 90",IF(Q367&lt;=120,"Entre 90 e 120",IF(Q367&lt;=150,"Entre 120 e 150",IF(Q367&lt;=180,"Entre 150 e 180","Superior a 180")))))))</f>
        <v/>
      </c>
      <c r="S367">
        <f>IF(N367="Atraso",IF(Q367&lt;=30,INFORME_MENSAL!$A$12,IF(Q367&lt;=60,INFORME_MENSAL!$A$13,IF(Q367&lt;=90,INFORME_MENSAL!$A$14,IF(Q367&lt;=120,INFORME_MENSAL!$A$15,IF(Q367&lt;=150,INFORME_MENSAL!$A$16,IF(Q367&lt;=180,INFORME_MENSAL!$A$17,IF(Q367&lt;=360,INFORME_MENSAL!$A$18,IF(Q367&gt;360,INFORME_MENSAL!$A$19)))))))),"")</f>
        <v/>
      </c>
    </row>
    <row r="368">
      <c r="A368" t="inlineStr">
        <is>
          <t>CASA-27</t>
        </is>
      </c>
      <c r="B368" t="inlineStr">
        <is>
          <t>SIMONE REGINA MAIA</t>
        </is>
      </c>
      <c r="C368" t="n">
        <v>1</v>
      </c>
      <c r="D368" t="inlineStr">
        <is>
          <t>INCC</t>
        </is>
      </c>
      <c r="F368" t="inlineStr">
        <is>
          <t>Mensal</t>
        </is>
      </c>
      <c r="G368" s="322" t="n">
        <v>45337</v>
      </c>
      <c r="H368" s="322" t="n">
        <v>45323</v>
      </c>
      <c r="I368" t="n">
        <v>9</v>
      </c>
      <c r="J368" t="inlineStr">
        <is>
          <t>P - Parcela</t>
        </is>
      </c>
      <c r="K368" t="inlineStr">
        <is>
          <t>Contrato</t>
        </is>
      </c>
      <c r="L368" t="n">
        <v>4615.18</v>
      </c>
      <c r="M368" s="167">
        <f>DATE(YEAR(G368),MONTH(G368),1)</f>
        <v/>
      </c>
      <c r="N368" s="157">
        <f>IF(G368&gt;$L$3,"Futuro","Atraso")</f>
        <v/>
      </c>
      <c r="O368">
        <f>12*(YEAR(G368)-YEAR($L$3))+(MONTH(G368)-MONTH($L$3))</f>
        <v/>
      </c>
      <c r="P368" s="319">
        <f>IF(N368="Atraso",L368,L368/(1+$L$2)^O368)</f>
        <v/>
      </c>
      <c r="Q368">
        <f>IF(N368="Atraso",$L$3-G368,0)</f>
        <v/>
      </c>
      <c r="R368">
        <f>IF(Q368&lt;=15,"Até 15",IF(Q368&lt;=30,"Entre 15 e 30",IF(Q368&lt;=60,"Entre 30 e 60",IF(Q368&lt;=90,"Entre 60 e 90",IF(Q368&lt;=120,"Entre 90 e 120",IF(Q368&lt;=150,"Entre 120 e 150",IF(Q368&lt;=180,"Entre 150 e 180","Superior a 180")))))))</f>
        <v/>
      </c>
      <c r="S368">
        <f>IF(N368="Atraso",IF(Q368&lt;=30,INFORME_MENSAL!$A$12,IF(Q368&lt;=60,INFORME_MENSAL!$A$13,IF(Q368&lt;=90,INFORME_MENSAL!$A$14,IF(Q368&lt;=120,INFORME_MENSAL!$A$15,IF(Q368&lt;=150,INFORME_MENSAL!$A$16,IF(Q368&lt;=180,INFORME_MENSAL!$A$17,IF(Q368&lt;=360,INFORME_MENSAL!$A$18,IF(Q368&gt;360,INFORME_MENSAL!$A$19)))))))),"")</f>
        <v/>
      </c>
    </row>
    <row r="369">
      <c r="A369" t="inlineStr">
        <is>
          <t>CASA-27</t>
        </is>
      </c>
      <c r="B369" t="inlineStr">
        <is>
          <t>SIMONE REGINA MAIA</t>
        </is>
      </c>
      <c r="C369" t="n">
        <v>1</v>
      </c>
      <c r="D369" t="inlineStr">
        <is>
          <t>INCC</t>
        </is>
      </c>
      <c r="F369" t="inlineStr">
        <is>
          <t>Mensal</t>
        </is>
      </c>
      <c r="G369" s="322" t="n">
        <v>45337</v>
      </c>
      <c r="H369" s="322" t="n">
        <v>45323</v>
      </c>
      <c r="I369" t="n">
        <v>3</v>
      </c>
      <c r="J369" t="inlineStr">
        <is>
          <t>A2 - Semestral</t>
        </is>
      </c>
      <c r="K369" t="inlineStr">
        <is>
          <t>Contrato</t>
        </is>
      </c>
      <c r="L369" t="n">
        <v>13340.4</v>
      </c>
      <c r="M369" s="167">
        <f>DATE(YEAR(G369),MONTH(G369),1)</f>
        <v/>
      </c>
      <c r="N369" s="157">
        <f>IF(G369&gt;$L$3,"Futuro","Atraso")</f>
        <v/>
      </c>
      <c r="O369">
        <f>12*(YEAR(G369)-YEAR($L$3))+(MONTH(G369)-MONTH($L$3))</f>
        <v/>
      </c>
      <c r="P369" s="319">
        <f>IF(N369="Atraso",L369,L369/(1+$L$2)^O369)</f>
        <v/>
      </c>
      <c r="Q369">
        <f>IF(N369="Atraso",$L$3-G369,0)</f>
        <v/>
      </c>
      <c r="R369">
        <f>IF(Q369&lt;=15,"Até 15",IF(Q369&lt;=30,"Entre 15 e 30",IF(Q369&lt;=60,"Entre 30 e 60",IF(Q369&lt;=90,"Entre 60 e 90",IF(Q369&lt;=120,"Entre 90 e 120",IF(Q369&lt;=150,"Entre 120 e 150",IF(Q369&lt;=180,"Entre 150 e 180","Superior a 180")))))))</f>
        <v/>
      </c>
      <c r="S369">
        <f>IF(N369="Atraso",IF(Q369&lt;=30,INFORME_MENSAL!$A$12,IF(Q369&lt;=60,INFORME_MENSAL!$A$13,IF(Q369&lt;=90,INFORME_MENSAL!$A$14,IF(Q369&lt;=120,INFORME_MENSAL!$A$15,IF(Q369&lt;=150,INFORME_MENSAL!$A$16,IF(Q369&lt;=180,INFORME_MENSAL!$A$17,IF(Q369&lt;=360,INFORME_MENSAL!$A$18,IF(Q369&gt;360,INFORME_MENSAL!$A$19)))))))),"")</f>
        <v/>
      </c>
    </row>
    <row r="370">
      <c r="A370" t="inlineStr">
        <is>
          <t>CASA-35</t>
        </is>
      </c>
      <c r="B370" t="inlineStr">
        <is>
          <t>ADRIANA ALVARES DA COSTA / RICARDO FEIJO</t>
        </is>
      </c>
      <c r="C370" t="n">
        <v>1</v>
      </c>
      <c r="D370" t="inlineStr">
        <is>
          <t>INCC</t>
        </is>
      </c>
      <c r="F370" t="inlineStr">
        <is>
          <t>Mensal</t>
        </is>
      </c>
      <c r="G370" s="322" t="n">
        <v>45337</v>
      </c>
      <c r="H370" s="322" t="n">
        <v>45323</v>
      </c>
      <c r="I370" t="n">
        <v>9</v>
      </c>
      <c r="J370" t="inlineStr">
        <is>
          <t>P - Parcela</t>
        </is>
      </c>
      <c r="K370" t="inlineStr">
        <is>
          <t>Contrato</t>
        </is>
      </c>
      <c r="L370" t="n">
        <v>3845.45</v>
      </c>
      <c r="M370" s="167">
        <f>DATE(YEAR(G370),MONTH(G370),1)</f>
        <v/>
      </c>
      <c r="N370" s="157">
        <f>IF(G370&gt;$L$3,"Futuro","Atraso")</f>
        <v/>
      </c>
      <c r="O370">
        <f>12*(YEAR(G370)-YEAR($L$3))+(MONTH(G370)-MONTH($L$3))</f>
        <v/>
      </c>
      <c r="P370" s="319">
        <f>IF(N370="Atraso",L370,L370/(1+$L$2)^O370)</f>
        <v/>
      </c>
      <c r="Q370">
        <f>IF(N370="Atraso",$L$3-G370,0)</f>
        <v/>
      </c>
      <c r="R370">
        <f>IF(Q370&lt;=15,"Até 15",IF(Q370&lt;=30,"Entre 15 e 30",IF(Q370&lt;=60,"Entre 30 e 60",IF(Q370&lt;=90,"Entre 60 e 90",IF(Q370&lt;=120,"Entre 90 e 120",IF(Q370&lt;=150,"Entre 120 e 150",IF(Q370&lt;=180,"Entre 150 e 180","Superior a 180")))))))</f>
        <v/>
      </c>
      <c r="S370">
        <f>IF(N370="Atraso",IF(Q370&lt;=30,INFORME_MENSAL!$A$12,IF(Q370&lt;=60,INFORME_MENSAL!$A$13,IF(Q370&lt;=90,INFORME_MENSAL!$A$14,IF(Q370&lt;=120,INFORME_MENSAL!$A$15,IF(Q370&lt;=150,INFORME_MENSAL!$A$16,IF(Q370&lt;=180,INFORME_MENSAL!$A$17,IF(Q370&lt;=360,INFORME_MENSAL!$A$18,IF(Q370&gt;360,INFORME_MENSAL!$A$19)))))))),"")</f>
        <v/>
      </c>
    </row>
    <row r="371">
      <c r="A371" t="inlineStr">
        <is>
          <t>CASA-35</t>
        </is>
      </c>
      <c r="B371" t="inlineStr">
        <is>
          <t>ADRIANA ALVARES DA COSTA / RICARDO FEIJO</t>
        </is>
      </c>
      <c r="C371" t="n">
        <v>1</v>
      </c>
      <c r="D371" t="inlineStr">
        <is>
          <t>INCC</t>
        </is>
      </c>
      <c r="F371" t="inlineStr">
        <is>
          <t>Mensal</t>
        </is>
      </c>
      <c r="G371" s="322" t="n">
        <v>45337</v>
      </c>
      <c r="H371" s="322" t="n">
        <v>45323</v>
      </c>
      <c r="I371" t="n">
        <v>3</v>
      </c>
      <c r="J371" t="inlineStr">
        <is>
          <t>A2 - Semestral</t>
        </is>
      </c>
      <c r="K371" t="inlineStr">
        <is>
          <t>Contrato</t>
        </is>
      </c>
      <c r="L371" t="n">
        <v>11115.14</v>
      </c>
      <c r="M371" s="167">
        <f>DATE(YEAR(G371),MONTH(G371),1)</f>
        <v/>
      </c>
      <c r="N371" s="157">
        <f>IF(G371&gt;$L$3,"Futuro","Atraso")</f>
        <v/>
      </c>
      <c r="O371">
        <f>12*(YEAR(G371)-YEAR($L$3))+(MONTH(G371)-MONTH($L$3))</f>
        <v/>
      </c>
      <c r="P371" s="319">
        <f>IF(N371="Atraso",L371,L371/(1+$L$2)^O371)</f>
        <v/>
      </c>
      <c r="Q371">
        <f>IF(N371="Atraso",$L$3-G371,0)</f>
        <v/>
      </c>
      <c r="R371">
        <f>IF(Q371&lt;=15,"Até 15",IF(Q371&lt;=30,"Entre 15 e 30",IF(Q371&lt;=60,"Entre 30 e 60",IF(Q371&lt;=90,"Entre 60 e 90",IF(Q371&lt;=120,"Entre 90 e 120",IF(Q371&lt;=150,"Entre 120 e 150",IF(Q371&lt;=180,"Entre 150 e 180","Superior a 180")))))))</f>
        <v/>
      </c>
      <c r="S371">
        <f>IF(N371="Atraso",IF(Q371&lt;=30,INFORME_MENSAL!$A$12,IF(Q371&lt;=60,INFORME_MENSAL!$A$13,IF(Q371&lt;=90,INFORME_MENSAL!$A$14,IF(Q371&lt;=120,INFORME_MENSAL!$A$15,IF(Q371&lt;=150,INFORME_MENSAL!$A$16,IF(Q371&lt;=180,INFORME_MENSAL!$A$17,IF(Q371&lt;=360,INFORME_MENSAL!$A$18,IF(Q371&gt;360,INFORME_MENSAL!$A$19)))))))),"")</f>
        <v/>
      </c>
    </row>
    <row r="372">
      <c r="A372" t="inlineStr">
        <is>
          <t>CASA-36</t>
        </is>
      </c>
      <c r="B372" t="inlineStr">
        <is>
          <t>ADRIANA ALVARES DA COSTA / RICARDO FEIJO</t>
        </is>
      </c>
      <c r="C372" t="n">
        <v>1</v>
      </c>
      <c r="D372" t="inlineStr">
        <is>
          <t>INCC</t>
        </is>
      </c>
      <c r="F372" t="inlineStr">
        <is>
          <t>Mensal</t>
        </is>
      </c>
      <c r="G372" s="322" t="n">
        <v>45337</v>
      </c>
      <c r="H372" s="322" t="n">
        <v>45323</v>
      </c>
      <c r="I372" t="n">
        <v>3</v>
      </c>
      <c r="J372" t="inlineStr">
        <is>
          <t>A2 - Semestral</t>
        </is>
      </c>
      <c r="K372" t="inlineStr">
        <is>
          <t>Contrato</t>
        </is>
      </c>
      <c r="L372" t="n">
        <v>11115.14</v>
      </c>
      <c r="M372" s="167">
        <f>DATE(YEAR(G372),MONTH(G372),1)</f>
        <v/>
      </c>
      <c r="N372" s="157">
        <f>IF(G372&gt;$L$3,"Futuro","Atraso")</f>
        <v/>
      </c>
      <c r="O372">
        <f>12*(YEAR(G372)-YEAR($L$3))+(MONTH(G372)-MONTH($L$3))</f>
        <v/>
      </c>
      <c r="P372" s="319">
        <f>IF(N372="Atraso",L372,L372/(1+$L$2)^O372)</f>
        <v/>
      </c>
      <c r="Q372">
        <f>IF(N372="Atraso",$L$3-G372,0)</f>
        <v/>
      </c>
      <c r="R372">
        <f>IF(Q372&lt;=15,"Até 15",IF(Q372&lt;=30,"Entre 15 e 30",IF(Q372&lt;=60,"Entre 30 e 60",IF(Q372&lt;=90,"Entre 60 e 90",IF(Q372&lt;=120,"Entre 90 e 120",IF(Q372&lt;=150,"Entre 120 e 150",IF(Q372&lt;=180,"Entre 150 e 180","Superior a 180")))))))</f>
        <v/>
      </c>
      <c r="S372">
        <f>IF(N372="Atraso",IF(Q372&lt;=30,INFORME_MENSAL!$A$12,IF(Q372&lt;=60,INFORME_MENSAL!$A$13,IF(Q372&lt;=90,INFORME_MENSAL!$A$14,IF(Q372&lt;=120,INFORME_MENSAL!$A$15,IF(Q372&lt;=150,INFORME_MENSAL!$A$16,IF(Q372&lt;=180,INFORME_MENSAL!$A$17,IF(Q372&lt;=360,INFORME_MENSAL!$A$18,IF(Q372&gt;360,INFORME_MENSAL!$A$19)))))))),"")</f>
        <v/>
      </c>
    </row>
    <row r="373">
      <c r="A373" t="inlineStr">
        <is>
          <t>CASA-36</t>
        </is>
      </c>
      <c r="B373" t="inlineStr">
        <is>
          <t>ADRIANA ALVARES DA COSTA / RICARDO FEIJO</t>
        </is>
      </c>
      <c r="C373" t="n">
        <v>1</v>
      </c>
      <c r="D373" t="inlineStr">
        <is>
          <t>INCC</t>
        </is>
      </c>
      <c r="F373" t="inlineStr">
        <is>
          <t>Mensal</t>
        </is>
      </c>
      <c r="G373" s="322" t="n">
        <v>45337</v>
      </c>
      <c r="H373" s="322" t="n">
        <v>45323</v>
      </c>
      <c r="I373" t="n">
        <v>9</v>
      </c>
      <c r="J373" t="inlineStr">
        <is>
          <t>P - Parcela</t>
        </is>
      </c>
      <c r="K373" t="inlineStr">
        <is>
          <t>Contrato</t>
        </is>
      </c>
      <c r="L373" t="n">
        <v>3845.45</v>
      </c>
      <c r="M373" s="167">
        <f>DATE(YEAR(G373),MONTH(G373),1)</f>
        <v/>
      </c>
      <c r="N373" s="157">
        <f>IF(G373&gt;$L$3,"Futuro","Atraso")</f>
        <v/>
      </c>
      <c r="O373">
        <f>12*(YEAR(G373)-YEAR($L$3))+(MONTH(G373)-MONTH($L$3))</f>
        <v/>
      </c>
      <c r="P373" s="319">
        <f>IF(N373="Atraso",L373,L373/(1+$L$2)^O373)</f>
        <v/>
      </c>
      <c r="Q373">
        <f>IF(N373="Atraso",$L$3-G373,0)</f>
        <v/>
      </c>
      <c r="R373">
        <f>IF(Q373&lt;=15,"Até 15",IF(Q373&lt;=30,"Entre 15 e 30",IF(Q373&lt;=60,"Entre 30 e 60",IF(Q373&lt;=90,"Entre 60 e 90",IF(Q373&lt;=120,"Entre 90 e 120",IF(Q373&lt;=150,"Entre 120 e 150",IF(Q373&lt;=180,"Entre 150 e 180","Superior a 180")))))))</f>
        <v/>
      </c>
      <c r="S373">
        <f>IF(N373="Atraso",IF(Q373&lt;=30,INFORME_MENSAL!$A$12,IF(Q373&lt;=60,INFORME_MENSAL!$A$13,IF(Q373&lt;=90,INFORME_MENSAL!$A$14,IF(Q373&lt;=120,INFORME_MENSAL!$A$15,IF(Q373&lt;=150,INFORME_MENSAL!$A$16,IF(Q373&lt;=180,INFORME_MENSAL!$A$17,IF(Q373&lt;=360,INFORME_MENSAL!$A$18,IF(Q373&gt;360,INFORME_MENSAL!$A$19)))))))),"")</f>
        <v/>
      </c>
    </row>
    <row r="374">
      <c r="A374" t="inlineStr">
        <is>
          <t>CASA-9</t>
        </is>
      </c>
      <c r="B374" t="inlineStr">
        <is>
          <t>JESSE GONÇALVES NERI / SABRINA OLIVEIRA LIMA NERI</t>
        </is>
      </c>
      <c r="C374" t="n">
        <v>1</v>
      </c>
      <c r="D374" t="inlineStr">
        <is>
          <t>INCC</t>
        </is>
      </c>
      <c r="F374" t="inlineStr">
        <is>
          <t>Mensal</t>
        </is>
      </c>
      <c r="G374" s="322" t="n">
        <v>45337</v>
      </c>
      <c r="H374" s="322" t="n">
        <v>45323</v>
      </c>
      <c r="I374" t="n">
        <v>8</v>
      </c>
      <c r="J374" t="inlineStr">
        <is>
          <t>P - Parcela</t>
        </is>
      </c>
      <c r="K374" t="inlineStr">
        <is>
          <t>Contrato</t>
        </is>
      </c>
      <c r="L374" t="n">
        <v>3969.62</v>
      </c>
      <c r="M374" s="167">
        <f>DATE(YEAR(G374),MONTH(G374),1)</f>
        <v/>
      </c>
      <c r="N374" s="157">
        <f>IF(G374&gt;$L$3,"Futuro","Atraso")</f>
        <v/>
      </c>
      <c r="O374">
        <f>12*(YEAR(G374)-YEAR($L$3))+(MONTH(G374)-MONTH($L$3))</f>
        <v/>
      </c>
      <c r="P374" s="319">
        <f>IF(N374="Atraso",L374,L374/(1+$L$2)^O374)</f>
        <v/>
      </c>
      <c r="Q374">
        <f>IF(N374="Atraso",$L$3-G374,0)</f>
        <v/>
      </c>
      <c r="R374">
        <f>IF(Q374&lt;=15,"Até 15",IF(Q374&lt;=30,"Entre 15 e 30",IF(Q374&lt;=60,"Entre 30 e 60",IF(Q374&lt;=90,"Entre 60 e 90",IF(Q374&lt;=120,"Entre 90 e 120",IF(Q374&lt;=150,"Entre 120 e 150",IF(Q374&lt;=180,"Entre 150 e 180","Superior a 180")))))))</f>
        <v/>
      </c>
      <c r="S374">
        <f>IF(N374="Atraso",IF(Q374&lt;=30,INFORME_MENSAL!$A$12,IF(Q374&lt;=60,INFORME_MENSAL!$A$13,IF(Q374&lt;=90,INFORME_MENSAL!$A$14,IF(Q374&lt;=120,INFORME_MENSAL!$A$15,IF(Q374&lt;=150,INFORME_MENSAL!$A$16,IF(Q374&lt;=180,INFORME_MENSAL!$A$17,IF(Q374&lt;=360,INFORME_MENSAL!$A$18,IF(Q374&gt;360,INFORME_MENSAL!$A$19)))))))),"")</f>
        <v/>
      </c>
    </row>
    <row r="375">
      <c r="A375" t="inlineStr">
        <is>
          <t>CASA-46</t>
        </is>
      </c>
      <c r="B375" t="inlineStr">
        <is>
          <t>MARCELO NORONHA MANGANO / ANDRESA PINHEIRO MANGANO</t>
        </is>
      </c>
      <c r="C375" t="n">
        <v>1</v>
      </c>
      <c r="D375" t="inlineStr">
        <is>
          <t>INCC</t>
        </is>
      </c>
      <c r="F375" t="inlineStr">
        <is>
          <t>Mensal</t>
        </is>
      </c>
      <c r="G375" s="322" t="n">
        <v>45337</v>
      </c>
      <c r="H375" s="322" t="n">
        <v>45323</v>
      </c>
      <c r="I375" t="n">
        <v>4</v>
      </c>
      <c r="J375" t="inlineStr">
        <is>
          <t>P - Parcela</t>
        </is>
      </c>
      <c r="K375" t="inlineStr">
        <is>
          <t>Contrato</t>
        </is>
      </c>
      <c r="L375" t="n">
        <v>12062.4</v>
      </c>
      <c r="M375" s="167">
        <f>DATE(YEAR(G375),MONTH(G375),1)</f>
        <v/>
      </c>
      <c r="N375" s="157">
        <f>IF(G375&gt;$L$3,"Futuro","Atraso")</f>
        <v/>
      </c>
      <c r="O375">
        <f>12*(YEAR(G375)-YEAR($L$3))+(MONTH(G375)-MONTH($L$3))</f>
        <v/>
      </c>
      <c r="P375" s="319">
        <f>IF(N375="Atraso",L375,L375/(1+$L$2)^O375)</f>
        <v/>
      </c>
      <c r="Q375">
        <f>IF(N375="Atraso",$L$3-G375,0)</f>
        <v/>
      </c>
      <c r="R375">
        <f>IF(Q375&lt;=15,"Até 15",IF(Q375&lt;=30,"Entre 15 e 30",IF(Q375&lt;=60,"Entre 30 e 60",IF(Q375&lt;=90,"Entre 60 e 90",IF(Q375&lt;=120,"Entre 90 e 120",IF(Q375&lt;=150,"Entre 120 e 150",IF(Q375&lt;=180,"Entre 150 e 180","Superior a 180")))))))</f>
        <v/>
      </c>
      <c r="S375">
        <f>IF(N375="Atraso",IF(Q375&lt;=30,INFORME_MENSAL!$A$12,IF(Q375&lt;=60,INFORME_MENSAL!$A$13,IF(Q375&lt;=90,INFORME_MENSAL!$A$14,IF(Q375&lt;=120,INFORME_MENSAL!$A$15,IF(Q375&lt;=150,INFORME_MENSAL!$A$16,IF(Q375&lt;=180,INFORME_MENSAL!$A$17,IF(Q375&lt;=360,INFORME_MENSAL!$A$18,IF(Q375&gt;360,INFORME_MENSAL!$A$19)))))))),"")</f>
        <v/>
      </c>
    </row>
    <row r="376">
      <c r="A376" t="inlineStr">
        <is>
          <t>CASA-14</t>
        </is>
      </c>
      <c r="B376" t="inlineStr">
        <is>
          <t>VINICIUS DOLZANI FERMINO NASCIMENTO / GLAUCIA DOS SANTOS SILVA NASCIMENTO</t>
        </is>
      </c>
      <c r="C376" t="n">
        <v>1</v>
      </c>
      <c r="D376" t="inlineStr">
        <is>
          <t>INCC</t>
        </is>
      </c>
      <c r="F376" t="inlineStr">
        <is>
          <t>Mensal</t>
        </is>
      </c>
      <c r="G376" s="322" t="n">
        <v>45342</v>
      </c>
      <c r="H376" s="322" t="n">
        <v>45323</v>
      </c>
      <c r="I376" t="n">
        <v>9</v>
      </c>
      <c r="J376" t="inlineStr">
        <is>
          <t>P - Parcela</t>
        </is>
      </c>
      <c r="K376" t="inlineStr">
        <is>
          <t>Contrato</t>
        </is>
      </c>
      <c r="L376" t="n">
        <v>3350.86</v>
      </c>
      <c r="M376" s="167">
        <f>DATE(YEAR(G376),MONTH(G376),1)</f>
        <v/>
      </c>
      <c r="N376" s="157">
        <f>IF(G376&gt;$L$3,"Futuro","Atraso")</f>
        <v/>
      </c>
      <c r="O376">
        <f>12*(YEAR(G376)-YEAR($L$3))+(MONTH(G376)-MONTH($L$3))</f>
        <v/>
      </c>
      <c r="P376" s="319">
        <f>IF(N376="Atraso",L376,L376/(1+$L$2)^O376)</f>
        <v/>
      </c>
      <c r="Q376">
        <f>IF(N376="Atraso",$L$3-G376,0)</f>
        <v/>
      </c>
      <c r="R376">
        <f>IF(Q376&lt;=15,"Até 15",IF(Q376&lt;=30,"Entre 15 e 30",IF(Q376&lt;=60,"Entre 30 e 60",IF(Q376&lt;=90,"Entre 60 e 90",IF(Q376&lt;=120,"Entre 90 e 120",IF(Q376&lt;=150,"Entre 120 e 150",IF(Q376&lt;=180,"Entre 150 e 180","Superior a 180")))))))</f>
        <v/>
      </c>
      <c r="S376">
        <f>IF(N376="Atraso",IF(Q376&lt;=30,INFORME_MENSAL!$A$12,IF(Q376&lt;=60,INFORME_MENSAL!$A$13,IF(Q376&lt;=90,INFORME_MENSAL!$A$14,IF(Q376&lt;=120,INFORME_MENSAL!$A$15,IF(Q376&lt;=150,INFORME_MENSAL!$A$16,IF(Q376&lt;=180,INFORME_MENSAL!$A$17,IF(Q376&lt;=360,INFORME_MENSAL!$A$18,IF(Q376&gt;360,INFORME_MENSAL!$A$19)))))))),"")</f>
        <v/>
      </c>
    </row>
    <row r="377">
      <c r="A377" t="inlineStr">
        <is>
          <t>CASA-40</t>
        </is>
      </c>
      <c r="B377" t="inlineStr">
        <is>
          <t>RODRIGO DE JESUS REIS / DEBORA ANGELA REIS</t>
        </is>
      </c>
      <c r="C377" t="n">
        <v>1</v>
      </c>
      <c r="D377" t="inlineStr">
        <is>
          <t>INCC</t>
        </is>
      </c>
      <c r="F377" t="inlineStr">
        <is>
          <t>Mensal</t>
        </is>
      </c>
      <c r="G377" s="322" t="n">
        <v>45342</v>
      </c>
      <c r="H377" s="322" t="n">
        <v>45323</v>
      </c>
      <c r="I377" t="n">
        <v>11</v>
      </c>
      <c r="J377" t="inlineStr">
        <is>
          <t>P - Parcela</t>
        </is>
      </c>
      <c r="K377" t="inlineStr">
        <is>
          <t>Contrato</t>
        </is>
      </c>
      <c r="L377" t="n">
        <v>4647.94</v>
      </c>
      <c r="M377" s="167">
        <f>DATE(YEAR(G377),MONTH(G377),1)</f>
        <v/>
      </c>
      <c r="N377" s="157">
        <f>IF(G377&gt;$L$3,"Futuro","Atraso")</f>
        <v/>
      </c>
      <c r="O377">
        <f>12*(YEAR(G377)-YEAR($L$3))+(MONTH(G377)-MONTH($L$3))</f>
        <v/>
      </c>
      <c r="P377" s="319">
        <f>IF(N377="Atraso",L377,L377/(1+$L$2)^O377)</f>
        <v/>
      </c>
      <c r="Q377">
        <f>IF(N377="Atraso",$L$3-G377,0)</f>
        <v/>
      </c>
      <c r="R377">
        <f>IF(Q377&lt;=15,"Até 15",IF(Q377&lt;=30,"Entre 15 e 30",IF(Q377&lt;=60,"Entre 30 e 60",IF(Q377&lt;=90,"Entre 60 e 90",IF(Q377&lt;=120,"Entre 90 e 120",IF(Q377&lt;=150,"Entre 120 e 150",IF(Q377&lt;=180,"Entre 150 e 180","Superior a 180")))))))</f>
        <v/>
      </c>
      <c r="S377">
        <f>IF(N377="Atraso",IF(Q377&lt;=30,INFORME_MENSAL!$A$12,IF(Q377&lt;=60,INFORME_MENSAL!$A$13,IF(Q377&lt;=90,INFORME_MENSAL!$A$14,IF(Q377&lt;=120,INFORME_MENSAL!$A$15,IF(Q377&lt;=150,INFORME_MENSAL!$A$16,IF(Q377&lt;=180,INFORME_MENSAL!$A$17,IF(Q377&lt;=360,INFORME_MENSAL!$A$18,IF(Q377&gt;360,INFORME_MENSAL!$A$19)))))))),"")</f>
        <v/>
      </c>
    </row>
    <row r="378">
      <c r="A378" t="inlineStr">
        <is>
          <t>CASA-18</t>
        </is>
      </c>
      <c r="B378" t="inlineStr">
        <is>
          <t>MARCELO JOSE DA SILVA / RAQUEL LIVIA FACONTI</t>
        </is>
      </c>
      <c r="C378" t="n">
        <v>1</v>
      </c>
      <c r="D378" t="inlineStr">
        <is>
          <t>INCC</t>
        </is>
      </c>
      <c r="F378" t="inlineStr">
        <is>
          <t>Mensal</t>
        </is>
      </c>
      <c r="G378" s="322" t="n">
        <v>45342</v>
      </c>
      <c r="H378" s="322" t="n">
        <v>45323</v>
      </c>
      <c r="I378" t="n">
        <v>10</v>
      </c>
      <c r="J378" t="inlineStr">
        <is>
          <t>P - Parcela</t>
        </is>
      </c>
      <c r="K378" t="inlineStr">
        <is>
          <t>Contrato</t>
        </is>
      </c>
      <c r="L378" t="n">
        <v>3664.12</v>
      </c>
      <c r="M378" s="167">
        <f>DATE(YEAR(G378),MONTH(G378),1)</f>
        <v/>
      </c>
      <c r="N378" s="157">
        <f>IF(G378&gt;$L$3,"Futuro","Atraso")</f>
        <v/>
      </c>
      <c r="O378">
        <f>12*(YEAR(G378)-YEAR($L$3))+(MONTH(G378)-MONTH($L$3))</f>
        <v/>
      </c>
      <c r="P378" s="319">
        <f>IF(N378="Atraso",L378,L378/(1+$L$2)^O378)</f>
        <v/>
      </c>
      <c r="Q378">
        <f>IF(N378="Atraso",$L$3-G378,0)</f>
        <v/>
      </c>
      <c r="R378">
        <f>IF(Q378&lt;=15,"Até 15",IF(Q378&lt;=30,"Entre 15 e 30",IF(Q378&lt;=60,"Entre 30 e 60",IF(Q378&lt;=90,"Entre 60 e 90",IF(Q378&lt;=120,"Entre 90 e 120",IF(Q378&lt;=150,"Entre 120 e 150",IF(Q378&lt;=180,"Entre 150 e 180","Superior a 180")))))))</f>
        <v/>
      </c>
      <c r="S378">
        <f>IF(N378="Atraso",IF(Q378&lt;=30,INFORME_MENSAL!$A$12,IF(Q378&lt;=60,INFORME_MENSAL!$A$13,IF(Q378&lt;=90,INFORME_MENSAL!$A$14,IF(Q378&lt;=120,INFORME_MENSAL!$A$15,IF(Q378&lt;=150,INFORME_MENSAL!$A$16,IF(Q378&lt;=180,INFORME_MENSAL!$A$17,IF(Q378&lt;=360,INFORME_MENSAL!$A$18,IF(Q378&gt;360,INFORME_MENSAL!$A$19)))))))),"")</f>
        <v/>
      </c>
    </row>
    <row r="379">
      <c r="A379" t="inlineStr">
        <is>
          <t>CASA-16</t>
        </is>
      </c>
      <c r="B379" t="inlineStr">
        <is>
          <t>LEANDRO SOLA BERNARDINO / RAQUEL BERNARDINO SOLA</t>
        </is>
      </c>
      <c r="C379" t="n">
        <v>1</v>
      </c>
      <c r="D379" t="inlineStr">
        <is>
          <t>INCC</t>
        </is>
      </c>
      <c r="F379" t="inlineStr">
        <is>
          <t>Mensal</t>
        </is>
      </c>
      <c r="G379" s="322" t="n">
        <v>45342</v>
      </c>
      <c r="H379" s="322" t="n">
        <v>45323</v>
      </c>
      <c r="I379" t="n">
        <v>10</v>
      </c>
      <c r="J379" t="inlineStr">
        <is>
          <t>P - Parcela</t>
        </is>
      </c>
      <c r="K379" t="inlineStr">
        <is>
          <t>Contrato</t>
        </is>
      </c>
      <c r="L379" t="n">
        <v>3638.29</v>
      </c>
      <c r="M379" s="167">
        <f>DATE(YEAR(G379),MONTH(G379),1)</f>
        <v/>
      </c>
      <c r="N379" s="157">
        <f>IF(G379&gt;$L$3,"Futuro","Atraso")</f>
        <v/>
      </c>
      <c r="O379">
        <f>12*(YEAR(G379)-YEAR($L$3))+(MONTH(G379)-MONTH($L$3))</f>
        <v/>
      </c>
      <c r="P379" s="319">
        <f>IF(N379="Atraso",L379,L379/(1+$L$2)^O379)</f>
        <v/>
      </c>
      <c r="Q379">
        <f>IF(N379="Atraso",$L$3-G379,0)</f>
        <v/>
      </c>
      <c r="R379">
        <f>IF(Q379&lt;=15,"Até 15",IF(Q379&lt;=30,"Entre 15 e 30",IF(Q379&lt;=60,"Entre 30 e 60",IF(Q379&lt;=90,"Entre 60 e 90",IF(Q379&lt;=120,"Entre 90 e 120",IF(Q379&lt;=150,"Entre 120 e 150",IF(Q379&lt;=180,"Entre 150 e 180","Superior a 180")))))))</f>
        <v/>
      </c>
      <c r="S379">
        <f>IF(N379="Atraso",IF(Q379&lt;=30,INFORME_MENSAL!$A$12,IF(Q379&lt;=60,INFORME_MENSAL!$A$13,IF(Q379&lt;=90,INFORME_MENSAL!$A$14,IF(Q379&lt;=120,INFORME_MENSAL!$A$15,IF(Q379&lt;=150,INFORME_MENSAL!$A$16,IF(Q379&lt;=180,INFORME_MENSAL!$A$17,IF(Q379&lt;=360,INFORME_MENSAL!$A$18,IF(Q379&gt;360,INFORME_MENSAL!$A$19)))))))),"")</f>
        <v/>
      </c>
    </row>
    <row r="380">
      <c r="A380" t="inlineStr">
        <is>
          <t>CASA-34</t>
        </is>
      </c>
      <c r="B380" t="inlineStr">
        <is>
          <t>ALEXANDRE SIMIÃO / ANA PAULA DE BRITO SIMIÃO</t>
        </is>
      </c>
      <c r="C380" t="n">
        <v>1</v>
      </c>
      <c r="D380" t="inlineStr">
        <is>
          <t>INCC</t>
        </is>
      </c>
      <c r="F380" t="inlineStr">
        <is>
          <t>Mensal</t>
        </is>
      </c>
      <c r="G380" s="322" t="n">
        <v>45342</v>
      </c>
      <c r="H380" s="322" t="n">
        <v>45323</v>
      </c>
      <c r="I380" t="n">
        <v>10</v>
      </c>
      <c r="J380" t="inlineStr">
        <is>
          <t>P - Parcela</t>
        </is>
      </c>
      <c r="K380" t="inlineStr">
        <is>
          <t>Contrato</t>
        </is>
      </c>
      <c r="L380" t="n">
        <v>3845.45</v>
      </c>
      <c r="M380" s="167">
        <f>DATE(YEAR(G380),MONTH(G380),1)</f>
        <v/>
      </c>
      <c r="N380" s="157">
        <f>IF(G380&gt;$L$3,"Futuro","Atraso")</f>
        <v/>
      </c>
      <c r="O380">
        <f>12*(YEAR(G380)-YEAR($L$3))+(MONTH(G380)-MONTH($L$3))</f>
        <v/>
      </c>
      <c r="P380" s="319">
        <f>IF(N380="Atraso",L380,L380/(1+$L$2)^O380)</f>
        <v/>
      </c>
      <c r="Q380">
        <f>IF(N380="Atraso",$L$3-G380,0)</f>
        <v/>
      </c>
      <c r="R380">
        <f>IF(Q380&lt;=15,"Até 15",IF(Q380&lt;=30,"Entre 15 e 30",IF(Q380&lt;=60,"Entre 30 e 60",IF(Q380&lt;=90,"Entre 60 e 90",IF(Q380&lt;=120,"Entre 90 e 120",IF(Q380&lt;=150,"Entre 120 e 150",IF(Q380&lt;=180,"Entre 150 e 180","Superior a 180")))))))</f>
        <v/>
      </c>
      <c r="S380">
        <f>IF(N380="Atraso",IF(Q380&lt;=30,INFORME_MENSAL!$A$12,IF(Q380&lt;=60,INFORME_MENSAL!$A$13,IF(Q380&lt;=90,INFORME_MENSAL!$A$14,IF(Q380&lt;=120,INFORME_MENSAL!$A$15,IF(Q380&lt;=150,INFORME_MENSAL!$A$16,IF(Q380&lt;=180,INFORME_MENSAL!$A$17,IF(Q380&lt;=360,INFORME_MENSAL!$A$18,IF(Q380&gt;360,INFORME_MENSAL!$A$19)))))))),"")</f>
        <v/>
      </c>
    </row>
    <row r="381">
      <c r="A381" t="inlineStr">
        <is>
          <t>CASA-37</t>
        </is>
      </c>
      <c r="B381" t="inlineStr">
        <is>
          <t>DACH DIGITAL CONSULTORIA E SOLUCOES DIGITAIS LTDA / WESLEY BATISTA PEREIRA</t>
        </is>
      </c>
      <c r="C381" t="n">
        <v>1</v>
      </c>
      <c r="D381" t="inlineStr">
        <is>
          <t>INCC</t>
        </is>
      </c>
      <c r="F381" t="inlineStr">
        <is>
          <t>Mensal</t>
        </is>
      </c>
      <c r="G381" s="322" t="n">
        <v>45342</v>
      </c>
      <c r="H381" s="322" t="n">
        <v>45323</v>
      </c>
      <c r="I381" t="n">
        <v>3</v>
      </c>
      <c r="J381" t="inlineStr">
        <is>
          <t>A2 - Semestral</t>
        </is>
      </c>
      <c r="K381" t="inlineStr">
        <is>
          <t>Contrato</t>
        </is>
      </c>
      <c r="L381" t="n">
        <v>13340.4</v>
      </c>
      <c r="M381" s="167">
        <f>DATE(YEAR(G381),MONTH(G381),1)</f>
        <v/>
      </c>
      <c r="N381" s="157">
        <f>IF(G381&gt;$L$3,"Futuro","Atraso")</f>
        <v/>
      </c>
      <c r="O381">
        <f>12*(YEAR(G381)-YEAR($L$3))+(MONTH(G381)-MONTH($L$3))</f>
        <v/>
      </c>
      <c r="P381" s="319">
        <f>IF(N381="Atraso",L381,L381/(1+$L$2)^O381)</f>
        <v/>
      </c>
      <c r="Q381">
        <f>IF(N381="Atraso",$L$3-G381,0)</f>
        <v/>
      </c>
      <c r="R381">
        <f>IF(Q381&lt;=15,"Até 15",IF(Q381&lt;=30,"Entre 15 e 30",IF(Q381&lt;=60,"Entre 30 e 60",IF(Q381&lt;=90,"Entre 60 e 90",IF(Q381&lt;=120,"Entre 90 e 120",IF(Q381&lt;=150,"Entre 120 e 150",IF(Q381&lt;=180,"Entre 150 e 180","Superior a 180")))))))</f>
        <v/>
      </c>
      <c r="S381">
        <f>IF(N381="Atraso",IF(Q381&lt;=30,INFORME_MENSAL!$A$12,IF(Q381&lt;=60,INFORME_MENSAL!$A$13,IF(Q381&lt;=90,INFORME_MENSAL!$A$14,IF(Q381&lt;=120,INFORME_MENSAL!$A$15,IF(Q381&lt;=150,INFORME_MENSAL!$A$16,IF(Q381&lt;=180,INFORME_MENSAL!$A$17,IF(Q381&lt;=360,INFORME_MENSAL!$A$18,IF(Q381&gt;360,INFORME_MENSAL!$A$19)))))))),"")</f>
        <v/>
      </c>
    </row>
    <row r="382">
      <c r="A382" t="inlineStr">
        <is>
          <t>CASA-37</t>
        </is>
      </c>
      <c r="B382" t="inlineStr">
        <is>
          <t>DACH DIGITAL CONSULTORIA E SOLUCOES DIGITAIS LTDA / WESLEY BATISTA PEREIRA</t>
        </is>
      </c>
      <c r="C382" t="n">
        <v>1</v>
      </c>
      <c r="D382" t="inlineStr">
        <is>
          <t>INCC</t>
        </is>
      </c>
      <c r="F382" t="inlineStr">
        <is>
          <t>Mensal</t>
        </is>
      </c>
      <c r="G382" s="322" t="n">
        <v>45342</v>
      </c>
      <c r="H382" s="322" t="n">
        <v>45323</v>
      </c>
      <c r="I382" t="n">
        <v>9</v>
      </c>
      <c r="J382" t="inlineStr">
        <is>
          <t>P - Parcela</t>
        </is>
      </c>
      <c r="K382" t="inlineStr">
        <is>
          <t>Contrato</t>
        </is>
      </c>
      <c r="L382" t="n">
        <v>4615.18</v>
      </c>
      <c r="M382" s="167">
        <f>DATE(YEAR(G382),MONTH(G382),1)</f>
        <v/>
      </c>
      <c r="N382" s="157">
        <f>IF(G382&gt;$L$3,"Futuro","Atraso")</f>
        <v/>
      </c>
      <c r="O382">
        <f>12*(YEAR(G382)-YEAR($L$3))+(MONTH(G382)-MONTH($L$3))</f>
        <v/>
      </c>
      <c r="P382" s="319">
        <f>IF(N382="Atraso",L382,L382/(1+$L$2)^O382)</f>
        <v/>
      </c>
      <c r="Q382">
        <f>IF(N382="Atraso",$L$3-G382,0)</f>
        <v/>
      </c>
      <c r="R382">
        <f>IF(Q382&lt;=15,"Até 15",IF(Q382&lt;=30,"Entre 15 e 30",IF(Q382&lt;=60,"Entre 30 e 60",IF(Q382&lt;=90,"Entre 60 e 90",IF(Q382&lt;=120,"Entre 90 e 120",IF(Q382&lt;=150,"Entre 120 e 150",IF(Q382&lt;=180,"Entre 150 e 180","Superior a 180")))))))</f>
        <v/>
      </c>
      <c r="S382">
        <f>IF(N382="Atraso",IF(Q382&lt;=30,INFORME_MENSAL!$A$12,IF(Q382&lt;=60,INFORME_MENSAL!$A$13,IF(Q382&lt;=90,INFORME_MENSAL!$A$14,IF(Q382&lt;=120,INFORME_MENSAL!$A$15,IF(Q382&lt;=150,INFORME_MENSAL!$A$16,IF(Q382&lt;=180,INFORME_MENSAL!$A$17,IF(Q382&lt;=360,INFORME_MENSAL!$A$18,IF(Q382&gt;360,INFORME_MENSAL!$A$19)))))))),"")</f>
        <v/>
      </c>
    </row>
    <row r="383">
      <c r="A383" t="inlineStr">
        <is>
          <t>CASA-63</t>
        </is>
      </c>
      <c r="B383" t="inlineStr">
        <is>
          <t>RODRIGO LOPES DE SOUZA / BEATRIZ TEREZA MARCOLINO DE SOUZA</t>
        </is>
      </c>
      <c r="C383" t="n">
        <v>1</v>
      </c>
      <c r="D383" t="inlineStr">
        <is>
          <t>INCC</t>
        </is>
      </c>
      <c r="F383" t="inlineStr">
        <is>
          <t>Mensal</t>
        </is>
      </c>
      <c r="G383" s="322" t="n">
        <v>45342</v>
      </c>
      <c r="H383" s="322" t="n">
        <v>45323</v>
      </c>
      <c r="I383" t="n">
        <v>7</v>
      </c>
      <c r="J383" t="inlineStr">
        <is>
          <t>P - Parcela</t>
        </is>
      </c>
      <c r="K383" t="inlineStr">
        <is>
          <t>Contrato</t>
        </is>
      </c>
      <c r="L383" t="n">
        <v>3373.75</v>
      </c>
      <c r="M383" s="167">
        <f>DATE(YEAR(G383),MONTH(G383),1)</f>
        <v/>
      </c>
      <c r="N383" s="157">
        <f>IF(G383&gt;$L$3,"Futuro","Atraso")</f>
        <v/>
      </c>
      <c r="O383">
        <f>12*(YEAR(G383)-YEAR($L$3))+(MONTH(G383)-MONTH($L$3))</f>
        <v/>
      </c>
      <c r="P383" s="319">
        <f>IF(N383="Atraso",L383,L383/(1+$L$2)^O383)</f>
        <v/>
      </c>
      <c r="Q383">
        <f>IF(N383="Atraso",$L$3-G383,0)</f>
        <v/>
      </c>
      <c r="R383">
        <f>IF(Q383&lt;=15,"Até 15",IF(Q383&lt;=30,"Entre 15 e 30",IF(Q383&lt;=60,"Entre 30 e 60",IF(Q383&lt;=90,"Entre 60 e 90",IF(Q383&lt;=120,"Entre 90 e 120",IF(Q383&lt;=150,"Entre 120 e 150",IF(Q383&lt;=180,"Entre 150 e 180","Superior a 180")))))))</f>
        <v/>
      </c>
      <c r="S383">
        <f>IF(N383="Atraso",IF(Q383&lt;=30,INFORME_MENSAL!$A$12,IF(Q383&lt;=60,INFORME_MENSAL!$A$13,IF(Q383&lt;=90,INFORME_MENSAL!$A$14,IF(Q383&lt;=120,INFORME_MENSAL!$A$15,IF(Q383&lt;=150,INFORME_MENSAL!$A$16,IF(Q383&lt;=180,INFORME_MENSAL!$A$17,IF(Q383&lt;=360,INFORME_MENSAL!$A$18,IF(Q383&gt;360,INFORME_MENSAL!$A$19)))))))),"")</f>
        <v/>
      </c>
    </row>
    <row r="384">
      <c r="A384" t="inlineStr">
        <is>
          <t>CASA-32</t>
        </is>
      </c>
      <c r="B384" t="inlineStr">
        <is>
          <t>FERNANDA CARSOSO MOREIRA / JONATHAN ALVES MACEDO</t>
        </is>
      </c>
      <c r="C384" t="n">
        <v>1</v>
      </c>
      <c r="D384" t="inlineStr">
        <is>
          <t>INCC</t>
        </is>
      </c>
      <c r="F384" t="inlineStr">
        <is>
          <t>Mensal</t>
        </is>
      </c>
      <c r="G384" s="322" t="n">
        <v>45342</v>
      </c>
      <c r="H384" s="322" t="n">
        <v>45323</v>
      </c>
      <c r="I384" t="n">
        <v>10</v>
      </c>
      <c r="J384" t="inlineStr">
        <is>
          <t>P - Parcela</t>
        </is>
      </c>
      <c r="K384" t="inlineStr">
        <is>
          <t>Contrato</t>
        </is>
      </c>
      <c r="L384" t="n">
        <v>3046.32</v>
      </c>
      <c r="M384" s="167">
        <f>DATE(YEAR(G384),MONTH(G384),1)</f>
        <v/>
      </c>
      <c r="N384" s="157">
        <f>IF(G384&gt;$L$3,"Futuro","Atraso")</f>
        <v/>
      </c>
      <c r="O384">
        <f>12*(YEAR(G384)-YEAR($L$3))+(MONTH(G384)-MONTH($L$3))</f>
        <v/>
      </c>
      <c r="P384" s="319">
        <f>IF(N384="Atraso",L384,L384/(1+$L$2)^O384)</f>
        <v/>
      </c>
      <c r="Q384">
        <f>IF(N384="Atraso",$L$3-G384,0)</f>
        <v/>
      </c>
      <c r="R384">
        <f>IF(Q384&lt;=15,"Até 15",IF(Q384&lt;=30,"Entre 15 e 30",IF(Q384&lt;=60,"Entre 30 e 60",IF(Q384&lt;=90,"Entre 60 e 90",IF(Q384&lt;=120,"Entre 90 e 120",IF(Q384&lt;=150,"Entre 120 e 150",IF(Q384&lt;=180,"Entre 150 e 180","Superior a 180")))))))</f>
        <v/>
      </c>
      <c r="S384">
        <f>IF(N384="Atraso",IF(Q384&lt;=30,INFORME_MENSAL!$A$12,IF(Q384&lt;=60,INFORME_MENSAL!$A$13,IF(Q384&lt;=90,INFORME_MENSAL!$A$14,IF(Q384&lt;=120,INFORME_MENSAL!$A$15,IF(Q384&lt;=150,INFORME_MENSAL!$A$16,IF(Q384&lt;=180,INFORME_MENSAL!$A$17,IF(Q384&lt;=360,INFORME_MENSAL!$A$18,IF(Q384&gt;360,INFORME_MENSAL!$A$19)))))))),"")</f>
        <v/>
      </c>
    </row>
    <row r="385">
      <c r="A385" t="inlineStr">
        <is>
          <t>CASA-17</t>
        </is>
      </c>
      <c r="B385" t="inlineStr">
        <is>
          <t>RAPHAEL TURGERA DA SILVA / SANDRA GAMBARRA HILARIO</t>
        </is>
      </c>
      <c r="C385" t="n">
        <v>1</v>
      </c>
      <c r="D385" t="inlineStr">
        <is>
          <t>INCC</t>
        </is>
      </c>
      <c r="F385" t="inlineStr">
        <is>
          <t>Mensal</t>
        </is>
      </c>
      <c r="G385" s="322" t="n">
        <v>45342</v>
      </c>
      <c r="H385" s="322" t="n">
        <v>45323</v>
      </c>
      <c r="I385" t="n">
        <v>1</v>
      </c>
      <c r="J385" t="inlineStr">
        <is>
          <t>A2 - Semestral</t>
        </is>
      </c>
      <c r="K385" t="inlineStr">
        <is>
          <t>Contrato</t>
        </is>
      </c>
      <c r="L385" t="n">
        <v>15127.12</v>
      </c>
      <c r="M385" s="167">
        <f>DATE(YEAR(G385),MONTH(G385),1)</f>
        <v/>
      </c>
      <c r="N385" s="157">
        <f>IF(G385&gt;$L$3,"Futuro","Atraso")</f>
        <v/>
      </c>
      <c r="O385">
        <f>12*(YEAR(G385)-YEAR($L$3))+(MONTH(G385)-MONTH($L$3))</f>
        <v/>
      </c>
      <c r="P385" s="319">
        <f>IF(N385="Atraso",L385,L385/(1+$L$2)^O385)</f>
        <v/>
      </c>
      <c r="Q385">
        <f>IF(N385="Atraso",$L$3-G385,0)</f>
        <v/>
      </c>
      <c r="R385">
        <f>IF(Q385&lt;=15,"Até 15",IF(Q385&lt;=30,"Entre 15 e 30",IF(Q385&lt;=60,"Entre 30 e 60",IF(Q385&lt;=90,"Entre 60 e 90",IF(Q385&lt;=120,"Entre 90 e 120",IF(Q385&lt;=150,"Entre 120 e 150",IF(Q385&lt;=180,"Entre 150 e 180","Superior a 180")))))))</f>
        <v/>
      </c>
      <c r="S385">
        <f>IF(N385="Atraso",IF(Q385&lt;=30,INFORME_MENSAL!$A$12,IF(Q385&lt;=60,INFORME_MENSAL!$A$13,IF(Q385&lt;=90,INFORME_MENSAL!$A$14,IF(Q385&lt;=120,INFORME_MENSAL!$A$15,IF(Q385&lt;=150,INFORME_MENSAL!$A$16,IF(Q385&lt;=180,INFORME_MENSAL!$A$17,IF(Q385&lt;=360,INFORME_MENSAL!$A$18,IF(Q385&gt;360,INFORME_MENSAL!$A$19)))))))),"")</f>
        <v/>
      </c>
    </row>
    <row r="386">
      <c r="A386" t="inlineStr">
        <is>
          <t>CASA-17</t>
        </is>
      </c>
      <c r="B386" t="inlineStr">
        <is>
          <t>RAPHAEL TURGERA DA SILVA / SANDRA GAMBARRA HILARIO</t>
        </is>
      </c>
      <c r="C386" t="n">
        <v>1</v>
      </c>
      <c r="D386" t="inlineStr">
        <is>
          <t>INCC</t>
        </is>
      </c>
      <c r="F386" t="inlineStr">
        <is>
          <t>Mensal</t>
        </is>
      </c>
      <c r="G386" s="322" t="n">
        <v>45342</v>
      </c>
      <c r="H386" s="322" t="n">
        <v>45323</v>
      </c>
      <c r="I386" t="n">
        <v>2</v>
      </c>
      <c r="J386" t="inlineStr">
        <is>
          <t>P - Parcela</t>
        </is>
      </c>
      <c r="K386" t="inlineStr">
        <is>
          <t>Contrato</t>
        </is>
      </c>
      <c r="L386" t="n">
        <v>9598.35</v>
      </c>
      <c r="M386" s="167">
        <f>DATE(YEAR(G386),MONTH(G386),1)</f>
        <v/>
      </c>
      <c r="N386" s="157">
        <f>IF(G386&gt;$L$3,"Futuro","Atraso")</f>
        <v/>
      </c>
      <c r="O386">
        <f>12*(YEAR(G386)-YEAR($L$3))+(MONTH(G386)-MONTH($L$3))</f>
        <v/>
      </c>
      <c r="P386" s="319">
        <f>IF(N386="Atraso",L386,L386/(1+$L$2)^O386)</f>
        <v/>
      </c>
      <c r="Q386">
        <f>IF(N386="Atraso",$L$3-G386,0)</f>
        <v/>
      </c>
      <c r="R386">
        <f>IF(Q386&lt;=15,"Até 15",IF(Q386&lt;=30,"Entre 15 e 30",IF(Q386&lt;=60,"Entre 30 e 60",IF(Q386&lt;=90,"Entre 60 e 90",IF(Q386&lt;=120,"Entre 90 e 120",IF(Q386&lt;=150,"Entre 120 e 150",IF(Q386&lt;=180,"Entre 150 e 180","Superior a 180")))))))</f>
        <v/>
      </c>
      <c r="S386">
        <f>IF(N386="Atraso",IF(Q386&lt;=30,INFORME_MENSAL!$A$12,IF(Q386&lt;=60,INFORME_MENSAL!$A$13,IF(Q386&lt;=90,INFORME_MENSAL!$A$14,IF(Q386&lt;=120,INFORME_MENSAL!$A$15,IF(Q386&lt;=150,INFORME_MENSAL!$A$16,IF(Q386&lt;=180,INFORME_MENSAL!$A$17,IF(Q386&lt;=360,INFORME_MENSAL!$A$18,IF(Q386&gt;360,INFORME_MENSAL!$A$19)))))))),"")</f>
        <v/>
      </c>
    </row>
    <row r="387">
      <c r="A387" t="inlineStr">
        <is>
          <t>CASA-65</t>
        </is>
      </c>
      <c r="B387" t="inlineStr">
        <is>
          <t>DANILO BERTONI PIMENTA / ALBANETE COSTA DE FRANÇA</t>
        </is>
      </c>
      <c r="C387" t="n">
        <v>1</v>
      </c>
      <c r="D387" t="inlineStr">
        <is>
          <t>INCC</t>
        </is>
      </c>
      <c r="F387" t="inlineStr">
        <is>
          <t>Mensal</t>
        </is>
      </c>
      <c r="G387" s="322" t="n">
        <v>45342</v>
      </c>
      <c r="H387" s="322" t="n">
        <v>45323</v>
      </c>
      <c r="I387" t="n">
        <v>8</v>
      </c>
      <c r="J387" t="inlineStr">
        <is>
          <t>P - Parcela</t>
        </is>
      </c>
      <c r="K387" t="inlineStr">
        <is>
          <t>Contrato</t>
        </is>
      </c>
      <c r="L387" t="n">
        <v>2380.16</v>
      </c>
      <c r="M387" s="167">
        <f>DATE(YEAR(G387),MONTH(G387),1)</f>
        <v/>
      </c>
      <c r="N387" s="157">
        <f>IF(G387&gt;$L$3,"Futuro","Atraso")</f>
        <v/>
      </c>
      <c r="O387">
        <f>12*(YEAR(G387)-YEAR($L$3))+(MONTH(G387)-MONTH($L$3))</f>
        <v/>
      </c>
      <c r="P387" s="319">
        <f>IF(N387="Atraso",L387,L387/(1+$L$2)^O387)</f>
        <v/>
      </c>
      <c r="Q387">
        <f>IF(N387="Atraso",$L$3-G387,0)</f>
        <v/>
      </c>
      <c r="R387">
        <f>IF(Q387&lt;=15,"Até 15",IF(Q387&lt;=30,"Entre 15 e 30",IF(Q387&lt;=60,"Entre 30 e 60",IF(Q387&lt;=90,"Entre 60 e 90",IF(Q387&lt;=120,"Entre 90 e 120",IF(Q387&lt;=150,"Entre 120 e 150",IF(Q387&lt;=180,"Entre 150 e 180","Superior a 180")))))))</f>
        <v/>
      </c>
      <c r="S387">
        <f>IF(N387="Atraso",IF(Q387&lt;=30,INFORME_MENSAL!$A$12,IF(Q387&lt;=60,INFORME_MENSAL!$A$13,IF(Q387&lt;=90,INFORME_MENSAL!$A$14,IF(Q387&lt;=120,INFORME_MENSAL!$A$15,IF(Q387&lt;=150,INFORME_MENSAL!$A$16,IF(Q387&lt;=180,INFORME_MENSAL!$A$17,IF(Q387&lt;=360,INFORME_MENSAL!$A$18,IF(Q387&gt;360,INFORME_MENSAL!$A$19)))))))),"")</f>
        <v/>
      </c>
    </row>
    <row r="388">
      <c r="A388" t="inlineStr">
        <is>
          <t>CASA-41</t>
        </is>
      </c>
      <c r="B388" t="inlineStr">
        <is>
          <t>ANTONIO FABRETTE</t>
        </is>
      </c>
      <c r="C388" t="n">
        <v>1</v>
      </c>
      <c r="D388" t="inlineStr">
        <is>
          <t>INCC</t>
        </is>
      </c>
      <c r="F388" t="inlineStr">
        <is>
          <t>Mensal</t>
        </is>
      </c>
      <c r="G388" s="322" t="n">
        <v>45347</v>
      </c>
      <c r="H388" s="322" t="n">
        <v>45323</v>
      </c>
      <c r="I388" t="n">
        <v>12</v>
      </c>
      <c r="J388" t="inlineStr">
        <is>
          <t>P - Parcela</t>
        </is>
      </c>
      <c r="K388" t="inlineStr">
        <is>
          <t>Contrato</t>
        </is>
      </c>
      <c r="L388" t="n">
        <v>3500</v>
      </c>
      <c r="M388" s="167">
        <f>DATE(YEAR(G388),MONTH(G388),1)</f>
        <v/>
      </c>
      <c r="N388" s="157">
        <f>IF(G388&gt;$L$3,"Futuro","Atraso")</f>
        <v/>
      </c>
      <c r="O388">
        <f>12*(YEAR(G388)-YEAR($L$3))+(MONTH(G388)-MONTH($L$3))</f>
        <v/>
      </c>
      <c r="P388" s="319">
        <f>IF(N388="Atraso",L388,L388/(1+$L$2)^O388)</f>
        <v/>
      </c>
      <c r="Q388">
        <f>IF(N388="Atraso",$L$3-G388,0)</f>
        <v/>
      </c>
      <c r="R388">
        <f>IF(Q388&lt;=15,"Até 15",IF(Q388&lt;=30,"Entre 15 e 30",IF(Q388&lt;=60,"Entre 30 e 60",IF(Q388&lt;=90,"Entre 60 e 90",IF(Q388&lt;=120,"Entre 90 e 120",IF(Q388&lt;=150,"Entre 120 e 150",IF(Q388&lt;=180,"Entre 150 e 180","Superior a 180")))))))</f>
        <v/>
      </c>
      <c r="S388">
        <f>IF(N388="Atraso",IF(Q388&lt;=30,INFORME_MENSAL!$A$12,IF(Q388&lt;=60,INFORME_MENSAL!$A$13,IF(Q388&lt;=90,INFORME_MENSAL!$A$14,IF(Q388&lt;=120,INFORME_MENSAL!$A$15,IF(Q388&lt;=150,INFORME_MENSAL!$A$16,IF(Q388&lt;=180,INFORME_MENSAL!$A$17,IF(Q388&lt;=360,INFORME_MENSAL!$A$18,IF(Q388&gt;360,INFORME_MENSAL!$A$19)))))))),"")</f>
        <v/>
      </c>
    </row>
    <row r="389">
      <c r="A389" t="inlineStr">
        <is>
          <t>CASA-56</t>
        </is>
      </c>
      <c r="B389" t="inlineStr">
        <is>
          <t>ANTONIO FABRETTE</t>
        </is>
      </c>
      <c r="C389" t="n">
        <v>1</v>
      </c>
      <c r="D389" t="inlineStr">
        <is>
          <t>INCC</t>
        </is>
      </c>
      <c r="F389" t="inlineStr">
        <is>
          <t>Mensal</t>
        </is>
      </c>
      <c r="G389" s="322" t="n">
        <v>45347</v>
      </c>
      <c r="H389" s="322" t="n">
        <v>45323</v>
      </c>
      <c r="I389" t="n">
        <v>12</v>
      </c>
      <c r="J389" t="inlineStr">
        <is>
          <t>P - Parcela</t>
        </is>
      </c>
      <c r="K389" t="inlineStr">
        <is>
          <t>Contrato</t>
        </is>
      </c>
      <c r="L389" t="n">
        <v>3000</v>
      </c>
      <c r="M389" s="167">
        <f>DATE(YEAR(G389),MONTH(G389),1)</f>
        <v/>
      </c>
      <c r="N389" s="157">
        <f>IF(G389&gt;$L$3,"Futuro","Atraso")</f>
        <v/>
      </c>
      <c r="O389">
        <f>12*(YEAR(G389)-YEAR($L$3))+(MONTH(G389)-MONTH($L$3))</f>
        <v/>
      </c>
      <c r="P389" s="319">
        <f>IF(N389="Atraso",L389,L389/(1+$L$2)^O389)</f>
        <v/>
      </c>
      <c r="Q389">
        <f>IF(N389="Atraso",$L$3-G389,0)</f>
        <v/>
      </c>
      <c r="R389">
        <f>IF(Q389&lt;=15,"Até 15",IF(Q389&lt;=30,"Entre 15 e 30",IF(Q389&lt;=60,"Entre 30 e 60",IF(Q389&lt;=90,"Entre 60 e 90",IF(Q389&lt;=120,"Entre 90 e 120",IF(Q389&lt;=150,"Entre 120 e 150",IF(Q389&lt;=180,"Entre 150 e 180","Superior a 180")))))))</f>
        <v/>
      </c>
      <c r="S389">
        <f>IF(N389="Atraso",IF(Q389&lt;=30,INFORME_MENSAL!$A$12,IF(Q389&lt;=60,INFORME_MENSAL!$A$13,IF(Q389&lt;=90,INFORME_MENSAL!$A$14,IF(Q389&lt;=120,INFORME_MENSAL!$A$15,IF(Q389&lt;=150,INFORME_MENSAL!$A$16,IF(Q389&lt;=180,INFORME_MENSAL!$A$17,IF(Q389&lt;=360,INFORME_MENSAL!$A$18,IF(Q389&gt;360,INFORME_MENSAL!$A$19)))))))),"")</f>
        <v/>
      </c>
    </row>
    <row r="390">
      <c r="A390" t="inlineStr">
        <is>
          <t>CASA-75</t>
        </is>
      </c>
      <c r="B390" t="inlineStr">
        <is>
          <t>ROMUALDO TORRES DA SILVA / WANILZY LOPES DE OLIVEIRA SILVA</t>
        </is>
      </c>
      <c r="C390" t="n">
        <v>1</v>
      </c>
      <c r="D390" t="inlineStr">
        <is>
          <t>INCC</t>
        </is>
      </c>
      <c r="F390" t="inlineStr">
        <is>
          <t>Mensal</t>
        </is>
      </c>
      <c r="G390" s="322" t="n">
        <v>45347</v>
      </c>
      <c r="H390" s="322" t="n">
        <v>45323</v>
      </c>
      <c r="I390" t="n">
        <v>10</v>
      </c>
      <c r="J390" t="inlineStr">
        <is>
          <t>P - Parcela</t>
        </is>
      </c>
      <c r="K390" t="inlineStr">
        <is>
          <t>Contrato</t>
        </is>
      </c>
      <c r="L390" t="n">
        <v>5007.54</v>
      </c>
      <c r="M390" s="167">
        <f>DATE(YEAR(G390),MONTH(G390),1)</f>
        <v/>
      </c>
      <c r="N390" s="157">
        <f>IF(G390&gt;$L$3,"Futuro","Atraso")</f>
        <v/>
      </c>
      <c r="O390">
        <f>12*(YEAR(G390)-YEAR($L$3))+(MONTH(G390)-MONTH($L$3))</f>
        <v/>
      </c>
      <c r="P390" s="319">
        <f>IF(N390="Atraso",L390,L390/(1+$L$2)^O390)</f>
        <v/>
      </c>
      <c r="Q390">
        <f>IF(N390="Atraso",$L$3-G390,0)</f>
        <v/>
      </c>
      <c r="R390">
        <f>IF(Q390&lt;=15,"Até 15",IF(Q390&lt;=30,"Entre 15 e 30",IF(Q390&lt;=60,"Entre 30 e 60",IF(Q390&lt;=90,"Entre 60 e 90",IF(Q390&lt;=120,"Entre 90 e 120",IF(Q390&lt;=150,"Entre 120 e 150",IF(Q390&lt;=180,"Entre 150 e 180","Superior a 180")))))))</f>
        <v/>
      </c>
      <c r="S390">
        <f>IF(N390="Atraso",IF(Q390&lt;=30,INFORME_MENSAL!$A$12,IF(Q390&lt;=60,INFORME_MENSAL!$A$13,IF(Q390&lt;=90,INFORME_MENSAL!$A$14,IF(Q390&lt;=120,INFORME_MENSAL!$A$15,IF(Q390&lt;=150,INFORME_MENSAL!$A$16,IF(Q390&lt;=180,INFORME_MENSAL!$A$17,IF(Q390&lt;=360,INFORME_MENSAL!$A$18,IF(Q390&gt;360,INFORME_MENSAL!$A$19)))))))),"")</f>
        <v/>
      </c>
    </row>
    <row r="391">
      <c r="A391" t="inlineStr">
        <is>
          <t>CASA-12</t>
        </is>
      </c>
      <c r="B391" t="inlineStr">
        <is>
          <t>CAMILA VARJÃO DOS SANTOS / RAPHAEL MENDES COSTA</t>
        </is>
      </c>
      <c r="C391" t="n">
        <v>1</v>
      </c>
      <c r="D391" t="inlineStr">
        <is>
          <t>INCC</t>
        </is>
      </c>
      <c r="F391" t="inlineStr">
        <is>
          <t>Mensal</t>
        </is>
      </c>
      <c r="G391" s="322" t="n">
        <v>45347</v>
      </c>
      <c r="H391" s="322" t="n">
        <v>45323</v>
      </c>
      <c r="I391" t="n">
        <v>30</v>
      </c>
      <c r="J391" t="inlineStr">
        <is>
          <t>P - Parcela</t>
        </is>
      </c>
      <c r="K391" t="inlineStr">
        <is>
          <t>Contrato</t>
        </is>
      </c>
      <c r="L391" t="n">
        <v>3509.31</v>
      </c>
      <c r="M391" s="167">
        <f>DATE(YEAR(G391),MONTH(G391),1)</f>
        <v/>
      </c>
      <c r="N391" s="157">
        <f>IF(G391&gt;$L$3,"Futuro","Atraso")</f>
        <v/>
      </c>
      <c r="O391">
        <f>12*(YEAR(G391)-YEAR($L$3))+(MONTH(G391)-MONTH($L$3))</f>
        <v/>
      </c>
      <c r="P391" s="319">
        <f>IF(N391="Atraso",L391,L391/(1+$L$2)^O391)</f>
        <v/>
      </c>
      <c r="Q391">
        <f>IF(N391="Atraso",$L$3-G391,0)</f>
        <v/>
      </c>
      <c r="R391">
        <f>IF(Q391&lt;=15,"Até 15",IF(Q391&lt;=30,"Entre 15 e 30",IF(Q391&lt;=60,"Entre 30 e 60",IF(Q391&lt;=90,"Entre 60 e 90",IF(Q391&lt;=120,"Entre 90 e 120",IF(Q391&lt;=150,"Entre 120 e 150",IF(Q391&lt;=180,"Entre 150 e 180","Superior a 180")))))))</f>
        <v/>
      </c>
      <c r="S391">
        <f>IF(N391="Atraso",IF(Q391&lt;=30,INFORME_MENSAL!$A$12,IF(Q391&lt;=60,INFORME_MENSAL!$A$13,IF(Q391&lt;=90,INFORME_MENSAL!$A$14,IF(Q391&lt;=120,INFORME_MENSAL!$A$15,IF(Q391&lt;=150,INFORME_MENSAL!$A$16,IF(Q391&lt;=180,INFORME_MENSAL!$A$17,IF(Q391&lt;=360,INFORME_MENSAL!$A$18,IF(Q391&gt;360,INFORME_MENSAL!$A$19)))))))),"")</f>
        <v/>
      </c>
    </row>
    <row r="392">
      <c r="A392" t="inlineStr">
        <is>
          <t>CASA-30</t>
        </is>
      </c>
      <c r="B392" t="inlineStr">
        <is>
          <t>KÁTIA CHEIM PEREIRA GALVÃO</t>
        </is>
      </c>
      <c r="C392" t="n">
        <v>1</v>
      </c>
      <c r="D392" t="inlineStr">
        <is>
          <t>INCC</t>
        </is>
      </c>
      <c r="F392" t="inlineStr">
        <is>
          <t>Mensal</t>
        </is>
      </c>
      <c r="G392" s="322" t="n">
        <v>45347</v>
      </c>
      <c r="H392" s="322" t="n">
        <v>45323</v>
      </c>
      <c r="I392" t="n">
        <v>33</v>
      </c>
      <c r="J392" t="inlineStr">
        <is>
          <t>P - Parcela</t>
        </is>
      </c>
      <c r="K392" t="inlineStr">
        <is>
          <t>Contrato</t>
        </is>
      </c>
      <c r="L392" t="n">
        <v>3367.97</v>
      </c>
      <c r="M392" s="167">
        <f>DATE(YEAR(G392),MONTH(G392),1)</f>
        <v/>
      </c>
      <c r="N392" s="157">
        <f>IF(G392&gt;$L$3,"Futuro","Atraso")</f>
        <v/>
      </c>
      <c r="O392">
        <f>12*(YEAR(G392)-YEAR($L$3))+(MONTH(G392)-MONTH($L$3))</f>
        <v/>
      </c>
      <c r="P392" s="319">
        <f>IF(N392="Atraso",L392,L392/(1+$L$2)^O392)</f>
        <v/>
      </c>
      <c r="Q392">
        <f>IF(N392="Atraso",$L$3-G392,0)</f>
        <v/>
      </c>
      <c r="R392">
        <f>IF(Q392&lt;=15,"Até 15",IF(Q392&lt;=30,"Entre 15 e 30",IF(Q392&lt;=60,"Entre 30 e 60",IF(Q392&lt;=90,"Entre 60 e 90",IF(Q392&lt;=120,"Entre 90 e 120",IF(Q392&lt;=150,"Entre 120 e 150",IF(Q392&lt;=180,"Entre 150 e 180","Superior a 180")))))))</f>
        <v/>
      </c>
      <c r="S392">
        <f>IF(N392="Atraso",IF(Q392&lt;=30,INFORME_MENSAL!$A$12,IF(Q392&lt;=60,INFORME_MENSAL!$A$13,IF(Q392&lt;=90,INFORME_MENSAL!$A$14,IF(Q392&lt;=120,INFORME_MENSAL!$A$15,IF(Q392&lt;=150,INFORME_MENSAL!$A$16,IF(Q392&lt;=180,INFORME_MENSAL!$A$17,IF(Q392&lt;=360,INFORME_MENSAL!$A$18,IF(Q392&gt;360,INFORME_MENSAL!$A$19)))))))),"")</f>
        <v/>
      </c>
    </row>
    <row r="393">
      <c r="A393" t="inlineStr">
        <is>
          <t>CASA-1</t>
        </is>
      </c>
      <c r="B393" t="inlineStr">
        <is>
          <t>ISRAEL NUNES DA SILVA</t>
        </is>
      </c>
      <c r="C393" t="n">
        <v>1</v>
      </c>
      <c r="D393" t="inlineStr">
        <is>
          <t>INCC</t>
        </is>
      </c>
      <c r="F393" t="inlineStr">
        <is>
          <t>Mensal</t>
        </is>
      </c>
      <c r="G393" s="322" t="n">
        <v>45347</v>
      </c>
      <c r="H393" s="322" t="n">
        <v>45323</v>
      </c>
      <c r="I393" t="n">
        <v>12</v>
      </c>
      <c r="J393" t="inlineStr">
        <is>
          <t>P - Parcela</t>
        </is>
      </c>
      <c r="K393" t="inlineStr">
        <is>
          <t>Contrato</t>
        </is>
      </c>
      <c r="L393" t="n">
        <v>3701.58</v>
      </c>
      <c r="M393" s="167">
        <f>DATE(YEAR(G393),MONTH(G393),1)</f>
        <v/>
      </c>
      <c r="N393" s="157">
        <f>IF(G393&gt;$L$3,"Futuro","Atraso")</f>
        <v/>
      </c>
      <c r="O393">
        <f>12*(YEAR(G393)-YEAR($L$3))+(MONTH(G393)-MONTH($L$3))</f>
        <v/>
      </c>
      <c r="P393" s="319">
        <f>IF(N393="Atraso",L393,L393/(1+$L$2)^O393)</f>
        <v/>
      </c>
      <c r="Q393">
        <f>IF(N393="Atraso",$L$3-G393,0)</f>
        <v/>
      </c>
      <c r="R393">
        <f>IF(Q393&lt;=15,"Até 15",IF(Q393&lt;=30,"Entre 15 e 30",IF(Q393&lt;=60,"Entre 30 e 60",IF(Q393&lt;=90,"Entre 60 e 90",IF(Q393&lt;=120,"Entre 90 e 120",IF(Q393&lt;=150,"Entre 120 e 150",IF(Q393&lt;=180,"Entre 150 e 180","Superior a 180")))))))</f>
        <v/>
      </c>
      <c r="S393">
        <f>IF(N393="Atraso",IF(Q393&lt;=30,INFORME_MENSAL!$A$12,IF(Q393&lt;=60,INFORME_MENSAL!$A$13,IF(Q393&lt;=90,INFORME_MENSAL!$A$14,IF(Q393&lt;=120,INFORME_MENSAL!$A$15,IF(Q393&lt;=150,INFORME_MENSAL!$A$16,IF(Q393&lt;=180,INFORME_MENSAL!$A$17,IF(Q393&lt;=360,INFORME_MENSAL!$A$18,IF(Q393&gt;360,INFORME_MENSAL!$A$19)))))))),"")</f>
        <v/>
      </c>
    </row>
    <row r="394">
      <c r="A394" t="inlineStr">
        <is>
          <t>CASA-77</t>
        </is>
      </c>
      <c r="B394" t="inlineStr">
        <is>
          <t>CARLOS CESAR DE LIMA / STEPHANIE BARBOSA ALVES DE LIMA</t>
        </is>
      </c>
      <c r="C394" t="n">
        <v>1</v>
      </c>
      <c r="D394" t="inlineStr">
        <is>
          <t>INCC</t>
        </is>
      </c>
      <c r="F394" t="inlineStr">
        <is>
          <t>Mensal</t>
        </is>
      </c>
      <c r="G394" s="322" t="n">
        <v>45347</v>
      </c>
      <c r="H394" s="322" t="n">
        <v>45323</v>
      </c>
      <c r="I394" t="n">
        <v>10</v>
      </c>
      <c r="J394" t="inlineStr">
        <is>
          <t>P - Parcela</t>
        </is>
      </c>
      <c r="K394" t="inlineStr">
        <is>
          <t>Contrato</t>
        </is>
      </c>
      <c r="L394" t="n">
        <v>3373.31</v>
      </c>
      <c r="M394" s="167">
        <f>DATE(YEAR(G394),MONTH(G394),1)</f>
        <v/>
      </c>
      <c r="N394" s="157">
        <f>IF(G394&gt;$L$3,"Futuro","Atraso")</f>
        <v/>
      </c>
      <c r="O394">
        <f>12*(YEAR(G394)-YEAR($L$3))+(MONTH(G394)-MONTH($L$3))</f>
        <v/>
      </c>
      <c r="P394" s="319">
        <f>IF(N394="Atraso",L394,L394/(1+$L$2)^O394)</f>
        <v/>
      </c>
      <c r="Q394">
        <f>IF(N394="Atraso",$L$3-G394,0)</f>
        <v/>
      </c>
      <c r="R394">
        <f>IF(Q394&lt;=15,"Até 15",IF(Q394&lt;=30,"Entre 15 e 30",IF(Q394&lt;=60,"Entre 30 e 60",IF(Q394&lt;=90,"Entre 60 e 90",IF(Q394&lt;=120,"Entre 90 e 120",IF(Q394&lt;=150,"Entre 120 e 150",IF(Q394&lt;=180,"Entre 150 e 180","Superior a 180")))))))</f>
        <v/>
      </c>
      <c r="S394">
        <f>IF(N394="Atraso",IF(Q394&lt;=30,INFORME_MENSAL!$A$12,IF(Q394&lt;=60,INFORME_MENSAL!$A$13,IF(Q394&lt;=90,INFORME_MENSAL!$A$14,IF(Q394&lt;=120,INFORME_MENSAL!$A$15,IF(Q394&lt;=150,INFORME_MENSAL!$A$16,IF(Q394&lt;=180,INFORME_MENSAL!$A$17,IF(Q394&lt;=360,INFORME_MENSAL!$A$18,IF(Q394&gt;360,INFORME_MENSAL!$A$19)))))))),"")</f>
        <v/>
      </c>
    </row>
    <row r="395">
      <c r="A395" t="inlineStr">
        <is>
          <t>CASA-47</t>
        </is>
      </c>
      <c r="B395" t="inlineStr">
        <is>
          <t>CHARLLES DALTON CINTRA LOPES / EDINEIA FATIMA MIQUELETTI</t>
        </is>
      </c>
      <c r="C395" t="n">
        <v>1</v>
      </c>
      <c r="D395" t="inlineStr">
        <is>
          <t>INCC</t>
        </is>
      </c>
      <c r="F395" t="inlineStr">
        <is>
          <t>Mensal</t>
        </is>
      </c>
      <c r="G395" s="322" t="n">
        <v>45347</v>
      </c>
      <c r="H395" s="322" t="n">
        <v>45323</v>
      </c>
      <c r="I395" t="n">
        <v>12</v>
      </c>
      <c r="J395" t="inlineStr">
        <is>
          <t>P - Parcela</t>
        </is>
      </c>
      <c r="K395" t="inlineStr">
        <is>
          <t>Contrato</t>
        </is>
      </c>
      <c r="L395" t="n">
        <v>3452.55</v>
      </c>
      <c r="M395" s="167">
        <f>DATE(YEAR(G395),MONTH(G395),1)</f>
        <v/>
      </c>
      <c r="N395" s="157">
        <f>IF(G395&gt;$L$3,"Futuro","Atraso")</f>
        <v/>
      </c>
      <c r="O395">
        <f>12*(YEAR(G395)-YEAR($L$3))+(MONTH(G395)-MONTH($L$3))</f>
        <v/>
      </c>
      <c r="P395" s="319">
        <f>IF(N395="Atraso",L395,L395/(1+$L$2)^O395)</f>
        <v/>
      </c>
      <c r="Q395">
        <f>IF(N395="Atraso",$L$3-G395,0)</f>
        <v/>
      </c>
      <c r="R395">
        <f>IF(Q395&lt;=15,"Até 15",IF(Q395&lt;=30,"Entre 15 e 30",IF(Q395&lt;=60,"Entre 30 e 60",IF(Q395&lt;=90,"Entre 60 e 90",IF(Q395&lt;=120,"Entre 90 e 120",IF(Q395&lt;=150,"Entre 120 e 150",IF(Q395&lt;=180,"Entre 150 e 180","Superior a 180")))))))</f>
        <v/>
      </c>
      <c r="S395">
        <f>IF(N395="Atraso",IF(Q395&lt;=30,INFORME_MENSAL!$A$12,IF(Q395&lt;=60,INFORME_MENSAL!$A$13,IF(Q395&lt;=90,INFORME_MENSAL!$A$14,IF(Q395&lt;=120,INFORME_MENSAL!$A$15,IF(Q395&lt;=150,INFORME_MENSAL!$A$16,IF(Q395&lt;=180,INFORME_MENSAL!$A$17,IF(Q395&lt;=360,INFORME_MENSAL!$A$18,IF(Q395&gt;360,INFORME_MENSAL!$A$19)))))))),"")</f>
        <v/>
      </c>
    </row>
    <row r="396">
      <c r="A396" t="inlineStr">
        <is>
          <t>CASA-2</t>
        </is>
      </c>
      <c r="B396" t="inlineStr">
        <is>
          <t>ARQUIMEDES GALVAO DE ALMEIDA FRANCA CRIVELARI / MARCELA GALVAO DE ALMEIDA FRANCA CRIVELARI</t>
        </is>
      </c>
      <c r="C396" t="n">
        <v>1</v>
      </c>
      <c r="D396" t="inlineStr">
        <is>
          <t>INCC</t>
        </is>
      </c>
      <c r="F396" t="inlineStr">
        <is>
          <t>Mensal</t>
        </is>
      </c>
      <c r="G396" s="322" t="n">
        <v>45347</v>
      </c>
      <c r="H396" s="322" t="n">
        <v>45323</v>
      </c>
      <c r="I396" t="n">
        <v>11</v>
      </c>
      <c r="J396" t="inlineStr">
        <is>
          <t>P - Parcela</t>
        </is>
      </c>
      <c r="K396" t="inlineStr">
        <is>
          <t>Contrato</t>
        </is>
      </c>
      <c r="L396" t="n">
        <v>6273.23</v>
      </c>
      <c r="M396" s="167">
        <f>DATE(YEAR(G396),MONTH(G396),1)</f>
        <v/>
      </c>
      <c r="N396" s="157">
        <f>IF(G396&gt;$L$3,"Futuro","Atraso")</f>
        <v/>
      </c>
      <c r="O396">
        <f>12*(YEAR(G396)-YEAR($L$3))+(MONTH(G396)-MONTH($L$3))</f>
        <v/>
      </c>
      <c r="P396" s="319">
        <f>IF(N396="Atraso",L396,L396/(1+$L$2)^O396)</f>
        <v/>
      </c>
      <c r="Q396">
        <f>IF(N396="Atraso",$L$3-G396,0)</f>
        <v/>
      </c>
      <c r="R396">
        <f>IF(Q396&lt;=15,"Até 15",IF(Q396&lt;=30,"Entre 15 e 30",IF(Q396&lt;=60,"Entre 30 e 60",IF(Q396&lt;=90,"Entre 60 e 90",IF(Q396&lt;=120,"Entre 90 e 120",IF(Q396&lt;=150,"Entre 120 e 150",IF(Q396&lt;=180,"Entre 150 e 180","Superior a 180")))))))</f>
        <v/>
      </c>
      <c r="S396">
        <f>IF(N396="Atraso",IF(Q396&lt;=30,INFORME_MENSAL!$A$12,IF(Q396&lt;=60,INFORME_MENSAL!$A$13,IF(Q396&lt;=90,INFORME_MENSAL!$A$14,IF(Q396&lt;=120,INFORME_MENSAL!$A$15,IF(Q396&lt;=150,INFORME_MENSAL!$A$16,IF(Q396&lt;=180,INFORME_MENSAL!$A$17,IF(Q396&lt;=360,INFORME_MENSAL!$A$18,IF(Q396&gt;360,INFORME_MENSAL!$A$19)))))))),"")</f>
        <v/>
      </c>
    </row>
    <row r="397">
      <c r="A397" t="inlineStr">
        <is>
          <t>CASA-15</t>
        </is>
      </c>
      <c r="B397" t="inlineStr">
        <is>
          <t>ANA CRISTINA DA SILVEIRA REGINALDO GANDA / JEFERSON FERREIRA GANDA</t>
        </is>
      </c>
      <c r="C397" t="n">
        <v>1</v>
      </c>
      <c r="D397" t="inlineStr">
        <is>
          <t>INCC</t>
        </is>
      </c>
      <c r="F397" t="inlineStr">
        <is>
          <t>Mensal</t>
        </is>
      </c>
      <c r="G397" s="322" t="n">
        <v>45347</v>
      </c>
      <c r="H397" s="322" t="n">
        <v>45323</v>
      </c>
      <c r="I397" t="n">
        <v>12</v>
      </c>
      <c r="J397" t="inlineStr">
        <is>
          <t>P - Parcela</t>
        </is>
      </c>
      <c r="K397" t="inlineStr">
        <is>
          <t>Contrato</t>
        </is>
      </c>
      <c r="L397" t="n">
        <v>3701.58</v>
      </c>
      <c r="M397" s="167">
        <f>DATE(YEAR(G397),MONTH(G397),1)</f>
        <v/>
      </c>
      <c r="N397" s="157">
        <f>IF(G397&gt;$L$3,"Futuro","Atraso")</f>
        <v/>
      </c>
      <c r="O397">
        <f>12*(YEAR(G397)-YEAR($L$3))+(MONTH(G397)-MONTH($L$3))</f>
        <v/>
      </c>
      <c r="P397" s="319">
        <f>IF(N397="Atraso",L397,L397/(1+$L$2)^O397)</f>
        <v/>
      </c>
      <c r="Q397">
        <f>IF(N397="Atraso",$L$3-G397,0)</f>
        <v/>
      </c>
      <c r="R397">
        <f>IF(Q397&lt;=15,"Até 15",IF(Q397&lt;=30,"Entre 15 e 30",IF(Q397&lt;=60,"Entre 30 e 60",IF(Q397&lt;=90,"Entre 60 e 90",IF(Q397&lt;=120,"Entre 90 e 120",IF(Q397&lt;=150,"Entre 120 e 150",IF(Q397&lt;=180,"Entre 150 e 180","Superior a 180")))))))</f>
        <v/>
      </c>
      <c r="S397">
        <f>IF(N397="Atraso",IF(Q397&lt;=30,INFORME_MENSAL!$A$12,IF(Q397&lt;=60,INFORME_MENSAL!$A$13,IF(Q397&lt;=90,INFORME_MENSAL!$A$14,IF(Q397&lt;=120,INFORME_MENSAL!$A$15,IF(Q397&lt;=150,INFORME_MENSAL!$A$16,IF(Q397&lt;=180,INFORME_MENSAL!$A$17,IF(Q397&lt;=360,INFORME_MENSAL!$A$18,IF(Q397&gt;360,INFORME_MENSAL!$A$19)))))))),"")</f>
        <v/>
      </c>
    </row>
    <row r="398">
      <c r="A398" t="inlineStr">
        <is>
          <t>CASA-24</t>
        </is>
      </c>
      <c r="B398" t="inlineStr">
        <is>
          <t>DAVID EDUARDO NUNES GONÇALVES/PATRICIA GONÇALVES MOURA</t>
        </is>
      </c>
      <c r="C398" t="n">
        <v>1</v>
      </c>
      <c r="D398" t="inlineStr">
        <is>
          <t>INCC</t>
        </is>
      </c>
      <c r="F398" t="inlineStr">
        <is>
          <t>Mensal</t>
        </is>
      </c>
      <c r="G398" s="322" t="n">
        <v>45347</v>
      </c>
      <c r="H398" s="322" t="n">
        <v>45323</v>
      </c>
      <c r="I398" t="n">
        <v>11</v>
      </c>
      <c r="J398" t="inlineStr">
        <is>
          <t>P - Parcela</t>
        </is>
      </c>
      <c r="K398" t="inlineStr">
        <is>
          <t>Contrato</t>
        </is>
      </c>
      <c r="L398" t="n">
        <v>2248.9</v>
      </c>
      <c r="M398" s="167">
        <f>DATE(YEAR(G398),MONTH(G398),1)</f>
        <v/>
      </c>
      <c r="N398" s="157">
        <f>IF(G398&gt;$L$3,"Futuro","Atraso")</f>
        <v/>
      </c>
      <c r="O398">
        <f>12*(YEAR(G398)-YEAR($L$3))+(MONTH(G398)-MONTH($L$3))</f>
        <v/>
      </c>
      <c r="P398" s="319">
        <f>IF(N398="Atraso",L398,L398/(1+$L$2)^O398)</f>
        <v/>
      </c>
      <c r="Q398">
        <f>IF(N398="Atraso",$L$3-G398,0)</f>
        <v/>
      </c>
      <c r="R398">
        <f>IF(Q398&lt;=15,"Até 15",IF(Q398&lt;=30,"Entre 15 e 30",IF(Q398&lt;=60,"Entre 30 e 60",IF(Q398&lt;=90,"Entre 60 e 90",IF(Q398&lt;=120,"Entre 90 e 120",IF(Q398&lt;=150,"Entre 120 e 150",IF(Q398&lt;=180,"Entre 150 e 180","Superior a 180")))))))</f>
        <v/>
      </c>
      <c r="S398">
        <f>IF(N398="Atraso",IF(Q398&lt;=30,INFORME_MENSAL!$A$12,IF(Q398&lt;=60,INFORME_MENSAL!$A$13,IF(Q398&lt;=90,INFORME_MENSAL!$A$14,IF(Q398&lt;=120,INFORME_MENSAL!$A$15,IF(Q398&lt;=150,INFORME_MENSAL!$A$16,IF(Q398&lt;=180,INFORME_MENSAL!$A$17,IF(Q398&lt;=360,INFORME_MENSAL!$A$18,IF(Q398&gt;360,INFORME_MENSAL!$A$19)))))))),"")</f>
        <v/>
      </c>
    </row>
    <row r="399">
      <c r="A399" t="inlineStr">
        <is>
          <t>CASA-20</t>
        </is>
      </c>
      <c r="B399" t="inlineStr">
        <is>
          <t>EMERSON FABIO AKIYAMA</t>
        </is>
      </c>
      <c r="C399" t="n">
        <v>1</v>
      </c>
      <c r="D399" t="inlineStr">
        <is>
          <t>INCC</t>
        </is>
      </c>
      <c r="F399" t="inlineStr">
        <is>
          <t>Mensal</t>
        </is>
      </c>
      <c r="G399" s="322" t="n">
        <v>45347</v>
      </c>
      <c r="H399" s="322" t="n">
        <v>45323</v>
      </c>
      <c r="I399" t="n">
        <v>12</v>
      </c>
      <c r="J399" t="inlineStr">
        <is>
          <t>P - Parcela</t>
        </is>
      </c>
      <c r="K399" t="inlineStr">
        <is>
          <t>Contrato</t>
        </is>
      </c>
      <c r="L399" t="n">
        <v>3275.56</v>
      </c>
      <c r="M399" s="167">
        <f>DATE(YEAR(G399),MONTH(G399),1)</f>
        <v/>
      </c>
      <c r="N399" s="157">
        <f>IF(G399&gt;$L$3,"Futuro","Atraso")</f>
        <v/>
      </c>
      <c r="O399">
        <f>12*(YEAR(G399)-YEAR($L$3))+(MONTH(G399)-MONTH($L$3))</f>
        <v/>
      </c>
      <c r="P399" s="319">
        <f>IF(N399="Atraso",L399,L399/(1+$L$2)^O399)</f>
        <v/>
      </c>
      <c r="Q399">
        <f>IF(N399="Atraso",$L$3-G399,0)</f>
        <v/>
      </c>
      <c r="R399">
        <f>IF(Q399&lt;=15,"Até 15",IF(Q399&lt;=30,"Entre 15 e 30",IF(Q399&lt;=60,"Entre 30 e 60",IF(Q399&lt;=90,"Entre 60 e 90",IF(Q399&lt;=120,"Entre 90 e 120",IF(Q399&lt;=150,"Entre 120 e 150",IF(Q399&lt;=180,"Entre 150 e 180","Superior a 180")))))))</f>
        <v/>
      </c>
      <c r="S399">
        <f>IF(N399="Atraso",IF(Q399&lt;=30,INFORME_MENSAL!$A$12,IF(Q399&lt;=60,INFORME_MENSAL!$A$13,IF(Q399&lt;=90,INFORME_MENSAL!$A$14,IF(Q399&lt;=120,INFORME_MENSAL!$A$15,IF(Q399&lt;=150,INFORME_MENSAL!$A$16,IF(Q399&lt;=180,INFORME_MENSAL!$A$17,IF(Q399&lt;=360,INFORME_MENSAL!$A$18,IF(Q399&gt;360,INFORME_MENSAL!$A$19)))))))),"")</f>
        <v/>
      </c>
    </row>
    <row r="400">
      <c r="A400" t="inlineStr">
        <is>
          <t>CASA-81</t>
        </is>
      </c>
      <c r="B400" t="inlineStr">
        <is>
          <t>ALAN VICENTE DA SILVA SANTANA / NICOLE CAVALCANTE SILVA</t>
        </is>
      </c>
      <c r="C400" t="n">
        <v>1</v>
      </c>
      <c r="D400" t="inlineStr">
        <is>
          <t>INCC</t>
        </is>
      </c>
      <c r="F400" t="inlineStr">
        <is>
          <t>Mensal</t>
        </is>
      </c>
      <c r="G400" s="322" t="n">
        <v>45347</v>
      </c>
      <c r="H400" s="322" t="n">
        <v>45323</v>
      </c>
      <c r="I400" t="n">
        <v>11</v>
      </c>
      <c r="J400" t="inlineStr">
        <is>
          <t>P - Parcela</t>
        </is>
      </c>
      <c r="K400" t="inlineStr">
        <is>
          <t>Contrato</t>
        </is>
      </c>
      <c r="L400" t="n">
        <v>3676.95</v>
      </c>
      <c r="M400" s="167">
        <f>DATE(YEAR(G400),MONTH(G400),1)</f>
        <v/>
      </c>
      <c r="N400" s="157">
        <f>IF(G400&gt;$L$3,"Futuro","Atraso")</f>
        <v/>
      </c>
      <c r="O400">
        <f>12*(YEAR(G400)-YEAR($L$3))+(MONTH(G400)-MONTH($L$3))</f>
        <v/>
      </c>
      <c r="P400" s="319">
        <f>IF(N400="Atraso",L400,L400/(1+$L$2)^O400)</f>
        <v/>
      </c>
      <c r="Q400">
        <f>IF(N400="Atraso",$L$3-G400,0)</f>
        <v/>
      </c>
      <c r="R400">
        <f>IF(Q400&lt;=15,"Até 15",IF(Q400&lt;=30,"Entre 15 e 30",IF(Q400&lt;=60,"Entre 30 e 60",IF(Q400&lt;=90,"Entre 60 e 90",IF(Q400&lt;=120,"Entre 90 e 120",IF(Q400&lt;=150,"Entre 120 e 150",IF(Q400&lt;=180,"Entre 150 e 180","Superior a 180")))))))</f>
        <v/>
      </c>
      <c r="S400">
        <f>IF(N400="Atraso",IF(Q400&lt;=30,INFORME_MENSAL!$A$12,IF(Q400&lt;=60,INFORME_MENSAL!$A$13,IF(Q400&lt;=90,INFORME_MENSAL!$A$14,IF(Q400&lt;=120,INFORME_MENSAL!$A$15,IF(Q400&lt;=150,INFORME_MENSAL!$A$16,IF(Q400&lt;=180,INFORME_MENSAL!$A$17,IF(Q400&lt;=360,INFORME_MENSAL!$A$18,IF(Q400&gt;360,INFORME_MENSAL!$A$19)))))))),"")</f>
        <v/>
      </c>
    </row>
    <row r="401">
      <c r="A401" t="inlineStr">
        <is>
          <t>CASA-11</t>
        </is>
      </c>
      <c r="B401" t="inlineStr">
        <is>
          <t>HUGO LEONARDO DA CRUZ</t>
        </is>
      </c>
      <c r="C401" t="n">
        <v>1</v>
      </c>
      <c r="D401" t="inlineStr">
        <is>
          <t>INCC</t>
        </is>
      </c>
      <c r="F401" t="inlineStr">
        <is>
          <t>Mensal</t>
        </is>
      </c>
      <c r="G401" s="322" t="n">
        <v>45347</v>
      </c>
      <c r="H401" s="322" t="n">
        <v>45323</v>
      </c>
      <c r="I401" t="n">
        <v>9</v>
      </c>
      <c r="J401" t="inlineStr">
        <is>
          <t>P - Parcela</t>
        </is>
      </c>
      <c r="K401" t="inlineStr">
        <is>
          <t>Contrato</t>
        </is>
      </c>
      <c r="L401" t="n">
        <v>3339.17</v>
      </c>
      <c r="M401" s="167">
        <f>DATE(YEAR(G401),MONTH(G401),1)</f>
        <v/>
      </c>
      <c r="N401" s="157">
        <f>IF(G401&gt;$L$3,"Futuro","Atraso")</f>
        <v/>
      </c>
      <c r="O401">
        <f>12*(YEAR(G401)-YEAR($L$3))+(MONTH(G401)-MONTH($L$3))</f>
        <v/>
      </c>
      <c r="P401" s="319">
        <f>IF(N401="Atraso",L401,L401/(1+$L$2)^O401)</f>
        <v/>
      </c>
      <c r="Q401">
        <f>IF(N401="Atraso",$L$3-G401,0)</f>
        <v/>
      </c>
      <c r="R401">
        <f>IF(Q401&lt;=15,"Até 15",IF(Q401&lt;=30,"Entre 15 e 30",IF(Q401&lt;=60,"Entre 30 e 60",IF(Q401&lt;=90,"Entre 60 e 90",IF(Q401&lt;=120,"Entre 90 e 120",IF(Q401&lt;=150,"Entre 120 e 150",IF(Q401&lt;=180,"Entre 150 e 180","Superior a 180")))))))</f>
        <v/>
      </c>
      <c r="S401">
        <f>IF(N401="Atraso",IF(Q401&lt;=30,INFORME_MENSAL!$A$12,IF(Q401&lt;=60,INFORME_MENSAL!$A$13,IF(Q401&lt;=90,INFORME_MENSAL!$A$14,IF(Q401&lt;=120,INFORME_MENSAL!$A$15,IF(Q401&lt;=150,INFORME_MENSAL!$A$16,IF(Q401&lt;=180,INFORME_MENSAL!$A$17,IF(Q401&lt;=360,INFORME_MENSAL!$A$18,IF(Q401&gt;360,INFORME_MENSAL!$A$19)))))))),"")</f>
        <v/>
      </c>
    </row>
    <row r="402">
      <c r="A402" t="inlineStr">
        <is>
          <t>CASA-48</t>
        </is>
      </c>
      <c r="B402" t="inlineStr">
        <is>
          <t>ALDO LOPES DA SILVA XAVIER JUNIOR / ALINE CONT XAVIER</t>
        </is>
      </c>
      <c r="C402" t="n">
        <v>1</v>
      </c>
      <c r="D402" t="inlineStr">
        <is>
          <t>INCC</t>
        </is>
      </c>
      <c r="F402" t="inlineStr">
        <is>
          <t>Mensal</t>
        </is>
      </c>
      <c r="G402" s="322" t="n">
        <v>45347</v>
      </c>
      <c r="H402" s="322" t="n">
        <v>45323</v>
      </c>
      <c r="I402" t="n">
        <v>11</v>
      </c>
      <c r="J402" t="inlineStr">
        <is>
          <t>P - Parcela</t>
        </is>
      </c>
      <c r="K402" t="inlineStr">
        <is>
          <t>Contrato</t>
        </is>
      </c>
      <c r="L402" t="n">
        <v>3373.34</v>
      </c>
      <c r="M402" s="167">
        <f>DATE(YEAR(G402),MONTH(G402),1)</f>
        <v/>
      </c>
      <c r="N402" s="157">
        <f>IF(G402&gt;$L$3,"Futuro","Atraso")</f>
        <v/>
      </c>
      <c r="O402">
        <f>12*(YEAR(G402)-YEAR($L$3))+(MONTH(G402)-MONTH($L$3))</f>
        <v/>
      </c>
      <c r="P402" s="319">
        <f>IF(N402="Atraso",L402,L402/(1+$L$2)^O402)</f>
        <v/>
      </c>
      <c r="Q402">
        <f>IF(N402="Atraso",$L$3-G402,0)</f>
        <v/>
      </c>
      <c r="R402">
        <f>IF(Q402&lt;=15,"Até 15",IF(Q402&lt;=30,"Entre 15 e 30",IF(Q402&lt;=60,"Entre 30 e 60",IF(Q402&lt;=90,"Entre 60 e 90",IF(Q402&lt;=120,"Entre 90 e 120",IF(Q402&lt;=150,"Entre 120 e 150",IF(Q402&lt;=180,"Entre 150 e 180","Superior a 180")))))))</f>
        <v/>
      </c>
      <c r="S402">
        <f>IF(N402="Atraso",IF(Q402&lt;=30,INFORME_MENSAL!$A$12,IF(Q402&lt;=60,INFORME_MENSAL!$A$13,IF(Q402&lt;=90,INFORME_MENSAL!$A$14,IF(Q402&lt;=120,INFORME_MENSAL!$A$15,IF(Q402&lt;=150,INFORME_MENSAL!$A$16,IF(Q402&lt;=180,INFORME_MENSAL!$A$17,IF(Q402&lt;=360,INFORME_MENSAL!$A$18,IF(Q402&gt;360,INFORME_MENSAL!$A$19)))))))),"")</f>
        <v/>
      </c>
    </row>
    <row r="403">
      <c r="A403" t="inlineStr">
        <is>
          <t>CASA-31</t>
        </is>
      </c>
      <c r="B403" t="inlineStr">
        <is>
          <t>EDUARDO DE JESUS FERREIRA VARGAS / ARIANE DE OLIVEIRA DIAS VARGAS</t>
        </is>
      </c>
      <c r="C403" t="n">
        <v>1</v>
      </c>
      <c r="D403" t="inlineStr">
        <is>
          <t>INCC</t>
        </is>
      </c>
      <c r="F403" t="inlineStr">
        <is>
          <t>Mensal</t>
        </is>
      </c>
      <c r="G403" s="322" t="n">
        <v>45347</v>
      </c>
      <c r="H403" s="322" t="n">
        <v>45323</v>
      </c>
      <c r="I403" t="n">
        <v>1</v>
      </c>
      <c r="J403" t="inlineStr">
        <is>
          <t>I - Intermediária</t>
        </is>
      </c>
      <c r="K403" t="inlineStr">
        <is>
          <t>Contrato</t>
        </is>
      </c>
      <c r="L403" t="n">
        <v>26119.47</v>
      </c>
      <c r="M403" s="167">
        <f>DATE(YEAR(G403),MONTH(G403),1)</f>
        <v/>
      </c>
      <c r="N403" s="157">
        <f>IF(G403&gt;$L$3,"Futuro","Atraso")</f>
        <v/>
      </c>
      <c r="O403">
        <f>12*(YEAR(G403)-YEAR($L$3))+(MONTH(G403)-MONTH($L$3))</f>
        <v/>
      </c>
      <c r="P403" s="319">
        <f>IF(N403="Atraso",L403,L403/(1+$L$2)^O403)</f>
        <v/>
      </c>
      <c r="Q403">
        <f>IF(N403="Atraso",$L$3-G403,0)</f>
        <v/>
      </c>
      <c r="R403">
        <f>IF(Q403&lt;=15,"Até 15",IF(Q403&lt;=30,"Entre 15 e 30",IF(Q403&lt;=60,"Entre 30 e 60",IF(Q403&lt;=90,"Entre 60 e 90",IF(Q403&lt;=120,"Entre 90 e 120",IF(Q403&lt;=150,"Entre 120 e 150",IF(Q403&lt;=180,"Entre 150 e 180","Superior a 180")))))))</f>
        <v/>
      </c>
      <c r="S403">
        <f>IF(N403="Atraso",IF(Q403&lt;=30,INFORME_MENSAL!$A$12,IF(Q403&lt;=60,INFORME_MENSAL!$A$13,IF(Q403&lt;=90,INFORME_MENSAL!$A$14,IF(Q403&lt;=120,INFORME_MENSAL!$A$15,IF(Q403&lt;=150,INFORME_MENSAL!$A$16,IF(Q403&lt;=180,INFORME_MENSAL!$A$17,IF(Q403&lt;=360,INFORME_MENSAL!$A$18,IF(Q403&gt;360,INFORME_MENSAL!$A$19)))))))),"")</f>
        <v/>
      </c>
    </row>
    <row r="404">
      <c r="A404" t="inlineStr">
        <is>
          <t>CASA-31</t>
        </is>
      </c>
      <c r="B404" t="inlineStr">
        <is>
          <t>EDUARDO DE JESUS FERREIRA VARGAS / ARIANE DE OLIVEIRA DIAS VARGAS</t>
        </is>
      </c>
      <c r="C404" t="n">
        <v>1</v>
      </c>
      <c r="D404" t="inlineStr">
        <is>
          <t>INCC</t>
        </is>
      </c>
      <c r="F404" t="inlineStr">
        <is>
          <t>Mensal</t>
        </is>
      </c>
      <c r="G404" s="322" t="n">
        <v>45347</v>
      </c>
      <c r="H404" s="322" t="n">
        <v>45323</v>
      </c>
      <c r="I404" t="n">
        <v>10</v>
      </c>
      <c r="J404" t="inlineStr">
        <is>
          <t>P - Parcela</t>
        </is>
      </c>
      <c r="K404" t="inlineStr">
        <is>
          <t>Contrato</t>
        </is>
      </c>
      <c r="L404" t="n">
        <v>3872.75</v>
      </c>
      <c r="M404" s="167">
        <f>DATE(YEAR(G404),MONTH(G404),1)</f>
        <v/>
      </c>
      <c r="N404" s="157">
        <f>IF(G404&gt;$L$3,"Futuro","Atraso")</f>
        <v/>
      </c>
      <c r="O404">
        <f>12*(YEAR(G404)-YEAR($L$3))+(MONTH(G404)-MONTH($L$3))</f>
        <v/>
      </c>
      <c r="P404" s="319">
        <f>IF(N404="Atraso",L404,L404/(1+$L$2)^O404)</f>
        <v/>
      </c>
      <c r="Q404">
        <f>IF(N404="Atraso",$L$3-G404,0)</f>
        <v/>
      </c>
      <c r="R404">
        <f>IF(Q404&lt;=15,"Até 15",IF(Q404&lt;=30,"Entre 15 e 30",IF(Q404&lt;=60,"Entre 30 e 60",IF(Q404&lt;=90,"Entre 60 e 90",IF(Q404&lt;=120,"Entre 90 e 120",IF(Q404&lt;=150,"Entre 120 e 150",IF(Q404&lt;=180,"Entre 150 e 180","Superior a 180")))))))</f>
        <v/>
      </c>
      <c r="S404">
        <f>IF(N404="Atraso",IF(Q404&lt;=30,INFORME_MENSAL!$A$12,IF(Q404&lt;=60,INFORME_MENSAL!$A$13,IF(Q404&lt;=90,INFORME_MENSAL!$A$14,IF(Q404&lt;=120,INFORME_MENSAL!$A$15,IF(Q404&lt;=150,INFORME_MENSAL!$A$16,IF(Q404&lt;=180,INFORME_MENSAL!$A$17,IF(Q404&lt;=360,INFORME_MENSAL!$A$18,IF(Q404&gt;360,INFORME_MENSAL!$A$19)))))))),"")</f>
        <v/>
      </c>
    </row>
    <row r="405">
      <c r="A405" t="inlineStr">
        <is>
          <t>CASA-68</t>
        </is>
      </c>
      <c r="B405" t="inlineStr">
        <is>
          <t>WENDELL PITTER ESTANDO / LILIAN PEREIRA DA SILVA</t>
        </is>
      </c>
      <c r="C405" t="n">
        <v>1</v>
      </c>
      <c r="D405" t="inlineStr">
        <is>
          <t>INCC</t>
        </is>
      </c>
      <c r="F405" t="inlineStr">
        <is>
          <t>Mensal</t>
        </is>
      </c>
      <c r="G405" s="322" t="n">
        <v>45347</v>
      </c>
      <c r="H405" s="322" t="n">
        <v>45323</v>
      </c>
      <c r="I405" t="n">
        <v>3</v>
      </c>
      <c r="J405" t="inlineStr">
        <is>
          <t>A2 - Semestral</t>
        </is>
      </c>
      <c r="K405" t="inlineStr">
        <is>
          <t>Contrato</t>
        </is>
      </c>
      <c r="L405" t="n">
        <v>11115.14</v>
      </c>
      <c r="M405" s="167">
        <f>DATE(YEAR(G405),MONTH(G405),1)</f>
        <v/>
      </c>
      <c r="N405" s="157">
        <f>IF(G405&gt;$L$3,"Futuro","Atraso")</f>
        <v/>
      </c>
      <c r="O405">
        <f>12*(YEAR(G405)-YEAR($L$3))+(MONTH(G405)-MONTH($L$3))</f>
        <v/>
      </c>
      <c r="P405" s="319">
        <f>IF(N405="Atraso",L405,L405/(1+$L$2)^O405)</f>
        <v/>
      </c>
      <c r="Q405">
        <f>IF(N405="Atraso",$L$3-G405,0)</f>
        <v/>
      </c>
      <c r="R405">
        <f>IF(Q405&lt;=15,"Até 15",IF(Q405&lt;=30,"Entre 15 e 30",IF(Q405&lt;=60,"Entre 30 e 60",IF(Q405&lt;=90,"Entre 60 e 90",IF(Q405&lt;=120,"Entre 90 e 120",IF(Q405&lt;=150,"Entre 120 e 150",IF(Q405&lt;=180,"Entre 150 e 180","Superior a 180")))))))</f>
        <v/>
      </c>
      <c r="S405">
        <f>IF(N405="Atraso",IF(Q405&lt;=30,INFORME_MENSAL!$A$12,IF(Q405&lt;=60,INFORME_MENSAL!$A$13,IF(Q405&lt;=90,INFORME_MENSAL!$A$14,IF(Q405&lt;=120,INFORME_MENSAL!$A$15,IF(Q405&lt;=150,INFORME_MENSAL!$A$16,IF(Q405&lt;=180,INFORME_MENSAL!$A$17,IF(Q405&lt;=360,INFORME_MENSAL!$A$18,IF(Q405&gt;360,INFORME_MENSAL!$A$19)))))))),"")</f>
        <v/>
      </c>
    </row>
    <row r="406">
      <c r="A406" t="inlineStr">
        <is>
          <t>CASA-68</t>
        </is>
      </c>
      <c r="B406" t="inlineStr">
        <is>
          <t>WENDELL PITTER ESTANDO / LILIAN PEREIRA DA SILVA</t>
        </is>
      </c>
      <c r="C406" t="n">
        <v>1</v>
      </c>
      <c r="D406" t="inlineStr">
        <is>
          <t>INCC</t>
        </is>
      </c>
      <c r="F406" t="inlineStr">
        <is>
          <t>Mensal</t>
        </is>
      </c>
      <c r="G406" s="322" t="n">
        <v>45347</v>
      </c>
      <c r="H406" s="322" t="n">
        <v>45323</v>
      </c>
      <c r="I406" t="n">
        <v>9</v>
      </c>
      <c r="J406" t="inlineStr">
        <is>
          <t>P - Parcela</t>
        </is>
      </c>
      <c r="K406" t="inlineStr">
        <is>
          <t>Contrato</t>
        </is>
      </c>
      <c r="L406" t="n">
        <v>3845.45</v>
      </c>
      <c r="M406" s="167">
        <f>DATE(YEAR(G406),MONTH(G406),1)</f>
        <v/>
      </c>
      <c r="N406" s="157">
        <f>IF(G406&gt;$L$3,"Futuro","Atraso")</f>
        <v/>
      </c>
      <c r="O406">
        <f>12*(YEAR(G406)-YEAR($L$3))+(MONTH(G406)-MONTH($L$3))</f>
        <v/>
      </c>
      <c r="P406" s="319">
        <f>IF(N406="Atraso",L406,L406/(1+$L$2)^O406)</f>
        <v/>
      </c>
      <c r="Q406">
        <f>IF(N406="Atraso",$L$3-G406,0)</f>
        <v/>
      </c>
      <c r="R406">
        <f>IF(Q406&lt;=15,"Até 15",IF(Q406&lt;=30,"Entre 15 e 30",IF(Q406&lt;=60,"Entre 30 e 60",IF(Q406&lt;=90,"Entre 60 e 90",IF(Q406&lt;=120,"Entre 90 e 120",IF(Q406&lt;=150,"Entre 120 e 150",IF(Q406&lt;=180,"Entre 150 e 180","Superior a 180")))))))</f>
        <v/>
      </c>
      <c r="S406">
        <f>IF(N406="Atraso",IF(Q406&lt;=30,INFORME_MENSAL!$A$12,IF(Q406&lt;=60,INFORME_MENSAL!$A$13,IF(Q406&lt;=90,INFORME_MENSAL!$A$14,IF(Q406&lt;=120,INFORME_MENSAL!$A$15,IF(Q406&lt;=150,INFORME_MENSAL!$A$16,IF(Q406&lt;=180,INFORME_MENSAL!$A$17,IF(Q406&lt;=360,INFORME_MENSAL!$A$18,IF(Q406&gt;360,INFORME_MENSAL!$A$19)))))))),"")</f>
        <v/>
      </c>
    </row>
    <row r="407">
      <c r="A407" t="inlineStr">
        <is>
          <t>CASA-66</t>
        </is>
      </c>
      <c r="B407" t="inlineStr">
        <is>
          <t>MARIA APARECIDA LIMA SANTOS</t>
        </is>
      </c>
      <c r="C407" t="n">
        <v>1</v>
      </c>
      <c r="D407" t="inlineStr">
        <is>
          <t>INCC</t>
        </is>
      </c>
      <c r="F407" t="inlineStr">
        <is>
          <t>Mensal</t>
        </is>
      </c>
      <c r="G407" s="322" t="n">
        <v>45347</v>
      </c>
      <c r="H407" s="322" t="n">
        <v>45323</v>
      </c>
      <c r="I407" t="n">
        <v>2</v>
      </c>
      <c r="J407" t="inlineStr">
        <is>
          <t>A2 - Semestral</t>
        </is>
      </c>
      <c r="K407" t="inlineStr">
        <is>
          <t>Contrato</t>
        </is>
      </c>
      <c r="L407" t="n">
        <v>11115.14</v>
      </c>
      <c r="M407" s="167">
        <f>DATE(YEAR(G407),MONTH(G407),1)</f>
        <v/>
      </c>
      <c r="N407" s="157">
        <f>IF(G407&gt;$L$3,"Futuro","Atraso")</f>
        <v/>
      </c>
      <c r="O407">
        <f>12*(YEAR(G407)-YEAR($L$3))+(MONTH(G407)-MONTH($L$3))</f>
        <v/>
      </c>
      <c r="P407" s="319">
        <f>IF(N407="Atraso",L407,L407/(1+$L$2)^O407)</f>
        <v/>
      </c>
      <c r="Q407">
        <f>IF(N407="Atraso",$L$3-G407,0)</f>
        <v/>
      </c>
      <c r="R407">
        <f>IF(Q407&lt;=15,"Até 15",IF(Q407&lt;=30,"Entre 15 e 30",IF(Q407&lt;=60,"Entre 30 e 60",IF(Q407&lt;=90,"Entre 60 e 90",IF(Q407&lt;=120,"Entre 90 e 120",IF(Q407&lt;=150,"Entre 120 e 150",IF(Q407&lt;=180,"Entre 150 e 180","Superior a 180")))))))</f>
        <v/>
      </c>
      <c r="S407">
        <f>IF(N407="Atraso",IF(Q407&lt;=30,INFORME_MENSAL!$A$12,IF(Q407&lt;=60,INFORME_MENSAL!$A$13,IF(Q407&lt;=90,INFORME_MENSAL!$A$14,IF(Q407&lt;=120,INFORME_MENSAL!$A$15,IF(Q407&lt;=150,INFORME_MENSAL!$A$16,IF(Q407&lt;=180,INFORME_MENSAL!$A$17,IF(Q407&lt;=360,INFORME_MENSAL!$A$18,IF(Q407&gt;360,INFORME_MENSAL!$A$19)))))))),"")</f>
        <v/>
      </c>
    </row>
    <row r="408">
      <c r="A408" t="inlineStr">
        <is>
          <t>CASA-66</t>
        </is>
      </c>
      <c r="B408" t="inlineStr">
        <is>
          <t>MARIA APARECIDA LIMA SANTOS</t>
        </is>
      </c>
      <c r="C408" t="n">
        <v>1</v>
      </c>
      <c r="D408" t="inlineStr">
        <is>
          <t>INCC</t>
        </is>
      </c>
      <c r="F408" t="inlineStr">
        <is>
          <t>Mensal</t>
        </is>
      </c>
      <c r="G408" s="322" t="n">
        <v>45347</v>
      </c>
      <c r="H408" s="322" t="n">
        <v>45323</v>
      </c>
      <c r="I408" t="n">
        <v>10</v>
      </c>
      <c r="J408" t="inlineStr">
        <is>
          <t>P - Parcela</t>
        </is>
      </c>
      <c r="K408" t="inlineStr">
        <is>
          <t>Contrato</t>
        </is>
      </c>
      <c r="L408" t="n">
        <v>4172.36</v>
      </c>
      <c r="M408" s="167">
        <f>DATE(YEAR(G408),MONTH(G408),1)</f>
        <v/>
      </c>
      <c r="N408" s="157">
        <f>IF(G408&gt;$L$3,"Futuro","Atraso")</f>
        <v/>
      </c>
      <c r="O408">
        <f>12*(YEAR(G408)-YEAR($L$3))+(MONTH(G408)-MONTH($L$3))</f>
        <v/>
      </c>
      <c r="P408" s="319">
        <f>IF(N408="Atraso",L408,L408/(1+$L$2)^O408)</f>
        <v/>
      </c>
      <c r="Q408">
        <f>IF(N408="Atraso",$L$3-G408,0)</f>
        <v/>
      </c>
      <c r="R408">
        <f>IF(Q408&lt;=15,"Até 15",IF(Q408&lt;=30,"Entre 15 e 30",IF(Q408&lt;=60,"Entre 30 e 60",IF(Q408&lt;=90,"Entre 60 e 90",IF(Q408&lt;=120,"Entre 90 e 120",IF(Q408&lt;=150,"Entre 120 e 150",IF(Q408&lt;=180,"Entre 150 e 180","Superior a 180")))))))</f>
        <v/>
      </c>
      <c r="S408">
        <f>IF(N408="Atraso",IF(Q408&lt;=30,INFORME_MENSAL!$A$12,IF(Q408&lt;=60,INFORME_MENSAL!$A$13,IF(Q408&lt;=90,INFORME_MENSAL!$A$14,IF(Q408&lt;=120,INFORME_MENSAL!$A$15,IF(Q408&lt;=150,INFORME_MENSAL!$A$16,IF(Q408&lt;=180,INFORME_MENSAL!$A$17,IF(Q408&lt;=360,INFORME_MENSAL!$A$18,IF(Q408&gt;360,INFORME_MENSAL!$A$19)))))))),"")</f>
        <v/>
      </c>
    </row>
    <row r="409">
      <c r="A409" t="inlineStr">
        <is>
          <t>CASA-71</t>
        </is>
      </c>
      <c r="B409" t="inlineStr">
        <is>
          <t>TIAGO DA COSTA / EVELLYN POLICARPO PILZ DA COSTA</t>
        </is>
      </c>
      <c r="C409" t="n">
        <v>1</v>
      </c>
      <c r="D409" t="inlineStr">
        <is>
          <t>INCC</t>
        </is>
      </c>
      <c r="F409" t="inlineStr">
        <is>
          <t>Mensal</t>
        </is>
      </c>
      <c r="G409" s="322" t="n">
        <v>45347</v>
      </c>
      <c r="H409" s="322" t="n">
        <v>45323</v>
      </c>
      <c r="I409" t="n">
        <v>2</v>
      </c>
      <c r="J409" t="inlineStr">
        <is>
          <t>A2 - Semestral</t>
        </is>
      </c>
      <c r="K409" t="inlineStr">
        <is>
          <t>Contrato</t>
        </is>
      </c>
      <c r="L409" t="n">
        <v>11073.06</v>
      </c>
      <c r="M409" s="167">
        <f>DATE(YEAR(G409),MONTH(G409),1)</f>
        <v/>
      </c>
      <c r="N409" s="157">
        <f>IF(G409&gt;$L$3,"Futuro","Atraso")</f>
        <v/>
      </c>
      <c r="O409">
        <f>12*(YEAR(G409)-YEAR($L$3))+(MONTH(G409)-MONTH($L$3))</f>
        <v/>
      </c>
      <c r="P409" s="319">
        <f>IF(N409="Atraso",L409,L409/(1+$L$2)^O409)</f>
        <v/>
      </c>
      <c r="Q409">
        <f>IF(N409="Atraso",$L$3-G409,0)</f>
        <v/>
      </c>
      <c r="R409">
        <f>IF(Q409&lt;=15,"Até 15",IF(Q409&lt;=30,"Entre 15 e 30",IF(Q409&lt;=60,"Entre 30 e 60",IF(Q409&lt;=90,"Entre 60 e 90",IF(Q409&lt;=120,"Entre 90 e 120",IF(Q409&lt;=150,"Entre 120 e 150",IF(Q409&lt;=180,"Entre 150 e 180","Superior a 180")))))))</f>
        <v/>
      </c>
      <c r="S409">
        <f>IF(N409="Atraso",IF(Q409&lt;=30,INFORME_MENSAL!$A$12,IF(Q409&lt;=60,INFORME_MENSAL!$A$13,IF(Q409&lt;=90,INFORME_MENSAL!$A$14,IF(Q409&lt;=120,INFORME_MENSAL!$A$15,IF(Q409&lt;=150,INFORME_MENSAL!$A$16,IF(Q409&lt;=180,INFORME_MENSAL!$A$17,IF(Q409&lt;=360,INFORME_MENSAL!$A$18,IF(Q409&gt;360,INFORME_MENSAL!$A$19)))))))),"")</f>
        <v/>
      </c>
    </row>
    <row r="410">
      <c r="A410" t="inlineStr">
        <is>
          <t>CASA-71</t>
        </is>
      </c>
      <c r="B410" t="inlineStr">
        <is>
          <t>TIAGO DA COSTA / EVELLYN POLICARPO PILZ DA COSTA</t>
        </is>
      </c>
      <c r="C410" t="n">
        <v>1</v>
      </c>
      <c r="D410" t="inlineStr">
        <is>
          <t>INCC</t>
        </is>
      </c>
      <c r="F410" t="inlineStr">
        <is>
          <t>Mensal</t>
        </is>
      </c>
      <c r="G410" s="322" t="n">
        <v>45347</v>
      </c>
      <c r="H410" s="322" t="n">
        <v>45323</v>
      </c>
      <c r="I410" t="n">
        <v>9</v>
      </c>
      <c r="J410" t="inlineStr">
        <is>
          <t>P - Parcela</t>
        </is>
      </c>
      <c r="K410" t="inlineStr">
        <is>
          <t>Contrato</t>
        </is>
      </c>
      <c r="L410" t="n">
        <v>4156.57</v>
      </c>
      <c r="M410" s="167">
        <f>DATE(YEAR(G410),MONTH(G410),1)</f>
        <v/>
      </c>
      <c r="N410" s="157">
        <f>IF(G410&gt;$L$3,"Futuro","Atraso")</f>
        <v/>
      </c>
      <c r="O410">
        <f>12*(YEAR(G410)-YEAR($L$3))+(MONTH(G410)-MONTH($L$3))</f>
        <v/>
      </c>
      <c r="P410" s="319">
        <f>IF(N410="Atraso",L410,L410/(1+$L$2)^O410)</f>
        <v/>
      </c>
      <c r="Q410">
        <f>IF(N410="Atraso",$L$3-G410,0)</f>
        <v/>
      </c>
      <c r="R410">
        <f>IF(Q410&lt;=15,"Até 15",IF(Q410&lt;=30,"Entre 15 e 30",IF(Q410&lt;=60,"Entre 30 e 60",IF(Q410&lt;=90,"Entre 60 e 90",IF(Q410&lt;=120,"Entre 90 e 120",IF(Q410&lt;=150,"Entre 120 e 150",IF(Q410&lt;=180,"Entre 150 e 180","Superior a 180")))))))</f>
        <v/>
      </c>
      <c r="S410">
        <f>IF(N410="Atraso",IF(Q410&lt;=30,INFORME_MENSAL!$A$12,IF(Q410&lt;=60,INFORME_MENSAL!$A$13,IF(Q410&lt;=90,INFORME_MENSAL!$A$14,IF(Q410&lt;=120,INFORME_MENSAL!$A$15,IF(Q410&lt;=150,INFORME_MENSAL!$A$16,IF(Q410&lt;=180,INFORME_MENSAL!$A$17,IF(Q410&lt;=360,INFORME_MENSAL!$A$18,IF(Q410&gt;360,INFORME_MENSAL!$A$19)))))))),"")</f>
        <v/>
      </c>
    </row>
    <row r="411">
      <c r="A411" t="inlineStr">
        <is>
          <t>CASA-52</t>
        </is>
      </c>
      <c r="B411" t="inlineStr">
        <is>
          <t>PETERSON SERRA LOPES / ANA CARLA MORAES DE BRITO LOPES</t>
        </is>
      </c>
      <c r="C411" t="n">
        <v>1</v>
      </c>
      <c r="D411" t="inlineStr">
        <is>
          <t>INCC</t>
        </is>
      </c>
      <c r="F411" t="inlineStr">
        <is>
          <t>Mensal</t>
        </is>
      </c>
      <c r="G411" s="322" t="n">
        <v>45347</v>
      </c>
      <c r="H411" s="322" t="n">
        <v>45323</v>
      </c>
      <c r="I411" t="n">
        <v>9</v>
      </c>
      <c r="J411" t="inlineStr">
        <is>
          <t>P - Parcela</t>
        </is>
      </c>
      <c r="K411" t="inlineStr">
        <is>
          <t>Contrato</t>
        </is>
      </c>
      <c r="L411" t="n">
        <v>4147.38</v>
      </c>
      <c r="M411" s="167">
        <f>DATE(YEAR(G411),MONTH(G411),1)</f>
        <v/>
      </c>
      <c r="N411" s="157">
        <f>IF(G411&gt;$L$3,"Futuro","Atraso")</f>
        <v/>
      </c>
      <c r="O411">
        <f>12*(YEAR(G411)-YEAR($L$3))+(MONTH(G411)-MONTH($L$3))</f>
        <v/>
      </c>
      <c r="P411" s="319">
        <f>IF(N411="Atraso",L411,L411/(1+$L$2)^O411)</f>
        <v/>
      </c>
      <c r="Q411">
        <f>IF(N411="Atraso",$L$3-G411,0)</f>
        <v/>
      </c>
      <c r="R411">
        <f>IF(Q411&lt;=15,"Até 15",IF(Q411&lt;=30,"Entre 15 e 30",IF(Q411&lt;=60,"Entre 30 e 60",IF(Q411&lt;=90,"Entre 60 e 90",IF(Q411&lt;=120,"Entre 90 e 120",IF(Q411&lt;=150,"Entre 120 e 150",IF(Q411&lt;=180,"Entre 150 e 180","Superior a 180")))))))</f>
        <v/>
      </c>
      <c r="S411">
        <f>IF(N411="Atraso",IF(Q411&lt;=30,INFORME_MENSAL!$A$12,IF(Q411&lt;=60,INFORME_MENSAL!$A$13,IF(Q411&lt;=90,INFORME_MENSAL!$A$14,IF(Q411&lt;=120,INFORME_MENSAL!$A$15,IF(Q411&lt;=150,INFORME_MENSAL!$A$16,IF(Q411&lt;=180,INFORME_MENSAL!$A$17,IF(Q411&lt;=360,INFORME_MENSAL!$A$18,IF(Q411&gt;360,INFORME_MENSAL!$A$19)))))))),"")</f>
        <v/>
      </c>
    </row>
    <row r="412">
      <c r="A412" t="inlineStr">
        <is>
          <t>CASA-29</t>
        </is>
      </c>
      <c r="B412" t="inlineStr">
        <is>
          <t>SANDRO MIGUEL DE AVILA / SANDRA BARBOSA DE AVILA</t>
        </is>
      </c>
      <c r="C412" t="n">
        <v>1</v>
      </c>
      <c r="D412" t="inlineStr">
        <is>
          <t>INCC</t>
        </is>
      </c>
      <c r="F412" t="inlineStr">
        <is>
          <t>Mensal</t>
        </is>
      </c>
      <c r="G412" s="322" t="n">
        <v>45347</v>
      </c>
      <c r="H412" s="322" t="n">
        <v>45323</v>
      </c>
      <c r="I412" t="n">
        <v>9</v>
      </c>
      <c r="J412" t="inlineStr">
        <is>
          <t>P - Parcela</t>
        </is>
      </c>
      <c r="K412" t="inlineStr">
        <is>
          <t>Contrato</t>
        </is>
      </c>
      <c r="L412" t="n">
        <v>4156.57</v>
      </c>
      <c r="M412" s="167">
        <f>DATE(YEAR(G412),MONTH(G412),1)</f>
        <v/>
      </c>
      <c r="N412" s="157">
        <f>IF(G412&gt;$L$3,"Futuro","Atraso")</f>
        <v/>
      </c>
      <c r="O412">
        <f>12*(YEAR(G412)-YEAR($L$3))+(MONTH(G412)-MONTH($L$3))</f>
        <v/>
      </c>
      <c r="P412" s="319">
        <f>IF(N412="Atraso",L412,L412/(1+$L$2)^O412)</f>
        <v/>
      </c>
      <c r="Q412">
        <f>IF(N412="Atraso",$L$3-G412,0)</f>
        <v/>
      </c>
      <c r="R412">
        <f>IF(Q412&lt;=15,"Até 15",IF(Q412&lt;=30,"Entre 15 e 30",IF(Q412&lt;=60,"Entre 30 e 60",IF(Q412&lt;=90,"Entre 60 e 90",IF(Q412&lt;=120,"Entre 90 e 120",IF(Q412&lt;=150,"Entre 120 e 150",IF(Q412&lt;=180,"Entre 150 e 180","Superior a 180")))))))</f>
        <v/>
      </c>
      <c r="S412">
        <f>IF(N412="Atraso",IF(Q412&lt;=30,INFORME_MENSAL!$A$12,IF(Q412&lt;=60,INFORME_MENSAL!$A$13,IF(Q412&lt;=90,INFORME_MENSAL!$A$14,IF(Q412&lt;=120,INFORME_MENSAL!$A$15,IF(Q412&lt;=150,INFORME_MENSAL!$A$16,IF(Q412&lt;=180,INFORME_MENSAL!$A$17,IF(Q412&lt;=360,INFORME_MENSAL!$A$18,IF(Q412&gt;360,INFORME_MENSAL!$A$19)))))))),"")</f>
        <v/>
      </c>
    </row>
    <row r="413">
      <c r="A413" t="inlineStr">
        <is>
          <t>CASA-38</t>
        </is>
      </c>
      <c r="B413" t="inlineStr">
        <is>
          <t>GABRIEL DE CARVALHO MELLO / KAMILLA DE CARVALHO CERQUEIRA MELLO</t>
        </is>
      </c>
      <c r="C413" t="n">
        <v>1</v>
      </c>
      <c r="D413" t="inlineStr">
        <is>
          <t>INCC</t>
        </is>
      </c>
      <c r="F413" t="inlineStr">
        <is>
          <t>Mensal</t>
        </is>
      </c>
      <c r="G413" s="322" t="n">
        <v>45347</v>
      </c>
      <c r="H413" s="322" t="n">
        <v>45323</v>
      </c>
      <c r="I413" t="n">
        <v>2</v>
      </c>
      <c r="J413" t="inlineStr">
        <is>
          <t>A2 - Semestral</t>
        </is>
      </c>
      <c r="K413" t="inlineStr">
        <is>
          <t>Contrato</t>
        </is>
      </c>
      <c r="L413" t="n">
        <v>13289.89</v>
      </c>
      <c r="M413" s="167">
        <f>DATE(YEAR(G413),MONTH(G413),1)</f>
        <v/>
      </c>
      <c r="N413" s="157">
        <f>IF(G413&gt;$L$3,"Futuro","Atraso")</f>
        <v/>
      </c>
      <c r="O413">
        <f>12*(YEAR(G413)-YEAR($L$3))+(MONTH(G413)-MONTH($L$3))</f>
        <v/>
      </c>
      <c r="P413" s="319">
        <f>IF(N413="Atraso",L413,L413/(1+$L$2)^O413)</f>
        <v/>
      </c>
      <c r="Q413">
        <f>IF(N413="Atraso",$L$3-G413,0)</f>
        <v/>
      </c>
      <c r="R413">
        <f>IF(Q413&lt;=15,"Até 15",IF(Q413&lt;=30,"Entre 15 e 30",IF(Q413&lt;=60,"Entre 30 e 60",IF(Q413&lt;=90,"Entre 60 e 90",IF(Q413&lt;=120,"Entre 90 e 120",IF(Q413&lt;=150,"Entre 120 e 150",IF(Q413&lt;=180,"Entre 150 e 180","Superior a 180")))))))</f>
        <v/>
      </c>
      <c r="S413">
        <f>IF(N413="Atraso",IF(Q413&lt;=30,INFORME_MENSAL!$A$12,IF(Q413&lt;=60,INFORME_MENSAL!$A$13,IF(Q413&lt;=90,INFORME_MENSAL!$A$14,IF(Q413&lt;=120,INFORME_MENSAL!$A$15,IF(Q413&lt;=150,INFORME_MENSAL!$A$16,IF(Q413&lt;=180,INFORME_MENSAL!$A$17,IF(Q413&lt;=360,INFORME_MENSAL!$A$18,IF(Q413&gt;360,INFORME_MENSAL!$A$19)))))))),"")</f>
        <v/>
      </c>
    </row>
    <row r="414">
      <c r="A414" t="inlineStr">
        <is>
          <t>CASA-38</t>
        </is>
      </c>
      <c r="B414" t="inlineStr">
        <is>
          <t>GABRIEL DE CARVALHO MELLO / KAMILLA DE CARVALHO CERQUEIRA MELLO</t>
        </is>
      </c>
      <c r="C414" t="n">
        <v>1</v>
      </c>
      <c r="D414" t="inlineStr">
        <is>
          <t>INCC</t>
        </is>
      </c>
      <c r="F414" t="inlineStr">
        <is>
          <t>Mensal</t>
        </is>
      </c>
      <c r="G414" s="322" t="n">
        <v>45347</v>
      </c>
      <c r="H414" s="322" t="n">
        <v>45323</v>
      </c>
      <c r="I414" t="n">
        <v>9</v>
      </c>
      <c r="J414" t="inlineStr">
        <is>
          <t>P - Parcela</t>
        </is>
      </c>
      <c r="K414" t="inlineStr">
        <is>
          <t>Contrato</t>
        </is>
      </c>
      <c r="L414" t="n">
        <v>4257.65</v>
      </c>
      <c r="M414" s="167">
        <f>DATE(YEAR(G414),MONTH(G414),1)</f>
        <v/>
      </c>
      <c r="N414" s="157">
        <f>IF(G414&gt;$L$3,"Futuro","Atraso")</f>
        <v/>
      </c>
      <c r="O414">
        <f>12*(YEAR(G414)-YEAR($L$3))+(MONTH(G414)-MONTH($L$3))</f>
        <v/>
      </c>
      <c r="P414" s="319">
        <f>IF(N414="Atraso",L414,L414/(1+$L$2)^O414)</f>
        <v/>
      </c>
      <c r="Q414">
        <f>IF(N414="Atraso",$L$3-G414,0)</f>
        <v/>
      </c>
      <c r="R414">
        <f>IF(Q414&lt;=15,"Até 15",IF(Q414&lt;=30,"Entre 15 e 30",IF(Q414&lt;=60,"Entre 30 e 60",IF(Q414&lt;=90,"Entre 60 e 90",IF(Q414&lt;=120,"Entre 90 e 120",IF(Q414&lt;=150,"Entre 120 e 150",IF(Q414&lt;=180,"Entre 150 e 180","Superior a 180")))))))</f>
        <v/>
      </c>
      <c r="S414">
        <f>IF(N414="Atraso",IF(Q414&lt;=30,INFORME_MENSAL!$A$12,IF(Q414&lt;=60,INFORME_MENSAL!$A$13,IF(Q414&lt;=90,INFORME_MENSAL!$A$14,IF(Q414&lt;=120,INFORME_MENSAL!$A$15,IF(Q414&lt;=150,INFORME_MENSAL!$A$16,IF(Q414&lt;=180,INFORME_MENSAL!$A$17,IF(Q414&lt;=360,INFORME_MENSAL!$A$18,IF(Q414&gt;360,INFORME_MENSAL!$A$19)))))))),"")</f>
        <v/>
      </c>
    </row>
    <row r="415">
      <c r="A415" t="inlineStr">
        <is>
          <t>CASA-7</t>
        </is>
      </c>
      <c r="B415" t="inlineStr">
        <is>
          <t>JOÃO ANTONIO RODRIGUES GOMES / LUANA GABRIELLE DA SILVA PASSOS</t>
        </is>
      </c>
      <c r="C415" t="n">
        <v>1</v>
      </c>
      <c r="D415" t="inlineStr">
        <is>
          <t>INCC</t>
        </is>
      </c>
      <c r="F415" t="inlineStr">
        <is>
          <t>Mensal</t>
        </is>
      </c>
      <c r="G415" s="322" t="n">
        <v>45347</v>
      </c>
      <c r="H415" s="322" t="n">
        <v>45323</v>
      </c>
      <c r="I415" t="n">
        <v>9</v>
      </c>
      <c r="J415" t="inlineStr">
        <is>
          <t>P - Parcela</t>
        </is>
      </c>
      <c r="K415" t="inlineStr">
        <is>
          <t>Contrato</t>
        </is>
      </c>
      <c r="L415" t="n">
        <v>4156.57</v>
      </c>
      <c r="M415" s="167">
        <f>DATE(YEAR(G415),MONTH(G415),1)</f>
        <v/>
      </c>
      <c r="N415" s="157">
        <f>IF(G415&gt;$L$3,"Futuro","Atraso")</f>
        <v/>
      </c>
      <c r="O415">
        <f>12*(YEAR(G415)-YEAR($L$3))+(MONTH(G415)-MONTH($L$3))</f>
        <v/>
      </c>
      <c r="P415" s="319">
        <f>IF(N415="Atraso",L415,L415/(1+$L$2)^O415)</f>
        <v/>
      </c>
      <c r="Q415">
        <f>IF(N415="Atraso",$L$3-G415,0)</f>
        <v/>
      </c>
      <c r="R415">
        <f>IF(Q415&lt;=15,"Até 15",IF(Q415&lt;=30,"Entre 15 e 30",IF(Q415&lt;=60,"Entre 30 e 60",IF(Q415&lt;=90,"Entre 60 e 90",IF(Q415&lt;=120,"Entre 90 e 120",IF(Q415&lt;=150,"Entre 120 e 150",IF(Q415&lt;=180,"Entre 150 e 180","Superior a 180")))))))</f>
        <v/>
      </c>
      <c r="S415">
        <f>IF(N415="Atraso",IF(Q415&lt;=30,INFORME_MENSAL!$A$12,IF(Q415&lt;=60,INFORME_MENSAL!$A$13,IF(Q415&lt;=90,INFORME_MENSAL!$A$14,IF(Q415&lt;=120,INFORME_MENSAL!$A$15,IF(Q415&lt;=150,INFORME_MENSAL!$A$16,IF(Q415&lt;=180,INFORME_MENSAL!$A$17,IF(Q415&lt;=360,INFORME_MENSAL!$A$18,IF(Q415&gt;360,INFORME_MENSAL!$A$19)))))))),"")</f>
        <v/>
      </c>
    </row>
    <row r="416">
      <c r="A416" t="inlineStr">
        <is>
          <t>CASA-7</t>
        </is>
      </c>
      <c r="B416" t="inlineStr">
        <is>
          <t>JOÃO ANTONIO RODRIGUES GOMES / LUANA GABRIELLE DA SILVA PASSOS</t>
        </is>
      </c>
      <c r="C416" t="n">
        <v>1</v>
      </c>
      <c r="D416" t="inlineStr">
        <is>
          <t>INCC</t>
        </is>
      </c>
      <c r="F416" t="inlineStr">
        <is>
          <t>Mensal</t>
        </is>
      </c>
      <c r="G416" s="322" t="n">
        <v>45347</v>
      </c>
      <c r="H416" s="322" t="n">
        <v>45323</v>
      </c>
      <c r="I416" t="n">
        <v>2</v>
      </c>
      <c r="J416" t="inlineStr">
        <is>
          <t>A2 - Semestral</t>
        </is>
      </c>
      <c r="K416" t="inlineStr">
        <is>
          <t>Contrato</t>
        </is>
      </c>
      <c r="L416" t="n">
        <v>11073.06</v>
      </c>
      <c r="M416" s="167">
        <f>DATE(YEAR(G416),MONTH(G416),1)</f>
        <v/>
      </c>
      <c r="N416" s="157">
        <f>IF(G416&gt;$L$3,"Futuro","Atraso")</f>
        <v/>
      </c>
      <c r="O416">
        <f>12*(YEAR(G416)-YEAR($L$3))+(MONTH(G416)-MONTH($L$3))</f>
        <v/>
      </c>
      <c r="P416" s="319">
        <f>IF(N416="Atraso",L416,L416/(1+$L$2)^O416)</f>
        <v/>
      </c>
      <c r="Q416">
        <f>IF(N416="Atraso",$L$3-G416,0)</f>
        <v/>
      </c>
      <c r="R416">
        <f>IF(Q416&lt;=15,"Até 15",IF(Q416&lt;=30,"Entre 15 e 30",IF(Q416&lt;=60,"Entre 30 e 60",IF(Q416&lt;=90,"Entre 60 e 90",IF(Q416&lt;=120,"Entre 90 e 120",IF(Q416&lt;=150,"Entre 120 e 150",IF(Q416&lt;=180,"Entre 150 e 180","Superior a 180")))))))</f>
        <v/>
      </c>
      <c r="S416">
        <f>IF(N416="Atraso",IF(Q416&lt;=30,INFORME_MENSAL!$A$12,IF(Q416&lt;=60,INFORME_MENSAL!$A$13,IF(Q416&lt;=90,INFORME_MENSAL!$A$14,IF(Q416&lt;=120,INFORME_MENSAL!$A$15,IF(Q416&lt;=150,INFORME_MENSAL!$A$16,IF(Q416&lt;=180,INFORME_MENSAL!$A$17,IF(Q416&lt;=360,INFORME_MENSAL!$A$18,IF(Q416&gt;360,INFORME_MENSAL!$A$19)))))))),"")</f>
        <v/>
      </c>
    </row>
    <row r="417">
      <c r="A417" t="inlineStr">
        <is>
          <t>CASA-42</t>
        </is>
      </c>
      <c r="B417" t="inlineStr">
        <is>
          <t>ELIAS CAMACHO OLEGO</t>
        </is>
      </c>
      <c r="C417" t="n">
        <v>1</v>
      </c>
      <c r="D417" t="inlineStr">
        <is>
          <t>INCC</t>
        </is>
      </c>
      <c r="F417" t="inlineStr">
        <is>
          <t>Mensal</t>
        </is>
      </c>
      <c r="G417" s="322" t="n">
        <v>45347</v>
      </c>
      <c r="H417" s="322" t="n">
        <v>45323</v>
      </c>
      <c r="I417" t="n">
        <v>8</v>
      </c>
      <c r="J417" t="inlineStr">
        <is>
          <t>P - Parcela</t>
        </is>
      </c>
      <c r="K417" t="inlineStr">
        <is>
          <t>Contrato</t>
        </is>
      </c>
      <c r="L417" t="n">
        <v>3854.93</v>
      </c>
      <c r="M417" s="167">
        <f>DATE(YEAR(G417),MONTH(G417),1)</f>
        <v/>
      </c>
      <c r="N417" s="157">
        <f>IF(G417&gt;$L$3,"Futuro","Atraso")</f>
        <v/>
      </c>
      <c r="O417">
        <f>12*(YEAR(G417)-YEAR($L$3))+(MONTH(G417)-MONTH($L$3))</f>
        <v/>
      </c>
      <c r="P417" s="319">
        <f>IF(N417="Atraso",L417,L417/(1+$L$2)^O417)</f>
        <v/>
      </c>
      <c r="Q417">
        <f>IF(N417="Atraso",$L$3-G417,0)</f>
        <v/>
      </c>
      <c r="R417">
        <f>IF(Q417&lt;=15,"Até 15",IF(Q417&lt;=30,"Entre 15 e 30",IF(Q417&lt;=60,"Entre 30 e 60",IF(Q417&lt;=90,"Entre 60 e 90",IF(Q417&lt;=120,"Entre 90 e 120",IF(Q417&lt;=150,"Entre 120 e 150",IF(Q417&lt;=180,"Entre 150 e 180","Superior a 180")))))))</f>
        <v/>
      </c>
      <c r="S417">
        <f>IF(N417="Atraso",IF(Q417&lt;=30,INFORME_MENSAL!$A$12,IF(Q417&lt;=60,INFORME_MENSAL!$A$13,IF(Q417&lt;=90,INFORME_MENSAL!$A$14,IF(Q417&lt;=120,INFORME_MENSAL!$A$15,IF(Q417&lt;=150,INFORME_MENSAL!$A$16,IF(Q417&lt;=180,INFORME_MENSAL!$A$17,IF(Q417&lt;=360,INFORME_MENSAL!$A$18,IF(Q417&gt;360,INFORME_MENSAL!$A$19)))))))),"")</f>
        <v/>
      </c>
    </row>
    <row r="418">
      <c r="A418" t="inlineStr">
        <is>
          <t>CASA-72</t>
        </is>
      </c>
      <c r="B418" t="inlineStr">
        <is>
          <t>CARLOS LINDEMBERG CRUZ OLIVEIRA / THAYNARA LAMPE NARCISO SILVA</t>
        </is>
      </c>
      <c r="C418" t="n">
        <v>1</v>
      </c>
      <c r="D418" t="inlineStr">
        <is>
          <t>INCC</t>
        </is>
      </c>
      <c r="F418" t="inlineStr">
        <is>
          <t>Mensal</t>
        </is>
      </c>
      <c r="G418" s="322" t="n">
        <v>45347</v>
      </c>
      <c r="H418" s="322" t="n">
        <v>45323</v>
      </c>
      <c r="I418" t="n">
        <v>8</v>
      </c>
      <c r="J418" t="inlineStr">
        <is>
          <t>P - Parcela</t>
        </is>
      </c>
      <c r="K418" t="inlineStr">
        <is>
          <t>Contrato</t>
        </is>
      </c>
      <c r="L418" t="n">
        <v>4221.35</v>
      </c>
      <c r="M418" s="167">
        <f>DATE(YEAR(G418),MONTH(G418),1)</f>
        <v/>
      </c>
      <c r="N418" s="157">
        <f>IF(G418&gt;$L$3,"Futuro","Atraso")</f>
        <v/>
      </c>
      <c r="O418">
        <f>12*(YEAR(G418)-YEAR($L$3))+(MONTH(G418)-MONTH($L$3))</f>
        <v/>
      </c>
      <c r="P418" s="319">
        <f>IF(N418="Atraso",L418,L418/(1+$L$2)^O418)</f>
        <v/>
      </c>
      <c r="Q418">
        <f>IF(N418="Atraso",$L$3-G418,0)</f>
        <v/>
      </c>
      <c r="R418">
        <f>IF(Q418&lt;=15,"Até 15",IF(Q418&lt;=30,"Entre 15 e 30",IF(Q418&lt;=60,"Entre 30 e 60",IF(Q418&lt;=90,"Entre 60 e 90",IF(Q418&lt;=120,"Entre 90 e 120",IF(Q418&lt;=150,"Entre 120 e 150",IF(Q418&lt;=180,"Entre 150 e 180","Superior a 180")))))))</f>
        <v/>
      </c>
      <c r="S418">
        <f>IF(N418="Atraso",IF(Q418&lt;=30,INFORME_MENSAL!$A$12,IF(Q418&lt;=60,INFORME_MENSAL!$A$13,IF(Q418&lt;=90,INFORME_MENSAL!$A$14,IF(Q418&lt;=120,INFORME_MENSAL!$A$15,IF(Q418&lt;=150,INFORME_MENSAL!$A$16,IF(Q418&lt;=180,INFORME_MENSAL!$A$17,IF(Q418&lt;=360,INFORME_MENSAL!$A$18,IF(Q418&gt;360,INFORME_MENSAL!$A$19)))))))),"")</f>
        <v/>
      </c>
    </row>
    <row r="419">
      <c r="A419" t="inlineStr">
        <is>
          <t>CASA-39</t>
        </is>
      </c>
      <c r="B419" t="inlineStr">
        <is>
          <t>VIVIAN ARCHINÁ CORTEZ</t>
        </is>
      </c>
      <c r="C419" t="n">
        <v>1</v>
      </c>
      <c r="D419" t="inlineStr">
        <is>
          <t>INCC</t>
        </is>
      </c>
      <c r="F419" t="inlineStr">
        <is>
          <t>Mensal</t>
        </is>
      </c>
      <c r="G419" s="322" t="n">
        <v>45347</v>
      </c>
      <c r="H419" s="322" t="n">
        <v>45323</v>
      </c>
      <c r="I419" t="n">
        <v>15</v>
      </c>
      <c r="J419" t="inlineStr">
        <is>
          <t>P - Parcela</t>
        </is>
      </c>
      <c r="K419" t="inlineStr">
        <is>
          <t>Contrato</t>
        </is>
      </c>
      <c r="L419" t="n">
        <v>4838.71</v>
      </c>
      <c r="M419" s="167">
        <f>DATE(YEAR(G419),MONTH(G419),1)</f>
        <v/>
      </c>
      <c r="N419" s="157">
        <f>IF(G419&gt;$L$3,"Futuro","Atraso")</f>
        <v/>
      </c>
      <c r="O419">
        <f>12*(YEAR(G419)-YEAR($L$3))+(MONTH(G419)-MONTH($L$3))</f>
        <v/>
      </c>
      <c r="P419" s="319">
        <f>IF(N419="Atraso",L419,L419/(1+$L$2)^O419)</f>
        <v/>
      </c>
      <c r="Q419">
        <f>IF(N419="Atraso",$L$3-G419,0)</f>
        <v/>
      </c>
      <c r="R419">
        <f>IF(Q419&lt;=15,"Até 15",IF(Q419&lt;=30,"Entre 15 e 30",IF(Q419&lt;=60,"Entre 30 e 60",IF(Q419&lt;=90,"Entre 60 e 90",IF(Q419&lt;=120,"Entre 90 e 120",IF(Q419&lt;=150,"Entre 120 e 150",IF(Q419&lt;=180,"Entre 150 e 180","Superior a 180")))))))</f>
        <v/>
      </c>
      <c r="S419">
        <f>IF(N419="Atraso",IF(Q419&lt;=30,INFORME_MENSAL!$A$12,IF(Q419&lt;=60,INFORME_MENSAL!$A$13,IF(Q419&lt;=90,INFORME_MENSAL!$A$14,IF(Q419&lt;=120,INFORME_MENSAL!$A$15,IF(Q419&lt;=150,INFORME_MENSAL!$A$16,IF(Q419&lt;=180,INFORME_MENSAL!$A$17,IF(Q419&lt;=360,INFORME_MENSAL!$A$18,IF(Q419&gt;360,INFORME_MENSAL!$A$19)))))))),"")</f>
        <v/>
      </c>
    </row>
    <row r="420">
      <c r="A420" t="inlineStr">
        <is>
          <t>CASA-5</t>
        </is>
      </c>
      <c r="B420" t="inlineStr">
        <is>
          <t>FABRICIA GONZAGA FERREIRA</t>
        </is>
      </c>
      <c r="C420" t="n">
        <v>1</v>
      </c>
      <c r="D420" t="inlineStr">
        <is>
          <t>INCC</t>
        </is>
      </c>
      <c r="F420" t="inlineStr">
        <is>
          <t>Mensal</t>
        </is>
      </c>
      <c r="G420" s="322" t="n">
        <v>45347</v>
      </c>
      <c r="H420" s="322" t="n">
        <v>45323</v>
      </c>
      <c r="I420" t="n">
        <v>8</v>
      </c>
      <c r="J420" t="inlineStr">
        <is>
          <t>P - Parcela</t>
        </is>
      </c>
      <c r="K420" t="inlineStr">
        <is>
          <t>Contrato</t>
        </is>
      </c>
      <c r="L420" t="n">
        <v>6928.46</v>
      </c>
      <c r="M420" s="167">
        <f>DATE(YEAR(G420),MONTH(G420),1)</f>
        <v/>
      </c>
      <c r="N420" s="157">
        <f>IF(G420&gt;$L$3,"Futuro","Atraso")</f>
        <v/>
      </c>
      <c r="O420">
        <f>12*(YEAR(G420)-YEAR($L$3))+(MONTH(G420)-MONTH($L$3))</f>
        <v/>
      </c>
      <c r="P420" s="319">
        <f>IF(N420="Atraso",L420,L420/(1+$L$2)^O420)</f>
        <v/>
      </c>
      <c r="Q420">
        <f>IF(N420="Atraso",$L$3-G420,0)</f>
        <v/>
      </c>
      <c r="R420">
        <f>IF(Q420&lt;=15,"Até 15",IF(Q420&lt;=30,"Entre 15 e 30",IF(Q420&lt;=60,"Entre 30 e 60",IF(Q420&lt;=90,"Entre 60 e 90",IF(Q420&lt;=120,"Entre 90 e 120",IF(Q420&lt;=150,"Entre 120 e 150",IF(Q420&lt;=180,"Entre 150 e 180","Superior a 180")))))))</f>
        <v/>
      </c>
      <c r="S420">
        <f>IF(N420="Atraso",IF(Q420&lt;=30,INFORME_MENSAL!$A$12,IF(Q420&lt;=60,INFORME_MENSAL!$A$13,IF(Q420&lt;=90,INFORME_MENSAL!$A$14,IF(Q420&lt;=120,INFORME_MENSAL!$A$15,IF(Q420&lt;=150,INFORME_MENSAL!$A$16,IF(Q420&lt;=180,INFORME_MENSAL!$A$17,IF(Q420&lt;=360,INFORME_MENSAL!$A$18,IF(Q420&gt;360,INFORME_MENSAL!$A$19)))))))),"")</f>
        <v/>
      </c>
    </row>
    <row r="421">
      <c r="A421" t="inlineStr">
        <is>
          <t>CASA-54</t>
        </is>
      </c>
      <c r="B421" t="inlineStr">
        <is>
          <t>SANDRA CRISTINA SILVA BORGES / CELIO LUIZ DE OLIVEIRA BORGES</t>
        </is>
      </c>
      <c r="C421" t="n">
        <v>1</v>
      </c>
      <c r="D421" t="inlineStr">
        <is>
          <t>INCC</t>
        </is>
      </c>
      <c r="F421" t="inlineStr">
        <is>
          <t>Mensal</t>
        </is>
      </c>
      <c r="G421" s="322" t="n">
        <v>45347</v>
      </c>
      <c r="H421" s="322" t="n">
        <v>45323</v>
      </c>
      <c r="I421" t="n">
        <v>7</v>
      </c>
      <c r="J421" t="inlineStr">
        <is>
          <t>P - Parcela</t>
        </is>
      </c>
      <c r="K421" t="inlineStr">
        <is>
          <t>Contrato</t>
        </is>
      </c>
      <c r="L421" t="n">
        <v>3522.88</v>
      </c>
      <c r="M421" s="167">
        <f>DATE(YEAR(G421),MONTH(G421),1)</f>
        <v/>
      </c>
      <c r="N421" s="157">
        <f>IF(G421&gt;$L$3,"Futuro","Atraso")</f>
        <v/>
      </c>
      <c r="O421">
        <f>12*(YEAR(G421)-YEAR($L$3))+(MONTH(G421)-MONTH($L$3))</f>
        <v/>
      </c>
      <c r="P421" s="319">
        <f>IF(N421="Atraso",L421,L421/(1+$L$2)^O421)</f>
        <v/>
      </c>
      <c r="Q421">
        <f>IF(N421="Atraso",$L$3-G421,0)</f>
        <v/>
      </c>
      <c r="R421">
        <f>IF(Q421&lt;=15,"Até 15",IF(Q421&lt;=30,"Entre 15 e 30",IF(Q421&lt;=60,"Entre 30 e 60",IF(Q421&lt;=90,"Entre 60 e 90",IF(Q421&lt;=120,"Entre 90 e 120",IF(Q421&lt;=150,"Entre 120 e 150",IF(Q421&lt;=180,"Entre 150 e 180","Superior a 180")))))))</f>
        <v/>
      </c>
      <c r="S421">
        <f>IF(N421="Atraso",IF(Q421&lt;=30,INFORME_MENSAL!$A$12,IF(Q421&lt;=60,INFORME_MENSAL!$A$13,IF(Q421&lt;=90,INFORME_MENSAL!$A$14,IF(Q421&lt;=120,INFORME_MENSAL!$A$15,IF(Q421&lt;=150,INFORME_MENSAL!$A$16,IF(Q421&lt;=180,INFORME_MENSAL!$A$17,IF(Q421&lt;=360,INFORME_MENSAL!$A$18,IF(Q421&gt;360,INFORME_MENSAL!$A$19)))))))),"")</f>
        <v/>
      </c>
    </row>
    <row r="422">
      <c r="A422" t="inlineStr">
        <is>
          <t>CASA-73</t>
        </is>
      </c>
      <c r="B422" t="inlineStr">
        <is>
          <t>ALEXANDRE POZZI / TAVITA ROSA BARROS POZZI</t>
        </is>
      </c>
      <c r="C422" t="n">
        <v>1</v>
      </c>
      <c r="D422" t="inlineStr">
        <is>
          <t>INCC</t>
        </is>
      </c>
      <c r="F422" t="inlineStr">
        <is>
          <t>Mensal</t>
        </is>
      </c>
      <c r="G422" s="322" t="n">
        <v>45347</v>
      </c>
      <c r="H422" s="322" t="n">
        <v>45323</v>
      </c>
      <c r="I422" t="n">
        <v>14</v>
      </c>
      <c r="J422" t="inlineStr">
        <is>
          <t>P - Parcela</t>
        </is>
      </c>
      <c r="K422" t="inlineStr">
        <is>
          <t>Contrato</t>
        </is>
      </c>
      <c r="L422" t="n">
        <v>1656.74</v>
      </c>
      <c r="M422" s="167">
        <f>DATE(YEAR(G422),MONTH(G422),1)</f>
        <v/>
      </c>
      <c r="N422" s="157">
        <f>IF(G422&gt;$L$3,"Futuro","Atraso")</f>
        <v/>
      </c>
      <c r="O422">
        <f>12*(YEAR(G422)-YEAR($L$3))+(MONTH(G422)-MONTH($L$3))</f>
        <v/>
      </c>
      <c r="P422" s="319">
        <f>IF(N422="Atraso",L422,L422/(1+$L$2)^O422)</f>
        <v/>
      </c>
      <c r="Q422">
        <f>IF(N422="Atraso",$L$3-G422,0)</f>
        <v/>
      </c>
      <c r="R422">
        <f>IF(Q422&lt;=15,"Até 15",IF(Q422&lt;=30,"Entre 15 e 30",IF(Q422&lt;=60,"Entre 30 e 60",IF(Q422&lt;=90,"Entre 60 e 90",IF(Q422&lt;=120,"Entre 90 e 120",IF(Q422&lt;=150,"Entre 120 e 150",IF(Q422&lt;=180,"Entre 150 e 180","Superior a 180")))))))</f>
        <v/>
      </c>
      <c r="S422">
        <f>IF(N422="Atraso",IF(Q422&lt;=30,INFORME_MENSAL!$A$12,IF(Q422&lt;=60,INFORME_MENSAL!$A$13,IF(Q422&lt;=90,INFORME_MENSAL!$A$14,IF(Q422&lt;=120,INFORME_MENSAL!$A$15,IF(Q422&lt;=150,INFORME_MENSAL!$A$16,IF(Q422&lt;=180,INFORME_MENSAL!$A$17,IF(Q422&lt;=360,INFORME_MENSAL!$A$18,IF(Q422&gt;360,INFORME_MENSAL!$A$19)))))))),"")</f>
        <v/>
      </c>
    </row>
    <row r="423">
      <c r="A423" t="inlineStr">
        <is>
          <t>CASA-79</t>
        </is>
      </c>
      <c r="B423" t="inlineStr">
        <is>
          <t>GILSON ARANTES DE SOUZA / SANDRA REGINA FOLTRAN</t>
        </is>
      </c>
      <c r="C423" t="n">
        <v>1</v>
      </c>
      <c r="D423" t="inlineStr">
        <is>
          <t>INCC</t>
        </is>
      </c>
      <c r="F423" t="inlineStr">
        <is>
          <t>Mensal</t>
        </is>
      </c>
      <c r="G423" s="322" t="n">
        <v>45347</v>
      </c>
      <c r="H423" s="322" t="n">
        <v>45323</v>
      </c>
      <c r="I423" t="n">
        <v>7</v>
      </c>
      <c r="J423" t="inlineStr">
        <is>
          <t>P - Parcela</t>
        </is>
      </c>
      <c r="K423" t="inlineStr">
        <is>
          <t>Contrato</t>
        </is>
      </c>
      <c r="L423" t="n">
        <v>4210.79</v>
      </c>
      <c r="M423" s="167">
        <f>DATE(YEAR(G423),MONTH(G423),1)</f>
        <v/>
      </c>
      <c r="N423" s="157">
        <f>IF(G423&gt;$L$3,"Futuro","Atraso")</f>
        <v/>
      </c>
      <c r="O423">
        <f>12*(YEAR(G423)-YEAR($L$3))+(MONTH(G423)-MONTH($L$3))</f>
        <v/>
      </c>
      <c r="P423" s="319">
        <f>IF(N423="Atraso",L423,L423/(1+$L$2)^O423)</f>
        <v/>
      </c>
      <c r="Q423">
        <f>IF(N423="Atraso",$L$3-G423,0)</f>
        <v/>
      </c>
      <c r="R423">
        <f>IF(Q423&lt;=15,"Até 15",IF(Q423&lt;=30,"Entre 15 e 30",IF(Q423&lt;=60,"Entre 30 e 60",IF(Q423&lt;=90,"Entre 60 e 90",IF(Q423&lt;=120,"Entre 90 e 120",IF(Q423&lt;=150,"Entre 120 e 150",IF(Q423&lt;=180,"Entre 150 e 180","Superior a 180")))))))</f>
        <v/>
      </c>
      <c r="S423">
        <f>IF(N423="Atraso",IF(Q423&lt;=30,INFORME_MENSAL!$A$12,IF(Q423&lt;=60,INFORME_MENSAL!$A$13,IF(Q423&lt;=90,INFORME_MENSAL!$A$14,IF(Q423&lt;=120,INFORME_MENSAL!$A$15,IF(Q423&lt;=150,INFORME_MENSAL!$A$16,IF(Q423&lt;=180,INFORME_MENSAL!$A$17,IF(Q423&lt;=360,INFORME_MENSAL!$A$18,IF(Q423&gt;360,INFORME_MENSAL!$A$19)))))))),"")</f>
        <v/>
      </c>
    </row>
    <row r="424">
      <c r="A424" t="inlineStr">
        <is>
          <t>CASA-70</t>
        </is>
      </c>
      <c r="B424" t="inlineStr">
        <is>
          <t>RICARDO CARNEIRO DA SILVA BATISTA / KELLY SILVA DE MACEDO</t>
        </is>
      </c>
      <c r="C424" t="n">
        <v>1</v>
      </c>
      <c r="D424" t="inlineStr">
        <is>
          <t>INCC</t>
        </is>
      </c>
      <c r="F424" t="inlineStr">
        <is>
          <t>Mensal</t>
        </is>
      </c>
      <c r="G424" s="322" t="n">
        <v>45347</v>
      </c>
      <c r="H424" s="322" t="n">
        <v>45323</v>
      </c>
      <c r="I424" t="n">
        <v>6</v>
      </c>
      <c r="J424" t="inlineStr">
        <is>
          <t>P - Parcela</t>
        </is>
      </c>
      <c r="K424" t="inlineStr">
        <is>
          <t>Contrato</t>
        </is>
      </c>
      <c r="L424" t="n">
        <v>3786.1</v>
      </c>
      <c r="M424" s="167">
        <f>DATE(YEAR(G424),MONTH(G424),1)</f>
        <v/>
      </c>
      <c r="N424" s="157">
        <f>IF(G424&gt;$L$3,"Futuro","Atraso")</f>
        <v/>
      </c>
      <c r="O424">
        <f>12*(YEAR(G424)-YEAR($L$3))+(MONTH(G424)-MONTH($L$3))</f>
        <v/>
      </c>
      <c r="P424" s="319">
        <f>IF(N424="Atraso",L424,L424/(1+$L$2)^O424)</f>
        <v/>
      </c>
      <c r="Q424">
        <f>IF(N424="Atraso",$L$3-G424,0)</f>
        <v/>
      </c>
      <c r="R424">
        <f>IF(Q424&lt;=15,"Até 15",IF(Q424&lt;=30,"Entre 15 e 30",IF(Q424&lt;=60,"Entre 30 e 60",IF(Q424&lt;=90,"Entre 60 e 90",IF(Q424&lt;=120,"Entre 90 e 120",IF(Q424&lt;=150,"Entre 120 e 150",IF(Q424&lt;=180,"Entre 150 e 180","Superior a 180")))))))</f>
        <v/>
      </c>
      <c r="S424">
        <f>IF(N424="Atraso",IF(Q424&lt;=30,INFORME_MENSAL!$A$12,IF(Q424&lt;=60,INFORME_MENSAL!$A$13,IF(Q424&lt;=90,INFORME_MENSAL!$A$14,IF(Q424&lt;=120,INFORME_MENSAL!$A$15,IF(Q424&lt;=150,INFORME_MENSAL!$A$16,IF(Q424&lt;=180,INFORME_MENSAL!$A$17,IF(Q424&lt;=360,INFORME_MENSAL!$A$18,IF(Q424&gt;360,INFORME_MENSAL!$A$19)))))))),"")</f>
        <v/>
      </c>
    </row>
    <row r="425">
      <c r="A425" t="inlineStr">
        <is>
          <t>CASA-82</t>
        </is>
      </c>
      <c r="B425" t="inlineStr">
        <is>
          <t>WELLINGTON GOMES CARDOSO / WILSON FURLAN JUNIOR</t>
        </is>
      </c>
      <c r="C425" t="n">
        <v>1</v>
      </c>
      <c r="D425" t="inlineStr">
        <is>
          <t>INCC</t>
        </is>
      </c>
      <c r="F425" t="inlineStr">
        <is>
          <t>Mensal</t>
        </is>
      </c>
      <c r="G425" s="322" t="n">
        <v>45347</v>
      </c>
      <c r="H425" s="322" t="n">
        <v>45323</v>
      </c>
      <c r="I425" t="n">
        <v>7</v>
      </c>
      <c r="J425" t="inlineStr">
        <is>
          <t>P - Parcela</t>
        </is>
      </c>
      <c r="K425" t="inlineStr">
        <is>
          <t>Contrato</t>
        </is>
      </c>
      <c r="L425" t="n">
        <v>4249.72</v>
      </c>
      <c r="M425" s="167">
        <f>DATE(YEAR(G425),MONTH(G425),1)</f>
        <v/>
      </c>
      <c r="N425" s="157">
        <f>IF(G425&gt;$L$3,"Futuro","Atraso")</f>
        <v/>
      </c>
      <c r="O425">
        <f>12*(YEAR(G425)-YEAR($L$3))+(MONTH(G425)-MONTH($L$3))</f>
        <v/>
      </c>
      <c r="P425" s="319">
        <f>IF(N425="Atraso",L425,L425/(1+$L$2)^O425)</f>
        <v/>
      </c>
      <c r="Q425">
        <f>IF(N425="Atraso",$L$3-G425,0)</f>
        <v/>
      </c>
      <c r="R425">
        <f>IF(Q425&lt;=15,"Até 15",IF(Q425&lt;=30,"Entre 15 e 30",IF(Q425&lt;=60,"Entre 30 e 60",IF(Q425&lt;=90,"Entre 60 e 90",IF(Q425&lt;=120,"Entre 90 e 120",IF(Q425&lt;=150,"Entre 120 e 150",IF(Q425&lt;=180,"Entre 150 e 180","Superior a 180")))))))</f>
        <v/>
      </c>
      <c r="S425">
        <f>IF(N425="Atraso",IF(Q425&lt;=30,INFORME_MENSAL!$A$12,IF(Q425&lt;=60,INFORME_MENSAL!$A$13,IF(Q425&lt;=90,INFORME_MENSAL!$A$14,IF(Q425&lt;=120,INFORME_MENSAL!$A$15,IF(Q425&lt;=150,INFORME_MENSAL!$A$16,IF(Q425&lt;=180,INFORME_MENSAL!$A$17,IF(Q425&lt;=360,INFORME_MENSAL!$A$18,IF(Q425&gt;360,INFORME_MENSAL!$A$19)))))))),"")</f>
        <v/>
      </c>
    </row>
    <row r="426">
      <c r="A426" t="inlineStr">
        <is>
          <t>CASA-21</t>
        </is>
      </c>
      <c r="B426" t="inlineStr">
        <is>
          <t>JOÃO HENRIQUE MARTINS AMARANTE / MARINA MARTINS AMARANTE</t>
        </is>
      </c>
      <c r="C426" t="n">
        <v>1</v>
      </c>
      <c r="D426" t="inlineStr">
        <is>
          <t>INCC</t>
        </is>
      </c>
      <c r="F426" t="inlineStr">
        <is>
          <t>Mensal</t>
        </is>
      </c>
      <c r="G426" s="322" t="n">
        <v>45347</v>
      </c>
      <c r="H426" s="322" t="n">
        <v>45323</v>
      </c>
      <c r="I426" t="n">
        <v>7</v>
      </c>
      <c r="J426" t="inlineStr">
        <is>
          <t>P - Parcela</t>
        </is>
      </c>
      <c r="K426" t="inlineStr">
        <is>
          <t>Contrato</t>
        </is>
      </c>
      <c r="L426" t="n">
        <v>3136.41</v>
      </c>
      <c r="M426" s="167">
        <f>DATE(YEAR(G426),MONTH(G426),1)</f>
        <v/>
      </c>
      <c r="N426" s="157">
        <f>IF(G426&gt;$L$3,"Futuro","Atraso")</f>
        <v/>
      </c>
      <c r="O426">
        <f>12*(YEAR(G426)-YEAR($L$3))+(MONTH(G426)-MONTH($L$3))</f>
        <v/>
      </c>
      <c r="P426" s="319">
        <f>IF(N426="Atraso",L426,L426/(1+$L$2)^O426)</f>
        <v/>
      </c>
      <c r="Q426">
        <f>IF(N426="Atraso",$L$3-G426,0)</f>
        <v/>
      </c>
      <c r="R426">
        <f>IF(Q426&lt;=15,"Até 15",IF(Q426&lt;=30,"Entre 15 e 30",IF(Q426&lt;=60,"Entre 30 e 60",IF(Q426&lt;=90,"Entre 60 e 90",IF(Q426&lt;=120,"Entre 90 e 120",IF(Q426&lt;=150,"Entre 120 e 150",IF(Q426&lt;=180,"Entre 150 e 180","Superior a 180")))))))</f>
        <v/>
      </c>
      <c r="S426">
        <f>IF(N426="Atraso",IF(Q426&lt;=30,INFORME_MENSAL!$A$12,IF(Q426&lt;=60,INFORME_MENSAL!$A$13,IF(Q426&lt;=90,INFORME_MENSAL!$A$14,IF(Q426&lt;=120,INFORME_MENSAL!$A$15,IF(Q426&lt;=150,INFORME_MENSAL!$A$16,IF(Q426&lt;=180,INFORME_MENSAL!$A$17,IF(Q426&lt;=360,INFORME_MENSAL!$A$18,IF(Q426&gt;360,INFORME_MENSAL!$A$19)))))))),"")</f>
        <v/>
      </c>
    </row>
    <row r="427">
      <c r="A427" t="inlineStr">
        <is>
          <t>CASA-22</t>
        </is>
      </c>
      <c r="B427" t="inlineStr">
        <is>
          <t>PIETRO ROSA FARIA NORONHA / SUELI APARECIDA DIAS NORONHA</t>
        </is>
      </c>
      <c r="C427" t="n">
        <v>1</v>
      </c>
      <c r="D427" t="inlineStr">
        <is>
          <t>INCC</t>
        </is>
      </c>
      <c r="F427" t="inlineStr">
        <is>
          <t>Mensal</t>
        </is>
      </c>
      <c r="G427" s="322" t="n">
        <v>45347</v>
      </c>
      <c r="H427" s="322" t="n">
        <v>45323</v>
      </c>
      <c r="I427" t="n">
        <v>10</v>
      </c>
      <c r="J427" t="inlineStr">
        <is>
          <t>P - Parcela</t>
        </is>
      </c>
      <c r="K427" t="inlineStr">
        <is>
          <t>Contrato</t>
        </is>
      </c>
      <c r="L427" t="n">
        <v>2731.26</v>
      </c>
      <c r="M427" s="167">
        <f>DATE(YEAR(G427),MONTH(G427),1)</f>
        <v/>
      </c>
      <c r="N427" s="157">
        <f>IF(G427&gt;$L$3,"Futuro","Atraso")</f>
        <v/>
      </c>
      <c r="O427">
        <f>12*(YEAR(G427)-YEAR($L$3))+(MONTH(G427)-MONTH($L$3))</f>
        <v/>
      </c>
      <c r="P427" s="319">
        <f>IF(N427="Atraso",L427,L427/(1+$L$2)^O427)</f>
        <v/>
      </c>
      <c r="Q427">
        <f>IF(N427="Atraso",$L$3-G427,0)</f>
        <v/>
      </c>
      <c r="R427">
        <f>IF(Q427&lt;=15,"Até 15",IF(Q427&lt;=30,"Entre 15 e 30",IF(Q427&lt;=60,"Entre 30 e 60",IF(Q427&lt;=90,"Entre 60 e 90",IF(Q427&lt;=120,"Entre 90 e 120",IF(Q427&lt;=150,"Entre 120 e 150",IF(Q427&lt;=180,"Entre 150 e 180","Superior a 180")))))))</f>
        <v/>
      </c>
      <c r="S427">
        <f>IF(N427="Atraso",IF(Q427&lt;=30,INFORME_MENSAL!$A$12,IF(Q427&lt;=60,INFORME_MENSAL!$A$13,IF(Q427&lt;=90,INFORME_MENSAL!$A$14,IF(Q427&lt;=120,INFORME_MENSAL!$A$15,IF(Q427&lt;=150,INFORME_MENSAL!$A$16,IF(Q427&lt;=180,INFORME_MENSAL!$A$17,IF(Q427&lt;=360,INFORME_MENSAL!$A$18,IF(Q427&gt;360,INFORME_MENSAL!$A$19)))))))),"")</f>
        <v/>
      </c>
    </row>
    <row r="428">
      <c r="A428" t="inlineStr">
        <is>
          <t>CASA-60</t>
        </is>
      </c>
      <c r="B428" t="inlineStr">
        <is>
          <t>SEMIRAMIS ALICE A SIMOES PAZ OLIVEIRA</t>
        </is>
      </c>
      <c r="C428" t="n">
        <v>1</v>
      </c>
      <c r="D428" t="inlineStr">
        <is>
          <t>INCC</t>
        </is>
      </c>
      <c r="F428" t="inlineStr">
        <is>
          <t>Mensal</t>
        </is>
      </c>
      <c r="G428" s="322" t="n">
        <v>45347</v>
      </c>
      <c r="H428" s="322" t="n">
        <v>45323</v>
      </c>
      <c r="I428" t="n">
        <v>6</v>
      </c>
      <c r="J428" t="inlineStr">
        <is>
          <t>P - Parcela</t>
        </is>
      </c>
      <c r="K428" t="inlineStr">
        <is>
          <t>Contrato</t>
        </is>
      </c>
      <c r="L428" t="n">
        <v>3160.44</v>
      </c>
      <c r="M428" s="167">
        <f>DATE(YEAR(G428),MONTH(G428),1)</f>
        <v/>
      </c>
      <c r="N428" s="157">
        <f>IF(G428&gt;$L$3,"Futuro","Atraso")</f>
        <v/>
      </c>
      <c r="O428">
        <f>12*(YEAR(G428)-YEAR($L$3))+(MONTH(G428)-MONTH($L$3))</f>
        <v/>
      </c>
      <c r="P428" s="319">
        <f>IF(N428="Atraso",L428,L428/(1+$L$2)^O428)</f>
        <v/>
      </c>
      <c r="Q428">
        <f>IF(N428="Atraso",$L$3-G428,0)</f>
        <v/>
      </c>
      <c r="R428">
        <f>IF(Q428&lt;=15,"Até 15",IF(Q428&lt;=30,"Entre 15 e 30",IF(Q428&lt;=60,"Entre 30 e 60",IF(Q428&lt;=90,"Entre 60 e 90",IF(Q428&lt;=120,"Entre 90 e 120",IF(Q428&lt;=150,"Entre 120 e 150",IF(Q428&lt;=180,"Entre 150 e 180","Superior a 180")))))))</f>
        <v/>
      </c>
      <c r="S428">
        <f>IF(N428="Atraso",IF(Q428&lt;=30,INFORME_MENSAL!$A$12,IF(Q428&lt;=60,INFORME_MENSAL!$A$13,IF(Q428&lt;=90,INFORME_MENSAL!$A$14,IF(Q428&lt;=120,INFORME_MENSAL!$A$15,IF(Q428&lt;=150,INFORME_MENSAL!$A$16,IF(Q428&lt;=180,INFORME_MENSAL!$A$17,IF(Q428&lt;=360,INFORME_MENSAL!$A$18,IF(Q428&gt;360,INFORME_MENSAL!$A$19)))))))),"")</f>
        <v/>
      </c>
    </row>
    <row r="429">
      <c r="A429" t="inlineStr">
        <is>
          <t>CASA-6</t>
        </is>
      </c>
      <c r="B429" t="inlineStr">
        <is>
          <t>ANTIDES ARAUJO DOS SANTOS JUNIOR / SIMONE MARIA DE SOUZA ARAUJO</t>
        </is>
      </c>
      <c r="C429" t="n">
        <v>1</v>
      </c>
      <c r="D429" t="inlineStr">
        <is>
          <t>INCC</t>
        </is>
      </c>
      <c r="F429" t="inlineStr">
        <is>
          <t>Mensal</t>
        </is>
      </c>
      <c r="G429" s="322" t="n">
        <v>45347</v>
      </c>
      <c r="H429" s="322" t="n">
        <v>45323</v>
      </c>
      <c r="I429" t="n">
        <v>6</v>
      </c>
      <c r="J429" t="inlineStr">
        <is>
          <t>P - Parcela</t>
        </is>
      </c>
      <c r="K429" t="inlineStr">
        <is>
          <t>Contrato</t>
        </is>
      </c>
      <c r="L429" t="n">
        <v>4116.92</v>
      </c>
      <c r="M429" s="167">
        <f>DATE(YEAR(G429),MONTH(G429),1)</f>
        <v/>
      </c>
      <c r="N429" s="157">
        <f>IF(G429&gt;$L$3,"Futuro","Atraso")</f>
        <v/>
      </c>
      <c r="O429">
        <f>12*(YEAR(G429)-YEAR($L$3))+(MONTH(G429)-MONTH($L$3))</f>
        <v/>
      </c>
      <c r="P429" s="319">
        <f>IF(N429="Atraso",L429,L429/(1+$L$2)^O429)</f>
        <v/>
      </c>
      <c r="Q429">
        <f>IF(N429="Atraso",$L$3-G429,0)</f>
        <v/>
      </c>
      <c r="R429">
        <f>IF(Q429&lt;=15,"Até 15",IF(Q429&lt;=30,"Entre 15 e 30",IF(Q429&lt;=60,"Entre 30 e 60",IF(Q429&lt;=90,"Entre 60 e 90",IF(Q429&lt;=120,"Entre 90 e 120",IF(Q429&lt;=150,"Entre 120 e 150",IF(Q429&lt;=180,"Entre 150 e 180","Superior a 180")))))))</f>
        <v/>
      </c>
      <c r="S429">
        <f>IF(N429="Atraso",IF(Q429&lt;=30,INFORME_MENSAL!$A$12,IF(Q429&lt;=60,INFORME_MENSAL!$A$13,IF(Q429&lt;=90,INFORME_MENSAL!$A$14,IF(Q429&lt;=120,INFORME_MENSAL!$A$15,IF(Q429&lt;=150,INFORME_MENSAL!$A$16,IF(Q429&lt;=180,INFORME_MENSAL!$A$17,IF(Q429&lt;=360,INFORME_MENSAL!$A$18,IF(Q429&gt;360,INFORME_MENSAL!$A$19)))))))),"")</f>
        <v/>
      </c>
    </row>
    <row r="430">
      <c r="A430" t="inlineStr">
        <is>
          <t>CASA-50</t>
        </is>
      </c>
      <c r="B430" t="inlineStr">
        <is>
          <t>VALTER ROGERIO DOS SANTOS PEREIRA / CARLA PRISCILA OLIVEIRA DE LIMA</t>
        </is>
      </c>
      <c r="C430" t="n">
        <v>1</v>
      </c>
      <c r="D430" t="inlineStr">
        <is>
          <t>INCC</t>
        </is>
      </c>
      <c r="F430" t="inlineStr">
        <is>
          <t>Mensal</t>
        </is>
      </c>
      <c r="G430" s="322" t="n">
        <v>45347</v>
      </c>
      <c r="H430" s="322" t="n">
        <v>45323</v>
      </c>
      <c r="I430" t="n">
        <v>14</v>
      </c>
      <c r="J430" t="inlineStr">
        <is>
          <t>P - Parcela</t>
        </is>
      </c>
      <c r="K430" t="inlineStr">
        <is>
          <t>Contrato</t>
        </is>
      </c>
      <c r="L430" t="n">
        <v>1563.08</v>
      </c>
      <c r="M430" s="167">
        <f>DATE(YEAR(G430),MONTH(G430),1)</f>
        <v/>
      </c>
      <c r="N430" s="157">
        <f>IF(G430&gt;$L$3,"Futuro","Atraso")</f>
        <v/>
      </c>
      <c r="O430">
        <f>12*(YEAR(G430)-YEAR($L$3))+(MONTH(G430)-MONTH($L$3))</f>
        <v/>
      </c>
      <c r="P430" s="319">
        <f>IF(N430="Atraso",L430,L430/(1+$L$2)^O430)</f>
        <v/>
      </c>
      <c r="Q430">
        <f>IF(N430="Atraso",$L$3-G430,0)</f>
        <v/>
      </c>
      <c r="R430">
        <f>IF(Q430&lt;=15,"Até 15",IF(Q430&lt;=30,"Entre 15 e 30",IF(Q430&lt;=60,"Entre 30 e 60",IF(Q430&lt;=90,"Entre 60 e 90",IF(Q430&lt;=120,"Entre 90 e 120",IF(Q430&lt;=150,"Entre 120 e 150",IF(Q430&lt;=180,"Entre 150 e 180","Superior a 180")))))))</f>
        <v/>
      </c>
      <c r="S430">
        <f>IF(N430="Atraso",IF(Q430&lt;=30,INFORME_MENSAL!$A$12,IF(Q430&lt;=60,INFORME_MENSAL!$A$13,IF(Q430&lt;=90,INFORME_MENSAL!$A$14,IF(Q430&lt;=120,INFORME_MENSAL!$A$15,IF(Q430&lt;=150,INFORME_MENSAL!$A$16,IF(Q430&lt;=180,INFORME_MENSAL!$A$17,IF(Q430&lt;=360,INFORME_MENSAL!$A$18,IF(Q430&gt;360,INFORME_MENSAL!$A$19)))))))),"")</f>
        <v/>
      </c>
    </row>
    <row r="431">
      <c r="A431" t="inlineStr">
        <is>
          <t>CASA-61</t>
        </is>
      </c>
      <c r="B431" t="inlineStr">
        <is>
          <t>WELLINGTON RIBEIRO LEITE / GRACIETE ANA DOS SANTOS SILVA LEITE</t>
        </is>
      </c>
      <c r="C431" t="n">
        <v>1</v>
      </c>
      <c r="D431" t="inlineStr">
        <is>
          <t>INCC</t>
        </is>
      </c>
      <c r="F431" t="inlineStr">
        <is>
          <t>Mensal</t>
        </is>
      </c>
      <c r="G431" s="322" t="n">
        <v>45347</v>
      </c>
      <c r="H431" s="322" t="n">
        <v>45323</v>
      </c>
      <c r="I431" t="n">
        <v>19</v>
      </c>
      <c r="J431" t="inlineStr">
        <is>
          <t>P - Parcela</t>
        </is>
      </c>
      <c r="K431" t="inlineStr">
        <is>
          <t>Contrato</t>
        </is>
      </c>
      <c r="L431" t="n">
        <v>7186.58</v>
      </c>
      <c r="M431" s="167">
        <f>DATE(YEAR(G431),MONTH(G431),1)</f>
        <v/>
      </c>
      <c r="N431" s="157">
        <f>IF(G431&gt;$L$3,"Futuro","Atraso")</f>
        <v/>
      </c>
      <c r="O431">
        <f>12*(YEAR(G431)-YEAR($L$3))+(MONTH(G431)-MONTH($L$3))</f>
        <v/>
      </c>
      <c r="P431" s="319">
        <f>IF(N431="Atraso",L431,L431/(1+$L$2)^O431)</f>
        <v/>
      </c>
      <c r="Q431">
        <f>IF(N431="Atraso",$L$3-G431,0)</f>
        <v/>
      </c>
      <c r="R431">
        <f>IF(Q431&lt;=15,"Até 15",IF(Q431&lt;=30,"Entre 15 e 30",IF(Q431&lt;=60,"Entre 30 e 60",IF(Q431&lt;=90,"Entre 60 e 90",IF(Q431&lt;=120,"Entre 90 e 120",IF(Q431&lt;=150,"Entre 120 e 150",IF(Q431&lt;=180,"Entre 150 e 180","Superior a 180")))))))</f>
        <v/>
      </c>
      <c r="S431">
        <f>IF(N431="Atraso",IF(Q431&lt;=30,INFORME_MENSAL!$A$12,IF(Q431&lt;=60,INFORME_MENSAL!$A$13,IF(Q431&lt;=90,INFORME_MENSAL!$A$14,IF(Q431&lt;=120,INFORME_MENSAL!$A$15,IF(Q431&lt;=150,INFORME_MENSAL!$A$16,IF(Q431&lt;=180,INFORME_MENSAL!$A$17,IF(Q431&lt;=360,INFORME_MENSAL!$A$18,IF(Q431&gt;360,INFORME_MENSAL!$A$19)))))))),"")</f>
        <v/>
      </c>
    </row>
    <row r="432">
      <c r="A432" t="inlineStr">
        <is>
          <t>CASA-33</t>
        </is>
      </c>
      <c r="B432" t="inlineStr">
        <is>
          <t>MICHEL AKIRA YONAMINE / KARINA HARUMI URA YONAMINE</t>
        </is>
      </c>
      <c r="C432" t="n">
        <v>1</v>
      </c>
      <c r="D432" t="inlineStr">
        <is>
          <t>INCC</t>
        </is>
      </c>
      <c r="F432" t="inlineStr">
        <is>
          <t>Mensal</t>
        </is>
      </c>
      <c r="G432" s="322" t="n">
        <v>45347</v>
      </c>
      <c r="H432" s="322" t="n">
        <v>45323</v>
      </c>
      <c r="I432" t="n">
        <v>2</v>
      </c>
      <c r="J432" t="inlineStr">
        <is>
          <t>A2 - Semestral</t>
        </is>
      </c>
      <c r="K432" t="inlineStr">
        <is>
          <t>Contrato</t>
        </is>
      </c>
      <c r="L432" t="n">
        <v>14037.97</v>
      </c>
      <c r="M432" s="167">
        <f>DATE(YEAR(G432),MONTH(G432),1)</f>
        <v/>
      </c>
      <c r="N432" s="157">
        <f>IF(G432&gt;$L$3,"Futuro","Atraso")</f>
        <v/>
      </c>
      <c r="O432">
        <f>12*(YEAR(G432)-YEAR($L$3))+(MONTH(G432)-MONTH($L$3))</f>
        <v/>
      </c>
      <c r="P432" s="319">
        <f>IF(N432="Atraso",L432,L432/(1+$L$2)^O432)</f>
        <v/>
      </c>
      <c r="Q432">
        <f>IF(N432="Atraso",$L$3-G432,0)</f>
        <v/>
      </c>
      <c r="R432">
        <f>IF(Q432&lt;=15,"Até 15",IF(Q432&lt;=30,"Entre 15 e 30",IF(Q432&lt;=60,"Entre 30 e 60",IF(Q432&lt;=90,"Entre 60 e 90",IF(Q432&lt;=120,"Entre 90 e 120",IF(Q432&lt;=150,"Entre 120 e 150",IF(Q432&lt;=180,"Entre 150 e 180","Superior a 180")))))))</f>
        <v/>
      </c>
      <c r="S432">
        <f>IF(N432="Atraso",IF(Q432&lt;=30,INFORME_MENSAL!$A$12,IF(Q432&lt;=60,INFORME_MENSAL!$A$13,IF(Q432&lt;=90,INFORME_MENSAL!$A$14,IF(Q432&lt;=120,INFORME_MENSAL!$A$15,IF(Q432&lt;=150,INFORME_MENSAL!$A$16,IF(Q432&lt;=180,INFORME_MENSAL!$A$17,IF(Q432&lt;=360,INFORME_MENSAL!$A$18,IF(Q432&gt;360,INFORME_MENSAL!$A$19)))))))),"")</f>
        <v/>
      </c>
    </row>
    <row r="433">
      <c r="A433" t="inlineStr">
        <is>
          <t>CASA-33</t>
        </is>
      </c>
      <c r="B433" t="inlineStr">
        <is>
          <t>MICHEL AKIRA YONAMINE / KARINA HARUMI URA YONAMINE</t>
        </is>
      </c>
      <c r="C433" t="n">
        <v>1</v>
      </c>
      <c r="D433" t="inlineStr">
        <is>
          <t>INCC</t>
        </is>
      </c>
      <c r="F433" t="inlineStr">
        <is>
          <t>Mensal</t>
        </is>
      </c>
      <c r="G433" s="322" t="n">
        <v>45347</v>
      </c>
      <c r="H433" s="322" t="n">
        <v>45323</v>
      </c>
      <c r="I433" t="n">
        <v>4</v>
      </c>
      <c r="J433" t="inlineStr">
        <is>
          <t>P - Parcela</t>
        </is>
      </c>
      <c r="K433" t="inlineStr">
        <is>
          <t>Contrato</t>
        </is>
      </c>
      <c r="L433" t="n">
        <v>3626.35</v>
      </c>
      <c r="M433" s="167">
        <f>DATE(YEAR(G433),MONTH(G433),1)</f>
        <v/>
      </c>
      <c r="N433" s="157">
        <f>IF(G433&gt;$L$3,"Futuro","Atraso")</f>
        <v/>
      </c>
      <c r="O433">
        <f>12*(YEAR(G433)-YEAR($L$3))+(MONTH(G433)-MONTH($L$3))</f>
        <v/>
      </c>
      <c r="P433" s="319">
        <f>IF(N433="Atraso",L433,L433/(1+$L$2)^O433)</f>
        <v/>
      </c>
      <c r="Q433">
        <f>IF(N433="Atraso",$L$3-G433,0)</f>
        <v/>
      </c>
      <c r="R433">
        <f>IF(Q433&lt;=15,"Até 15",IF(Q433&lt;=30,"Entre 15 e 30",IF(Q433&lt;=60,"Entre 30 e 60",IF(Q433&lt;=90,"Entre 60 e 90",IF(Q433&lt;=120,"Entre 90 e 120",IF(Q433&lt;=150,"Entre 120 e 150",IF(Q433&lt;=180,"Entre 150 e 180","Superior a 180")))))))</f>
        <v/>
      </c>
      <c r="S433">
        <f>IF(N433="Atraso",IF(Q433&lt;=30,INFORME_MENSAL!$A$12,IF(Q433&lt;=60,INFORME_MENSAL!$A$13,IF(Q433&lt;=90,INFORME_MENSAL!$A$14,IF(Q433&lt;=120,INFORME_MENSAL!$A$15,IF(Q433&lt;=150,INFORME_MENSAL!$A$16,IF(Q433&lt;=180,INFORME_MENSAL!$A$17,IF(Q433&lt;=360,INFORME_MENSAL!$A$18,IF(Q433&gt;360,INFORME_MENSAL!$A$19)))))))),"")</f>
        <v/>
      </c>
    </row>
    <row r="434">
      <c r="A434" t="inlineStr">
        <is>
          <t>CASA-55</t>
        </is>
      </c>
      <c r="B434" t="inlineStr">
        <is>
          <t>MARCIO AMBROZIO COELHO SILVA / CRISTIANA PAULA COELHO SILVA</t>
        </is>
      </c>
      <c r="C434" t="n">
        <v>1</v>
      </c>
      <c r="D434" t="inlineStr">
        <is>
          <t>INCC</t>
        </is>
      </c>
      <c r="F434" t="inlineStr">
        <is>
          <t>Mensal</t>
        </is>
      </c>
      <c r="G434" s="322" t="n">
        <v>45347</v>
      </c>
      <c r="H434" s="322" t="n">
        <v>45323</v>
      </c>
      <c r="I434" t="n">
        <v>6</v>
      </c>
      <c r="J434" t="inlineStr">
        <is>
          <t>P - Parcela</t>
        </is>
      </c>
      <c r="K434" t="inlineStr">
        <is>
          <t>Contrato</t>
        </is>
      </c>
      <c r="L434" t="n">
        <v>3490.88</v>
      </c>
      <c r="M434" s="167">
        <f>DATE(YEAR(G434),MONTH(G434),1)</f>
        <v/>
      </c>
      <c r="N434" s="157">
        <f>IF(G434&gt;$L$3,"Futuro","Atraso")</f>
        <v/>
      </c>
      <c r="O434">
        <f>12*(YEAR(G434)-YEAR($L$3))+(MONTH(G434)-MONTH($L$3))</f>
        <v/>
      </c>
      <c r="P434" s="319">
        <f>IF(N434="Atraso",L434,L434/(1+$L$2)^O434)</f>
        <v/>
      </c>
      <c r="Q434">
        <f>IF(N434="Atraso",$L$3-G434,0)</f>
        <v/>
      </c>
      <c r="R434">
        <f>IF(Q434&lt;=15,"Até 15",IF(Q434&lt;=30,"Entre 15 e 30",IF(Q434&lt;=60,"Entre 30 e 60",IF(Q434&lt;=90,"Entre 60 e 90",IF(Q434&lt;=120,"Entre 90 e 120",IF(Q434&lt;=150,"Entre 120 e 150",IF(Q434&lt;=180,"Entre 150 e 180","Superior a 180")))))))</f>
        <v/>
      </c>
      <c r="S434">
        <f>IF(N434="Atraso",IF(Q434&lt;=30,INFORME_MENSAL!$A$12,IF(Q434&lt;=60,INFORME_MENSAL!$A$13,IF(Q434&lt;=90,INFORME_MENSAL!$A$14,IF(Q434&lt;=120,INFORME_MENSAL!$A$15,IF(Q434&lt;=150,INFORME_MENSAL!$A$16,IF(Q434&lt;=180,INFORME_MENSAL!$A$17,IF(Q434&lt;=360,INFORME_MENSAL!$A$18,IF(Q434&gt;360,INFORME_MENSAL!$A$19)))))))),"")</f>
        <v/>
      </c>
    </row>
    <row r="435">
      <c r="A435" t="inlineStr">
        <is>
          <t>CASA-59</t>
        </is>
      </c>
      <c r="B435" t="inlineStr">
        <is>
          <t>REGINALDO JOSE DA SILVA / HELIENE CRISTINA DO NASCIMENTO SILVA</t>
        </is>
      </c>
      <c r="C435" t="n">
        <v>1</v>
      </c>
      <c r="D435" t="inlineStr">
        <is>
          <t>INCC</t>
        </is>
      </c>
      <c r="F435" t="inlineStr">
        <is>
          <t>Mensal</t>
        </is>
      </c>
      <c r="G435" s="322" t="n">
        <v>45347</v>
      </c>
      <c r="H435" s="322" t="n">
        <v>45323</v>
      </c>
      <c r="I435" t="n">
        <v>4</v>
      </c>
      <c r="J435" t="inlineStr">
        <is>
          <t>P - Parcela</t>
        </is>
      </c>
      <c r="K435" t="inlineStr">
        <is>
          <t>Contrato</t>
        </is>
      </c>
      <c r="L435" t="n">
        <v>3094.22</v>
      </c>
      <c r="M435" s="167">
        <f>DATE(YEAR(G435),MONTH(G435),1)</f>
        <v/>
      </c>
      <c r="N435" s="157">
        <f>IF(G435&gt;$L$3,"Futuro","Atraso")</f>
        <v/>
      </c>
      <c r="O435">
        <f>12*(YEAR(G435)-YEAR($L$3))+(MONTH(G435)-MONTH($L$3))</f>
        <v/>
      </c>
      <c r="P435" s="319">
        <f>IF(N435="Atraso",L435,L435/(1+$L$2)^O435)</f>
        <v/>
      </c>
      <c r="Q435">
        <f>IF(N435="Atraso",$L$3-G435,0)</f>
        <v/>
      </c>
      <c r="R435">
        <f>IF(Q435&lt;=15,"Até 15",IF(Q435&lt;=30,"Entre 15 e 30",IF(Q435&lt;=60,"Entre 30 e 60",IF(Q435&lt;=90,"Entre 60 e 90",IF(Q435&lt;=120,"Entre 90 e 120",IF(Q435&lt;=150,"Entre 120 e 150",IF(Q435&lt;=180,"Entre 150 e 180","Superior a 180")))))))</f>
        <v/>
      </c>
      <c r="S435">
        <f>IF(N435="Atraso",IF(Q435&lt;=30,INFORME_MENSAL!$A$12,IF(Q435&lt;=60,INFORME_MENSAL!$A$13,IF(Q435&lt;=90,INFORME_MENSAL!$A$14,IF(Q435&lt;=120,INFORME_MENSAL!$A$15,IF(Q435&lt;=150,INFORME_MENSAL!$A$16,IF(Q435&lt;=180,INFORME_MENSAL!$A$17,IF(Q435&lt;=360,INFORME_MENSAL!$A$18,IF(Q435&gt;360,INFORME_MENSAL!$A$19)))))))),"")</f>
        <v/>
      </c>
    </row>
    <row r="436">
      <c r="A436" t="inlineStr">
        <is>
          <t>CASA-83</t>
        </is>
      </c>
      <c r="B436" t="inlineStr">
        <is>
          <t>HELADIO FRANCISCO CARVALHO</t>
        </is>
      </c>
      <c r="C436" t="n">
        <v>1</v>
      </c>
      <c r="D436" t="inlineStr">
        <is>
          <t>INCC</t>
        </is>
      </c>
      <c r="F436" t="inlineStr">
        <is>
          <t>Mensal</t>
        </is>
      </c>
      <c r="G436" s="322" t="n">
        <v>45347</v>
      </c>
      <c r="H436" s="322" t="n">
        <v>45323</v>
      </c>
      <c r="I436" t="n">
        <v>6</v>
      </c>
      <c r="J436" t="inlineStr">
        <is>
          <t>P - Parcela</t>
        </is>
      </c>
      <c r="K436" t="inlineStr">
        <is>
          <t>Contrato</t>
        </is>
      </c>
      <c r="L436" t="n">
        <v>5653.15</v>
      </c>
      <c r="M436" s="167">
        <f>DATE(YEAR(G436),MONTH(G436),1)</f>
        <v/>
      </c>
      <c r="N436" s="157">
        <f>IF(G436&gt;$L$3,"Futuro","Atraso")</f>
        <v/>
      </c>
      <c r="O436">
        <f>12*(YEAR(G436)-YEAR($L$3))+(MONTH(G436)-MONTH($L$3))</f>
        <v/>
      </c>
      <c r="P436" s="319">
        <f>IF(N436="Atraso",L436,L436/(1+$L$2)^O436)</f>
        <v/>
      </c>
      <c r="Q436">
        <f>IF(N436="Atraso",$L$3-G436,0)</f>
        <v/>
      </c>
      <c r="R436">
        <f>IF(Q436&lt;=15,"Até 15",IF(Q436&lt;=30,"Entre 15 e 30",IF(Q436&lt;=60,"Entre 30 e 60",IF(Q436&lt;=90,"Entre 60 e 90",IF(Q436&lt;=120,"Entre 90 e 120",IF(Q436&lt;=150,"Entre 120 e 150",IF(Q436&lt;=180,"Entre 150 e 180","Superior a 180")))))))</f>
        <v/>
      </c>
      <c r="S436">
        <f>IF(N436="Atraso",IF(Q436&lt;=30,INFORME_MENSAL!$A$12,IF(Q436&lt;=60,INFORME_MENSAL!$A$13,IF(Q436&lt;=90,INFORME_MENSAL!$A$14,IF(Q436&lt;=120,INFORME_MENSAL!$A$15,IF(Q436&lt;=150,INFORME_MENSAL!$A$16,IF(Q436&lt;=180,INFORME_MENSAL!$A$17,IF(Q436&lt;=360,INFORME_MENSAL!$A$18,IF(Q436&gt;360,INFORME_MENSAL!$A$19)))))))),"")</f>
        <v/>
      </c>
    </row>
    <row r="437">
      <c r="A437" t="inlineStr">
        <is>
          <t>CASA-51</t>
        </is>
      </c>
      <c r="B437" t="inlineStr">
        <is>
          <t>FRANCISCO SALVIANO DA COSTA / EVELY SALVIANO TEIXEIRA</t>
        </is>
      </c>
      <c r="C437" t="n">
        <v>1</v>
      </c>
      <c r="D437" t="inlineStr">
        <is>
          <t>INCC</t>
        </is>
      </c>
      <c r="F437" t="inlineStr">
        <is>
          <t>Mensal</t>
        </is>
      </c>
      <c r="G437" s="322" t="n">
        <v>45347</v>
      </c>
      <c r="H437" s="322" t="n">
        <v>45323</v>
      </c>
      <c r="I437" t="n">
        <v>4</v>
      </c>
      <c r="J437" t="inlineStr">
        <is>
          <t>P - Parcela</t>
        </is>
      </c>
      <c r="K437" t="inlineStr">
        <is>
          <t>Contrato</t>
        </is>
      </c>
      <c r="L437" t="n">
        <v>3094.22</v>
      </c>
      <c r="M437" s="167">
        <f>DATE(YEAR(G437),MONTH(G437),1)</f>
        <v/>
      </c>
      <c r="N437" s="157">
        <f>IF(G437&gt;$L$3,"Futuro","Atraso")</f>
        <v/>
      </c>
      <c r="O437">
        <f>12*(YEAR(G437)-YEAR($L$3))+(MONTH(G437)-MONTH($L$3))</f>
        <v/>
      </c>
      <c r="P437" s="319">
        <f>IF(N437="Atraso",L437,L437/(1+$L$2)^O437)</f>
        <v/>
      </c>
      <c r="Q437">
        <f>IF(N437="Atraso",$L$3-G437,0)</f>
        <v/>
      </c>
      <c r="R437">
        <f>IF(Q437&lt;=15,"Até 15",IF(Q437&lt;=30,"Entre 15 e 30",IF(Q437&lt;=60,"Entre 30 e 60",IF(Q437&lt;=90,"Entre 60 e 90",IF(Q437&lt;=120,"Entre 90 e 120",IF(Q437&lt;=150,"Entre 120 e 150",IF(Q437&lt;=180,"Entre 150 e 180","Superior a 180")))))))</f>
        <v/>
      </c>
      <c r="S437">
        <f>IF(N437="Atraso",IF(Q437&lt;=30,INFORME_MENSAL!$A$12,IF(Q437&lt;=60,INFORME_MENSAL!$A$13,IF(Q437&lt;=90,INFORME_MENSAL!$A$14,IF(Q437&lt;=120,INFORME_MENSAL!$A$15,IF(Q437&lt;=150,INFORME_MENSAL!$A$16,IF(Q437&lt;=180,INFORME_MENSAL!$A$17,IF(Q437&lt;=360,INFORME_MENSAL!$A$18,IF(Q437&gt;360,INFORME_MENSAL!$A$19)))))))),"")</f>
        <v/>
      </c>
    </row>
    <row r="438">
      <c r="A438" t="inlineStr">
        <is>
          <t>CASA-44</t>
        </is>
      </c>
      <c r="B438" t="inlineStr">
        <is>
          <t>AUGUSTO PARRA DIONISIO</t>
        </is>
      </c>
      <c r="C438" t="n">
        <v>1</v>
      </c>
      <c r="D438" t="inlineStr">
        <is>
          <t>INCC</t>
        </is>
      </c>
      <c r="F438" t="inlineStr">
        <is>
          <t>Mensal</t>
        </is>
      </c>
      <c r="G438" s="322" t="n">
        <v>45347</v>
      </c>
      <c r="H438" s="322" t="n">
        <v>45323</v>
      </c>
      <c r="I438" t="n">
        <v>5</v>
      </c>
      <c r="J438" t="inlineStr">
        <is>
          <t>P - Parcela</t>
        </is>
      </c>
      <c r="K438" t="inlineStr">
        <is>
          <t>Contrato</t>
        </is>
      </c>
      <c r="L438" t="n">
        <v>3865.74</v>
      </c>
      <c r="M438" s="167">
        <f>DATE(YEAR(G438),MONTH(G438),1)</f>
        <v/>
      </c>
      <c r="N438" s="157">
        <f>IF(G438&gt;$L$3,"Futuro","Atraso")</f>
        <v/>
      </c>
      <c r="O438">
        <f>12*(YEAR(G438)-YEAR($L$3))+(MONTH(G438)-MONTH($L$3))</f>
        <v/>
      </c>
      <c r="P438" s="319">
        <f>IF(N438="Atraso",L438,L438/(1+$L$2)^O438)</f>
        <v/>
      </c>
      <c r="Q438">
        <f>IF(N438="Atraso",$L$3-G438,0)</f>
        <v/>
      </c>
      <c r="R438">
        <f>IF(Q438&lt;=15,"Até 15",IF(Q438&lt;=30,"Entre 15 e 30",IF(Q438&lt;=60,"Entre 30 e 60",IF(Q438&lt;=90,"Entre 60 e 90",IF(Q438&lt;=120,"Entre 90 e 120",IF(Q438&lt;=150,"Entre 120 e 150",IF(Q438&lt;=180,"Entre 150 e 180","Superior a 180")))))))</f>
        <v/>
      </c>
      <c r="S438">
        <f>IF(N438="Atraso",IF(Q438&lt;=30,INFORME_MENSAL!$A$12,IF(Q438&lt;=60,INFORME_MENSAL!$A$13,IF(Q438&lt;=90,INFORME_MENSAL!$A$14,IF(Q438&lt;=120,INFORME_MENSAL!$A$15,IF(Q438&lt;=150,INFORME_MENSAL!$A$16,IF(Q438&lt;=180,INFORME_MENSAL!$A$17,IF(Q438&lt;=360,INFORME_MENSAL!$A$18,IF(Q438&gt;360,INFORME_MENSAL!$A$19)))))))),"")</f>
        <v/>
      </c>
    </row>
    <row r="439">
      <c r="A439" t="inlineStr">
        <is>
          <t>CASA-58</t>
        </is>
      </c>
      <c r="B439" t="inlineStr">
        <is>
          <t>ADRIANO DO COUTO CORREA / PAULA LETICIA REIS LAVRA</t>
        </is>
      </c>
      <c r="C439" t="n">
        <v>1</v>
      </c>
      <c r="D439" t="inlineStr">
        <is>
          <t>INCC</t>
        </is>
      </c>
      <c r="F439" t="inlineStr">
        <is>
          <t>Mensal</t>
        </is>
      </c>
      <c r="G439" s="322" t="n">
        <v>45347</v>
      </c>
      <c r="H439" s="322" t="n">
        <v>45323</v>
      </c>
      <c r="I439" t="n">
        <v>6</v>
      </c>
      <c r="J439" t="inlineStr">
        <is>
          <t>P - Parcela</t>
        </is>
      </c>
      <c r="K439" t="inlineStr">
        <is>
          <t>Contrato</t>
        </is>
      </c>
      <c r="L439" t="n">
        <v>3490.88</v>
      </c>
      <c r="M439" s="167">
        <f>DATE(YEAR(G439),MONTH(G439),1)</f>
        <v/>
      </c>
      <c r="N439" s="157">
        <f>IF(G439&gt;$L$3,"Futuro","Atraso")</f>
        <v/>
      </c>
      <c r="O439">
        <f>12*(YEAR(G439)-YEAR($L$3))+(MONTH(G439)-MONTH($L$3))</f>
        <v/>
      </c>
      <c r="P439" s="319">
        <f>IF(N439="Atraso",L439,L439/(1+$L$2)^O439)</f>
        <v/>
      </c>
      <c r="Q439">
        <f>IF(N439="Atraso",$L$3-G439,0)</f>
        <v/>
      </c>
      <c r="R439">
        <f>IF(Q439&lt;=15,"Até 15",IF(Q439&lt;=30,"Entre 15 e 30",IF(Q439&lt;=60,"Entre 30 e 60",IF(Q439&lt;=90,"Entre 60 e 90",IF(Q439&lt;=120,"Entre 90 e 120",IF(Q439&lt;=150,"Entre 120 e 150",IF(Q439&lt;=180,"Entre 150 e 180","Superior a 180")))))))</f>
        <v/>
      </c>
      <c r="S439">
        <f>IF(N439="Atraso",IF(Q439&lt;=30,INFORME_MENSAL!$A$12,IF(Q439&lt;=60,INFORME_MENSAL!$A$13,IF(Q439&lt;=90,INFORME_MENSAL!$A$14,IF(Q439&lt;=120,INFORME_MENSAL!$A$15,IF(Q439&lt;=150,INFORME_MENSAL!$A$16,IF(Q439&lt;=180,INFORME_MENSAL!$A$17,IF(Q439&lt;=360,INFORME_MENSAL!$A$18,IF(Q439&gt;360,INFORME_MENSAL!$A$19)))))))),"")</f>
        <v/>
      </c>
    </row>
    <row r="440">
      <c r="A440" t="inlineStr">
        <is>
          <t>CASA-80</t>
        </is>
      </c>
      <c r="B440" t="inlineStr">
        <is>
          <t>MATHEUS OMENA MACIEL / INGRID ANDRADE OMENA</t>
        </is>
      </c>
      <c r="C440" t="n">
        <v>1</v>
      </c>
      <c r="D440" t="inlineStr">
        <is>
          <t>INCC</t>
        </is>
      </c>
      <c r="F440" t="inlineStr">
        <is>
          <t>Mensal</t>
        </is>
      </c>
      <c r="G440" s="322" t="n">
        <v>45347</v>
      </c>
      <c r="H440" s="322" t="n">
        <v>45323</v>
      </c>
      <c r="I440" t="n">
        <v>3</v>
      </c>
      <c r="J440" t="inlineStr">
        <is>
          <t>P - Parcela</t>
        </is>
      </c>
      <c r="K440" t="inlineStr">
        <is>
          <t>Contrato</t>
        </is>
      </c>
      <c r="L440" t="n">
        <v>3595.43</v>
      </c>
      <c r="M440" s="167">
        <f>DATE(YEAR(G440),MONTH(G440),1)</f>
        <v/>
      </c>
      <c r="N440" s="157">
        <f>IF(G440&gt;$L$3,"Futuro","Atraso")</f>
        <v/>
      </c>
      <c r="O440">
        <f>12*(YEAR(G440)-YEAR($L$3))+(MONTH(G440)-MONTH($L$3))</f>
        <v/>
      </c>
      <c r="P440" s="319">
        <f>IF(N440="Atraso",L440,L440/(1+$L$2)^O440)</f>
        <v/>
      </c>
      <c r="Q440">
        <f>IF(N440="Atraso",$L$3-G440,0)</f>
        <v/>
      </c>
      <c r="R440">
        <f>IF(Q440&lt;=15,"Até 15",IF(Q440&lt;=30,"Entre 15 e 30",IF(Q440&lt;=60,"Entre 30 e 60",IF(Q440&lt;=90,"Entre 60 e 90",IF(Q440&lt;=120,"Entre 90 e 120",IF(Q440&lt;=150,"Entre 120 e 150",IF(Q440&lt;=180,"Entre 150 e 180","Superior a 180")))))))</f>
        <v/>
      </c>
      <c r="S440">
        <f>IF(N440="Atraso",IF(Q440&lt;=30,INFORME_MENSAL!$A$12,IF(Q440&lt;=60,INFORME_MENSAL!$A$13,IF(Q440&lt;=90,INFORME_MENSAL!$A$14,IF(Q440&lt;=120,INFORME_MENSAL!$A$15,IF(Q440&lt;=150,INFORME_MENSAL!$A$16,IF(Q440&lt;=180,INFORME_MENSAL!$A$17,IF(Q440&lt;=360,INFORME_MENSAL!$A$18,IF(Q440&gt;360,INFORME_MENSAL!$A$19)))))))),"")</f>
        <v/>
      </c>
    </row>
    <row r="441">
      <c r="A441" t="inlineStr">
        <is>
          <t>CASA-10</t>
        </is>
      </c>
      <c r="B441" t="inlineStr">
        <is>
          <t>DIEGO DA MATA DE SOUSA</t>
        </is>
      </c>
      <c r="C441" t="n">
        <v>1</v>
      </c>
      <c r="D441" t="inlineStr">
        <is>
          <t>INCC</t>
        </is>
      </c>
      <c r="F441" t="inlineStr">
        <is>
          <t>Mensal</t>
        </is>
      </c>
      <c r="G441" s="322" t="n">
        <v>45347</v>
      </c>
      <c r="H441" s="322" t="n">
        <v>45323</v>
      </c>
      <c r="I441" t="n">
        <v>3</v>
      </c>
      <c r="J441" t="inlineStr">
        <is>
          <t>P - Parcela</t>
        </is>
      </c>
      <c r="K441" t="inlineStr">
        <is>
          <t>Contrato</t>
        </is>
      </c>
      <c r="L441" t="n">
        <v>3595.43</v>
      </c>
      <c r="M441" s="167">
        <f>DATE(YEAR(G441),MONTH(G441),1)</f>
        <v/>
      </c>
      <c r="N441" s="157">
        <f>IF(G441&gt;$L$3,"Futuro","Atraso")</f>
        <v/>
      </c>
      <c r="O441">
        <f>12*(YEAR(G441)-YEAR($L$3))+(MONTH(G441)-MONTH($L$3))</f>
        <v/>
      </c>
      <c r="P441" s="319">
        <f>IF(N441="Atraso",L441,L441/(1+$L$2)^O441)</f>
        <v/>
      </c>
      <c r="Q441">
        <f>IF(N441="Atraso",$L$3-G441,0)</f>
        <v/>
      </c>
      <c r="R441">
        <f>IF(Q441&lt;=15,"Até 15",IF(Q441&lt;=30,"Entre 15 e 30",IF(Q441&lt;=60,"Entre 30 e 60",IF(Q441&lt;=90,"Entre 60 e 90",IF(Q441&lt;=120,"Entre 90 e 120",IF(Q441&lt;=150,"Entre 120 e 150",IF(Q441&lt;=180,"Entre 150 e 180","Superior a 180")))))))</f>
        <v/>
      </c>
      <c r="S441">
        <f>IF(N441="Atraso",IF(Q441&lt;=30,INFORME_MENSAL!$A$12,IF(Q441&lt;=60,INFORME_MENSAL!$A$13,IF(Q441&lt;=90,INFORME_MENSAL!$A$14,IF(Q441&lt;=120,INFORME_MENSAL!$A$15,IF(Q441&lt;=150,INFORME_MENSAL!$A$16,IF(Q441&lt;=180,INFORME_MENSAL!$A$17,IF(Q441&lt;=360,INFORME_MENSAL!$A$18,IF(Q441&gt;360,INFORME_MENSAL!$A$19)))))))),"")</f>
        <v/>
      </c>
    </row>
    <row r="442">
      <c r="A442" t="inlineStr">
        <is>
          <t>CASA-10</t>
        </is>
      </c>
      <c r="B442" t="inlineStr">
        <is>
          <t>DIEGO DA MATA DE SOUSA</t>
        </is>
      </c>
      <c r="C442" t="n">
        <v>1</v>
      </c>
      <c r="D442" t="inlineStr">
        <is>
          <t>INCC</t>
        </is>
      </c>
      <c r="F442" t="inlineStr">
        <is>
          <t>Mensal</t>
        </is>
      </c>
      <c r="G442" s="322" t="n">
        <v>45347</v>
      </c>
      <c r="H442" s="322" t="n">
        <v>45323</v>
      </c>
      <c r="I442" t="n">
        <v>3</v>
      </c>
      <c r="J442" t="inlineStr">
        <is>
          <t>A2 - Semestral</t>
        </is>
      </c>
      <c r="K442" t="inlineStr">
        <is>
          <t>Contrato</t>
        </is>
      </c>
      <c r="L442" t="n">
        <v>13918.27</v>
      </c>
      <c r="M442" s="167">
        <f>DATE(YEAR(G442),MONTH(G442),1)</f>
        <v/>
      </c>
      <c r="N442" s="157">
        <f>IF(G442&gt;$L$3,"Futuro","Atraso")</f>
        <v/>
      </c>
      <c r="O442">
        <f>12*(YEAR(G442)-YEAR($L$3))+(MONTH(G442)-MONTH($L$3))</f>
        <v/>
      </c>
      <c r="P442" s="319">
        <f>IF(N442="Atraso",L442,L442/(1+$L$2)^O442)</f>
        <v/>
      </c>
      <c r="Q442">
        <f>IF(N442="Atraso",$L$3-G442,0)</f>
        <v/>
      </c>
      <c r="R442">
        <f>IF(Q442&lt;=15,"Até 15",IF(Q442&lt;=30,"Entre 15 e 30",IF(Q442&lt;=60,"Entre 30 e 60",IF(Q442&lt;=90,"Entre 60 e 90",IF(Q442&lt;=120,"Entre 90 e 120",IF(Q442&lt;=150,"Entre 120 e 150",IF(Q442&lt;=180,"Entre 150 e 180","Superior a 180")))))))</f>
        <v/>
      </c>
      <c r="S442">
        <f>IF(N442="Atraso",IF(Q442&lt;=30,INFORME_MENSAL!$A$12,IF(Q442&lt;=60,INFORME_MENSAL!$A$13,IF(Q442&lt;=90,INFORME_MENSAL!$A$14,IF(Q442&lt;=120,INFORME_MENSAL!$A$15,IF(Q442&lt;=150,INFORME_MENSAL!$A$16,IF(Q442&lt;=180,INFORME_MENSAL!$A$17,IF(Q442&lt;=360,INFORME_MENSAL!$A$18,IF(Q442&gt;360,INFORME_MENSAL!$A$19)))))))),"")</f>
        <v/>
      </c>
    </row>
    <row r="443">
      <c r="A443" t="inlineStr">
        <is>
          <t>CASA-43</t>
        </is>
      </c>
      <c r="B443" t="inlineStr">
        <is>
          <t>ROBSON PEREIRA DA SILVA / CAMILA DA SILVA OLIVEIRA</t>
        </is>
      </c>
      <c r="C443" t="n">
        <v>1</v>
      </c>
      <c r="D443" t="inlineStr">
        <is>
          <t>INCC</t>
        </is>
      </c>
      <c r="F443" t="inlineStr">
        <is>
          <t>Mensal</t>
        </is>
      </c>
      <c r="G443" s="322" t="n">
        <v>45347</v>
      </c>
      <c r="H443" s="322" t="n">
        <v>45323</v>
      </c>
      <c r="I443" t="n">
        <v>7</v>
      </c>
      <c r="J443" t="inlineStr">
        <is>
          <t>P - Parcela</t>
        </is>
      </c>
      <c r="K443" t="inlineStr">
        <is>
          <t>Contrato</t>
        </is>
      </c>
      <c r="L443" t="n">
        <v>4358.99</v>
      </c>
      <c r="M443" s="167">
        <f>DATE(YEAR(G443),MONTH(G443),1)</f>
        <v/>
      </c>
      <c r="N443" s="157">
        <f>IF(G443&gt;$L$3,"Futuro","Atraso")</f>
        <v/>
      </c>
      <c r="O443">
        <f>12*(YEAR(G443)-YEAR($L$3))+(MONTH(G443)-MONTH($L$3))</f>
        <v/>
      </c>
      <c r="P443" s="319">
        <f>IF(N443="Atraso",L443,L443/(1+$L$2)^O443)</f>
        <v/>
      </c>
      <c r="Q443">
        <f>IF(N443="Atraso",$L$3-G443,0)</f>
        <v/>
      </c>
      <c r="R443">
        <f>IF(Q443&lt;=15,"Até 15",IF(Q443&lt;=30,"Entre 15 e 30",IF(Q443&lt;=60,"Entre 30 e 60",IF(Q443&lt;=90,"Entre 60 e 90",IF(Q443&lt;=120,"Entre 90 e 120",IF(Q443&lt;=150,"Entre 120 e 150",IF(Q443&lt;=180,"Entre 150 e 180","Superior a 180")))))))</f>
        <v/>
      </c>
      <c r="S443">
        <f>IF(N443="Atraso",IF(Q443&lt;=30,INFORME_MENSAL!$A$12,IF(Q443&lt;=60,INFORME_MENSAL!$A$13,IF(Q443&lt;=90,INFORME_MENSAL!$A$14,IF(Q443&lt;=120,INFORME_MENSAL!$A$15,IF(Q443&lt;=150,INFORME_MENSAL!$A$16,IF(Q443&lt;=180,INFORME_MENSAL!$A$17,IF(Q443&lt;=360,INFORME_MENSAL!$A$18,IF(Q443&gt;360,INFORME_MENSAL!$A$19)))))))),"")</f>
        <v/>
      </c>
    </row>
    <row r="444">
      <c r="A444" t="inlineStr">
        <is>
          <t>CASA-3</t>
        </is>
      </c>
      <c r="B444" t="inlineStr">
        <is>
          <t>EDNEY DE CARVALHO BREVES JUNIOR</t>
        </is>
      </c>
      <c r="C444" t="n">
        <v>1</v>
      </c>
      <c r="D444" t="inlineStr">
        <is>
          <t>INCC</t>
        </is>
      </c>
      <c r="F444" t="inlineStr">
        <is>
          <t>Mensal</t>
        </is>
      </c>
      <c r="G444" s="322" t="n">
        <v>45347</v>
      </c>
      <c r="H444" s="322" t="n">
        <v>45323</v>
      </c>
      <c r="I444" t="n">
        <v>11</v>
      </c>
      <c r="J444" t="inlineStr">
        <is>
          <t>P - Parcela</t>
        </is>
      </c>
      <c r="K444" t="inlineStr">
        <is>
          <t>Contrato</t>
        </is>
      </c>
      <c r="L444" t="n">
        <v>5000</v>
      </c>
      <c r="M444" s="167">
        <f>DATE(YEAR(G444),MONTH(G444),1)</f>
        <v/>
      </c>
      <c r="N444" s="157">
        <f>IF(G444&gt;$L$3,"Futuro","Atraso")</f>
        <v/>
      </c>
      <c r="O444">
        <f>12*(YEAR(G444)-YEAR($L$3))+(MONTH(G444)-MONTH($L$3))</f>
        <v/>
      </c>
      <c r="P444" s="319">
        <f>IF(N444="Atraso",L444,L444/(1+$L$2)^O444)</f>
        <v/>
      </c>
      <c r="Q444">
        <f>IF(N444="Atraso",$L$3-G444,0)</f>
        <v/>
      </c>
      <c r="R444">
        <f>IF(Q444&lt;=15,"Até 15",IF(Q444&lt;=30,"Entre 15 e 30",IF(Q444&lt;=60,"Entre 30 e 60",IF(Q444&lt;=90,"Entre 60 e 90",IF(Q444&lt;=120,"Entre 90 e 120",IF(Q444&lt;=150,"Entre 120 e 150",IF(Q444&lt;=180,"Entre 150 e 180","Superior a 180")))))))</f>
        <v/>
      </c>
      <c r="S444">
        <f>IF(N444="Atraso",IF(Q444&lt;=30,INFORME_MENSAL!$A$12,IF(Q444&lt;=60,INFORME_MENSAL!$A$13,IF(Q444&lt;=90,INFORME_MENSAL!$A$14,IF(Q444&lt;=120,INFORME_MENSAL!$A$15,IF(Q444&lt;=150,INFORME_MENSAL!$A$16,IF(Q444&lt;=180,INFORME_MENSAL!$A$17,IF(Q444&lt;=360,INFORME_MENSAL!$A$18,IF(Q444&gt;360,INFORME_MENSAL!$A$19)))))))),"")</f>
        <v/>
      </c>
    </row>
    <row r="445">
      <c r="A445" t="inlineStr">
        <is>
          <t>CASA-53</t>
        </is>
      </c>
      <c r="B445" t="inlineStr">
        <is>
          <t>FELIPE POZITANO FABRETTE</t>
        </is>
      </c>
      <c r="C445" t="n">
        <v>1</v>
      </c>
      <c r="D445" t="inlineStr">
        <is>
          <t>INCC</t>
        </is>
      </c>
      <c r="F445" t="inlineStr">
        <is>
          <t>Mensal</t>
        </is>
      </c>
      <c r="G445" s="322" t="n">
        <v>45347</v>
      </c>
      <c r="H445" s="322" t="n">
        <v>45323</v>
      </c>
      <c r="I445" t="n">
        <v>12</v>
      </c>
      <c r="J445" t="inlineStr">
        <is>
          <t>P - Parcela</t>
        </is>
      </c>
      <c r="K445" t="inlineStr">
        <is>
          <t>Contrato</t>
        </is>
      </c>
      <c r="L445" t="n">
        <v>3000</v>
      </c>
      <c r="M445" s="167">
        <f>DATE(YEAR(G445),MONTH(G445),1)</f>
        <v/>
      </c>
      <c r="N445" s="157">
        <f>IF(G445&gt;$L$3,"Futuro","Atraso")</f>
        <v/>
      </c>
      <c r="O445">
        <f>12*(YEAR(G445)-YEAR($L$3))+(MONTH(G445)-MONTH($L$3))</f>
        <v/>
      </c>
      <c r="P445" s="319">
        <f>IF(N445="Atraso",L445,L445/(1+$L$2)^O445)</f>
        <v/>
      </c>
      <c r="Q445">
        <f>IF(N445="Atraso",$L$3-G445,0)</f>
        <v/>
      </c>
      <c r="R445">
        <f>IF(Q445&lt;=15,"Até 15",IF(Q445&lt;=30,"Entre 15 e 30",IF(Q445&lt;=60,"Entre 30 e 60",IF(Q445&lt;=90,"Entre 60 e 90",IF(Q445&lt;=120,"Entre 90 e 120",IF(Q445&lt;=150,"Entre 120 e 150",IF(Q445&lt;=180,"Entre 150 e 180","Superior a 180")))))))</f>
        <v/>
      </c>
      <c r="S445">
        <f>IF(N445="Atraso",IF(Q445&lt;=30,INFORME_MENSAL!$A$12,IF(Q445&lt;=60,INFORME_MENSAL!$A$13,IF(Q445&lt;=90,INFORME_MENSAL!$A$14,IF(Q445&lt;=120,INFORME_MENSAL!$A$15,IF(Q445&lt;=150,INFORME_MENSAL!$A$16,IF(Q445&lt;=180,INFORME_MENSAL!$A$17,IF(Q445&lt;=360,INFORME_MENSAL!$A$18,IF(Q445&gt;360,INFORME_MENSAL!$A$19)))))))),"")</f>
        <v/>
      </c>
    </row>
    <row r="446">
      <c r="A446" t="inlineStr">
        <is>
          <t>CASA-64</t>
        </is>
      </c>
      <c r="B446" t="inlineStr">
        <is>
          <t>THIAGO CASSEB DE SOUZA</t>
        </is>
      </c>
      <c r="C446" t="n">
        <v>1</v>
      </c>
      <c r="D446" t="inlineStr">
        <is>
          <t>INCC</t>
        </is>
      </c>
      <c r="F446" t="inlineStr">
        <is>
          <t>Mensal</t>
        </is>
      </c>
      <c r="G446" s="322" t="n">
        <v>45361</v>
      </c>
      <c r="H446" s="322" t="n">
        <v>45352</v>
      </c>
      <c r="I446" t="n">
        <v>3</v>
      </c>
      <c r="J446" t="inlineStr">
        <is>
          <t>A2 - Semestral</t>
        </is>
      </c>
      <c r="K446" t="inlineStr">
        <is>
          <t>Contrato</t>
        </is>
      </c>
      <c r="L446" t="n">
        <v>11073.06</v>
      </c>
      <c r="M446" s="167">
        <f>DATE(YEAR(G446),MONTH(G446),1)</f>
        <v/>
      </c>
      <c r="N446" s="157">
        <f>IF(G446&gt;$L$3,"Futuro","Atraso")</f>
        <v/>
      </c>
      <c r="O446">
        <f>12*(YEAR(G446)-YEAR($L$3))+(MONTH(G446)-MONTH($L$3))</f>
        <v/>
      </c>
      <c r="P446" s="319">
        <f>IF(N446="Atraso",L446,L446/(1+$L$2)^O446)</f>
        <v/>
      </c>
      <c r="Q446">
        <f>IF(N446="Atraso",$L$3-G446,0)</f>
        <v/>
      </c>
      <c r="R446">
        <f>IF(Q446&lt;=15,"Até 15",IF(Q446&lt;=30,"Entre 15 e 30",IF(Q446&lt;=60,"Entre 30 e 60",IF(Q446&lt;=90,"Entre 60 e 90",IF(Q446&lt;=120,"Entre 90 e 120",IF(Q446&lt;=150,"Entre 120 e 150",IF(Q446&lt;=180,"Entre 150 e 180","Superior a 180")))))))</f>
        <v/>
      </c>
      <c r="S446">
        <f>IF(N446="Atraso",IF(Q446&lt;=30,INFORME_MENSAL!$A$12,IF(Q446&lt;=60,INFORME_MENSAL!$A$13,IF(Q446&lt;=90,INFORME_MENSAL!$A$14,IF(Q446&lt;=120,INFORME_MENSAL!$A$15,IF(Q446&lt;=150,INFORME_MENSAL!$A$16,IF(Q446&lt;=180,INFORME_MENSAL!$A$17,IF(Q446&lt;=360,INFORME_MENSAL!$A$18,IF(Q446&gt;360,INFORME_MENSAL!$A$19)))))))),"")</f>
        <v/>
      </c>
    </row>
    <row r="447">
      <c r="A447" t="inlineStr">
        <is>
          <t>CASA-26</t>
        </is>
      </c>
      <c r="B447" t="inlineStr">
        <is>
          <t>FABIO LUIZ RIBEIRO GUIMARÃES / ELISANGELA FERREIRA GUIMARÃES</t>
        </is>
      </c>
      <c r="C447" t="n">
        <v>1</v>
      </c>
      <c r="D447" t="inlineStr">
        <is>
          <t>INCC</t>
        </is>
      </c>
      <c r="F447" t="inlineStr">
        <is>
          <t>Mensal</t>
        </is>
      </c>
      <c r="G447" s="322" t="n">
        <v>45366</v>
      </c>
      <c r="H447" s="322" t="n">
        <v>45352</v>
      </c>
      <c r="I447" t="n">
        <v>28</v>
      </c>
      <c r="J447" t="inlineStr">
        <is>
          <t>P - Parcela</t>
        </is>
      </c>
      <c r="K447" t="inlineStr">
        <is>
          <t>Contrato</t>
        </is>
      </c>
      <c r="L447" t="n">
        <v>3520.22</v>
      </c>
      <c r="M447" s="167">
        <f>DATE(YEAR(G447),MONTH(G447),1)</f>
        <v/>
      </c>
      <c r="N447" s="157">
        <f>IF(G447&gt;$L$3,"Futuro","Atraso")</f>
        <v/>
      </c>
      <c r="O447">
        <f>12*(YEAR(G447)-YEAR($L$3))+(MONTH(G447)-MONTH($L$3))</f>
        <v/>
      </c>
      <c r="P447" s="319">
        <f>IF(N447="Atraso",L447,L447/(1+$L$2)^O447)</f>
        <v/>
      </c>
      <c r="Q447">
        <f>IF(N447="Atraso",$L$3-G447,0)</f>
        <v/>
      </c>
      <c r="R447">
        <f>IF(Q447&lt;=15,"Até 15",IF(Q447&lt;=30,"Entre 15 e 30",IF(Q447&lt;=60,"Entre 30 e 60",IF(Q447&lt;=90,"Entre 60 e 90",IF(Q447&lt;=120,"Entre 90 e 120",IF(Q447&lt;=150,"Entre 120 e 150",IF(Q447&lt;=180,"Entre 150 e 180","Superior a 180")))))))</f>
        <v/>
      </c>
      <c r="S447">
        <f>IF(N447="Atraso",IF(Q447&lt;=30,INFORME_MENSAL!$A$12,IF(Q447&lt;=60,INFORME_MENSAL!$A$13,IF(Q447&lt;=90,INFORME_MENSAL!$A$14,IF(Q447&lt;=120,INFORME_MENSAL!$A$15,IF(Q447&lt;=150,INFORME_MENSAL!$A$16,IF(Q447&lt;=180,INFORME_MENSAL!$A$17,IF(Q447&lt;=360,INFORME_MENSAL!$A$18,IF(Q447&gt;360,INFORME_MENSAL!$A$19)))))))),"")</f>
        <v/>
      </c>
    </row>
    <row r="448">
      <c r="A448" t="inlineStr">
        <is>
          <t>CASA-28</t>
        </is>
      </c>
      <c r="B448" t="inlineStr">
        <is>
          <t>ALINE SALVATERRA MAGALHAES</t>
        </is>
      </c>
      <c r="C448" t="n">
        <v>1</v>
      </c>
      <c r="D448" t="inlineStr">
        <is>
          <t>INCC</t>
        </is>
      </c>
      <c r="F448" t="inlineStr">
        <is>
          <t>Mensal</t>
        </is>
      </c>
      <c r="G448" s="322" t="n">
        <v>45366</v>
      </c>
      <c r="H448" s="322" t="n">
        <v>45352</v>
      </c>
      <c r="I448" t="n">
        <v>11</v>
      </c>
      <c r="J448" t="inlineStr">
        <is>
          <t>P - Parcela</t>
        </is>
      </c>
      <c r="K448" t="inlineStr">
        <is>
          <t>Contrato</t>
        </is>
      </c>
      <c r="L448" t="n">
        <v>3872.75</v>
      </c>
      <c r="M448" s="167">
        <f>DATE(YEAR(G448),MONTH(G448),1)</f>
        <v/>
      </c>
      <c r="N448" s="157">
        <f>IF(G448&gt;$L$3,"Futuro","Atraso")</f>
        <v/>
      </c>
      <c r="O448">
        <f>12*(YEAR(G448)-YEAR($L$3))+(MONTH(G448)-MONTH($L$3))</f>
        <v/>
      </c>
      <c r="P448" s="319">
        <f>IF(N448="Atraso",L448,L448/(1+$L$2)^O448)</f>
        <v/>
      </c>
      <c r="Q448">
        <f>IF(N448="Atraso",$L$3-G448,0)</f>
        <v/>
      </c>
      <c r="R448">
        <f>IF(Q448&lt;=15,"Até 15",IF(Q448&lt;=30,"Entre 15 e 30",IF(Q448&lt;=60,"Entre 30 e 60",IF(Q448&lt;=90,"Entre 60 e 90",IF(Q448&lt;=120,"Entre 90 e 120",IF(Q448&lt;=150,"Entre 120 e 150",IF(Q448&lt;=180,"Entre 150 e 180","Superior a 180")))))))</f>
        <v/>
      </c>
      <c r="S448">
        <f>IF(N448="Atraso",IF(Q448&lt;=30,INFORME_MENSAL!$A$12,IF(Q448&lt;=60,INFORME_MENSAL!$A$13,IF(Q448&lt;=90,INFORME_MENSAL!$A$14,IF(Q448&lt;=120,INFORME_MENSAL!$A$15,IF(Q448&lt;=150,INFORME_MENSAL!$A$16,IF(Q448&lt;=180,INFORME_MENSAL!$A$17,IF(Q448&lt;=360,INFORME_MENSAL!$A$18,IF(Q448&gt;360,INFORME_MENSAL!$A$19)))))))),"")</f>
        <v/>
      </c>
    </row>
    <row r="449">
      <c r="A449" t="inlineStr">
        <is>
          <t>CASA-27</t>
        </is>
      </c>
      <c r="B449" t="inlineStr">
        <is>
          <t>SIMONE REGINA MAIA</t>
        </is>
      </c>
      <c r="C449" t="n">
        <v>1</v>
      </c>
      <c r="D449" t="inlineStr">
        <is>
          <t>INCC</t>
        </is>
      </c>
      <c r="F449" t="inlineStr">
        <is>
          <t>Mensal</t>
        </is>
      </c>
      <c r="G449" s="322" t="n">
        <v>45366</v>
      </c>
      <c r="H449" s="322" t="n">
        <v>45352</v>
      </c>
      <c r="I449" t="n">
        <v>10</v>
      </c>
      <c r="J449" t="inlineStr">
        <is>
          <t>P - Parcela</t>
        </is>
      </c>
      <c r="K449" t="inlineStr">
        <is>
          <t>Contrato</t>
        </is>
      </c>
      <c r="L449" t="n">
        <v>4615.18</v>
      </c>
      <c r="M449" s="167">
        <f>DATE(YEAR(G449),MONTH(G449),1)</f>
        <v/>
      </c>
      <c r="N449" s="157">
        <f>IF(G449&gt;$L$3,"Futuro","Atraso")</f>
        <v/>
      </c>
      <c r="O449">
        <f>12*(YEAR(G449)-YEAR($L$3))+(MONTH(G449)-MONTH($L$3))</f>
        <v/>
      </c>
      <c r="P449" s="319">
        <f>IF(N449="Atraso",L449,L449/(1+$L$2)^O449)</f>
        <v/>
      </c>
      <c r="Q449">
        <f>IF(N449="Atraso",$L$3-G449,0)</f>
        <v/>
      </c>
      <c r="R449">
        <f>IF(Q449&lt;=15,"Até 15",IF(Q449&lt;=30,"Entre 15 e 30",IF(Q449&lt;=60,"Entre 30 e 60",IF(Q449&lt;=90,"Entre 60 e 90",IF(Q449&lt;=120,"Entre 90 e 120",IF(Q449&lt;=150,"Entre 120 e 150",IF(Q449&lt;=180,"Entre 150 e 180","Superior a 180")))))))</f>
        <v/>
      </c>
      <c r="S449">
        <f>IF(N449="Atraso",IF(Q449&lt;=30,INFORME_MENSAL!$A$12,IF(Q449&lt;=60,INFORME_MENSAL!$A$13,IF(Q449&lt;=90,INFORME_MENSAL!$A$14,IF(Q449&lt;=120,INFORME_MENSAL!$A$15,IF(Q449&lt;=150,INFORME_MENSAL!$A$16,IF(Q449&lt;=180,INFORME_MENSAL!$A$17,IF(Q449&lt;=360,INFORME_MENSAL!$A$18,IF(Q449&gt;360,INFORME_MENSAL!$A$19)))))))),"")</f>
        <v/>
      </c>
    </row>
    <row r="450">
      <c r="A450" t="inlineStr">
        <is>
          <t>CASA-35</t>
        </is>
      </c>
      <c r="B450" t="inlineStr">
        <is>
          <t>ADRIANA ALVARES DA COSTA / RICARDO FEIJO</t>
        </is>
      </c>
      <c r="C450" t="n">
        <v>1</v>
      </c>
      <c r="D450" t="inlineStr">
        <is>
          <t>INCC</t>
        </is>
      </c>
      <c r="F450" t="inlineStr">
        <is>
          <t>Mensal</t>
        </is>
      </c>
      <c r="G450" s="322" t="n">
        <v>45366</v>
      </c>
      <c r="H450" s="322" t="n">
        <v>45352</v>
      </c>
      <c r="I450" t="n">
        <v>10</v>
      </c>
      <c r="J450" t="inlineStr">
        <is>
          <t>P - Parcela</t>
        </is>
      </c>
      <c r="K450" t="inlineStr">
        <is>
          <t>Contrato</t>
        </is>
      </c>
      <c r="L450" t="n">
        <v>3845.45</v>
      </c>
      <c r="M450" s="167">
        <f>DATE(YEAR(G450),MONTH(G450),1)</f>
        <v/>
      </c>
      <c r="N450" s="157">
        <f>IF(G450&gt;$L$3,"Futuro","Atraso")</f>
        <v/>
      </c>
      <c r="O450">
        <f>12*(YEAR(G450)-YEAR($L$3))+(MONTH(G450)-MONTH($L$3))</f>
        <v/>
      </c>
      <c r="P450" s="319">
        <f>IF(N450="Atraso",L450,L450/(1+$L$2)^O450)</f>
        <v/>
      </c>
      <c r="Q450">
        <f>IF(N450="Atraso",$L$3-G450,0)</f>
        <v/>
      </c>
      <c r="R450">
        <f>IF(Q450&lt;=15,"Até 15",IF(Q450&lt;=30,"Entre 15 e 30",IF(Q450&lt;=60,"Entre 30 e 60",IF(Q450&lt;=90,"Entre 60 e 90",IF(Q450&lt;=120,"Entre 90 e 120",IF(Q450&lt;=150,"Entre 120 e 150",IF(Q450&lt;=180,"Entre 150 e 180","Superior a 180")))))))</f>
        <v/>
      </c>
      <c r="S450">
        <f>IF(N450="Atraso",IF(Q450&lt;=30,INFORME_MENSAL!$A$12,IF(Q450&lt;=60,INFORME_MENSAL!$A$13,IF(Q450&lt;=90,INFORME_MENSAL!$A$14,IF(Q450&lt;=120,INFORME_MENSAL!$A$15,IF(Q450&lt;=150,INFORME_MENSAL!$A$16,IF(Q450&lt;=180,INFORME_MENSAL!$A$17,IF(Q450&lt;=360,INFORME_MENSAL!$A$18,IF(Q450&gt;360,INFORME_MENSAL!$A$19)))))))),"")</f>
        <v/>
      </c>
    </row>
    <row r="451">
      <c r="A451" t="inlineStr">
        <is>
          <t>CASA-36</t>
        </is>
      </c>
      <c r="B451" t="inlineStr">
        <is>
          <t>ADRIANA ALVARES DA COSTA / RICARDO FEIJO</t>
        </is>
      </c>
      <c r="C451" t="n">
        <v>1</v>
      </c>
      <c r="D451" t="inlineStr">
        <is>
          <t>INCC</t>
        </is>
      </c>
      <c r="F451" t="inlineStr">
        <is>
          <t>Mensal</t>
        </is>
      </c>
      <c r="G451" s="322" t="n">
        <v>45366</v>
      </c>
      <c r="H451" s="322" t="n">
        <v>45352</v>
      </c>
      <c r="I451" t="n">
        <v>10</v>
      </c>
      <c r="J451" t="inlineStr">
        <is>
          <t>P - Parcela</t>
        </is>
      </c>
      <c r="K451" t="inlineStr">
        <is>
          <t>Contrato</t>
        </is>
      </c>
      <c r="L451" t="n">
        <v>3845.45</v>
      </c>
      <c r="M451" s="167">
        <f>DATE(YEAR(G451),MONTH(G451),1)</f>
        <v/>
      </c>
      <c r="N451" s="157">
        <f>IF(G451&gt;$L$3,"Futuro","Atraso")</f>
        <v/>
      </c>
      <c r="O451">
        <f>12*(YEAR(G451)-YEAR($L$3))+(MONTH(G451)-MONTH($L$3))</f>
        <v/>
      </c>
      <c r="P451" s="319">
        <f>IF(N451="Atraso",L451,L451/(1+$L$2)^O451)</f>
        <v/>
      </c>
      <c r="Q451">
        <f>IF(N451="Atraso",$L$3-G451,0)</f>
        <v/>
      </c>
      <c r="R451">
        <f>IF(Q451&lt;=15,"Até 15",IF(Q451&lt;=30,"Entre 15 e 30",IF(Q451&lt;=60,"Entre 30 e 60",IF(Q451&lt;=90,"Entre 60 e 90",IF(Q451&lt;=120,"Entre 90 e 120",IF(Q451&lt;=150,"Entre 120 e 150",IF(Q451&lt;=180,"Entre 150 e 180","Superior a 180")))))))</f>
        <v/>
      </c>
      <c r="S451">
        <f>IF(N451="Atraso",IF(Q451&lt;=30,INFORME_MENSAL!$A$12,IF(Q451&lt;=60,INFORME_MENSAL!$A$13,IF(Q451&lt;=90,INFORME_MENSAL!$A$14,IF(Q451&lt;=120,INFORME_MENSAL!$A$15,IF(Q451&lt;=150,INFORME_MENSAL!$A$16,IF(Q451&lt;=180,INFORME_MENSAL!$A$17,IF(Q451&lt;=360,INFORME_MENSAL!$A$18,IF(Q451&gt;360,INFORME_MENSAL!$A$19)))))))),"")</f>
        <v/>
      </c>
    </row>
    <row r="452">
      <c r="A452" t="inlineStr">
        <is>
          <t>CASA-9</t>
        </is>
      </c>
      <c r="B452" t="inlineStr">
        <is>
          <t>JESSE GONÇALVES NERI / SABRINA OLIVEIRA LIMA NERI</t>
        </is>
      </c>
      <c r="C452" t="n">
        <v>1</v>
      </c>
      <c r="D452" t="inlineStr">
        <is>
          <t>INCC</t>
        </is>
      </c>
      <c r="F452" t="inlineStr">
        <is>
          <t>Mensal</t>
        </is>
      </c>
      <c r="G452" s="322" t="n">
        <v>45366</v>
      </c>
      <c r="H452" s="322" t="n">
        <v>45352</v>
      </c>
      <c r="I452" t="n">
        <v>9</v>
      </c>
      <c r="J452" t="inlineStr">
        <is>
          <t>P - Parcela</t>
        </is>
      </c>
      <c r="K452" t="inlineStr">
        <is>
          <t>Contrato</t>
        </is>
      </c>
      <c r="L452" t="n">
        <v>3969.62</v>
      </c>
      <c r="M452" s="167">
        <f>DATE(YEAR(G452),MONTH(G452),1)</f>
        <v/>
      </c>
      <c r="N452" s="157">
        <f>IF(G452&gt;$L$3,"Futuro","Atraso")</f>
        <v/>
      </c>
      <c r="O452">
        <f>12*(YEAR(G452)-YEAR($L$3))+(MONTH(G452)-MONTH($L$3))</f>
        <v/>
      </c>
      <c r="P452" s="319">
        <f>IF(N452="Atraso",L452,L452/(1+$L$2)^O452)</f>
        <v/>
      </c>
      <c r="Q452">
        <f>IF(N452="Atraso",$L$3-G452,0)</f>
        <v/>
      </c>
      <c r="R452">
        <f>IF(Q452&lt;=15,"Até 15",IF(Q452&lt;=30,"Entre 15 e 30",IF(Q452&lt;=60,"Entre 30 e 60",IF(Q452&lt;=90,"Entre 60 e 90",IF(Q452&lt;=120,"Entre 90 e 120",IF(Q452&lt;=150,"Entre 120 e 150",IF(Q452&lt;=180,"Entre 150 e 180","Superior a 180")))))))</f>
        <v/>
      </c>
      <c r="S452">
        <f>IF(N452="Atraso",IF(Q452&lt;=30,INFORME_MENSAL!$A$12,IF(Q452&lt;=60,INFORME_MENSAL!$A$13,IF(Q452&lt;=90,INFORME_MENSAL!$A$14,IF(Q452&lt;=120,INFORME_MENSAL!$A$15,IF(Q452&lt;=150,INFORME_MENSAL!$A$16,IF(Q452&lt;=180,INFORME_MENSAL!$A$17,IF(Q452&lt;=360,INFORME_MENSAL!$A$18,IF(Q452&gt;360,INFORME_MENSAL!$A$19)))))))),"")</f>
        <v/>
      </c>
    </row>
    <row r="453">
      <c r="A453" t="inlineStr">
        <is>
          <t>CASA-46</t>
        </is>
      </c>
      <c r="B453" t="inlineStr">
        <is>
          <t>MARCELO NORONHA MANGANO / ANDRESA PINHEIRO MANGANO</t>
        </is>
      </c>
      <c r="C453" t="n">
        <v>1</v>
      </c>
      <c r="D453" t="inlineStr">
        <is>
          <t>INCC</t>
        </is>
      </c>
      <c r="F453" t="inlineStr">
        <is>
          <t>Mensal</t>
        </is>
      </c>
      <c r="G453" s="322" t="n">
        <v>45366</v>
      </c>
      <c r="H453" s="322" t="n">
        <v>45352</v>
      </c>
      <c r="I453" t="n">
        <v>5</v>
      </c>
      <c r="J453" t="inlineStr">
        <is>
          <t>P - Parcela</t>
        </is>
      </c>
      <c r="K453" t="inlineStr">
        <is>
          <t>Contrato</t>
        </is>
      </c>
      <c r="L453" t="n">
        <v>12062.4</v>
      </c>
      <c r="M453" s="167">
        <f>DATE(YEAR(G453),MONTH(G453),1)</f>
        <v/>
      </c>
      <c r="N453" s="157">
        <f>IF(G453&gt;$L$3,"Futuro","Atraso")</f>
        <v/>
      </c>
      <c r="O453">
        <f>12*(YEAR(G453)-YEAR($L$3))+(MONTH(G453)-MONTH($L$3))</f>
        <v/>
      </c>
      <c r="P453" s="319">
        <f>IF(N453="Atraso",L453,L453/(1+$L$2)^O453)</f>
        <v/>
      </c>
      <c r="Q453">
        <f>IF(N453="Atraso",$L$3-G453,0)</f>
        <v/>
      </c>
      <c r="R453">
        <f>IF(Q453&lt;=15,"Até 15",IF(Q453&lt;=30,"Entre 15 e 30",IF(Q453&lt;=60,"Entre 30 e 60",IF(Q453&lt;=90,"Entre 60 e 90",IF(Q453&lt;=120,"Entre 90 e 120",IF(Q453&lt;=150,"Entre 120 e 150",IF(Q453&lt;=180,"Entre 150 e 180","Superior a 180")))))))</f>
        <v/>
      </c>
      <c r="S453">
        <f>IF(N453="Atraso",IF(Q453&lt;=30,INFORME_MENSAL!$A$12,IF(Q453&lt;=60,INFORME_MENSAL!$A$13,IF(Q453&lt;=90,INFORME_MENSAL!$A$14,IF(Q453&lt;=120,INFORME_MENSAL!$A$15,IF(Q453&lt;=150,INFORME_MENSAL!$A$16,IF(Q453&lt;=180,INFORME_MENSAL!$A$17,IF(Q453&lt;=360,INFORME_MENSAL!$A$18,IF(Q453&gt;360,INFORME_MENSAL!$A$19)))))))),"")</f>
        <v/>
      </c>
    </row>
    <row r="454">
      <c r="A454" t="inlineStr">
        <is>
          <t>CASA-14</t>
        </is>
      </c>
      <c r="B454" t="inlineStr">
        <is>
          <t>VINICIUS DOLZANI FERMINO NASCIMENTO / GLAUCIA DOS SANTOS SILVA NASCIMENTO</t>
        </is>
      </c>
      <c r="C454" t="n">
        <v>1</v>
      </c>
      <c r="D454" t="inlineStr">
        <is>
          <t>INCC</t>
        </is>
      </c>
      <c r="F454" t="inlineStr">
        <is>
          <t>Mensal</t>
        </is>
      </c>
      <c r="G454" s="322" t="n">
        <v>45371</v>
      </c>
      <c r="H454" s="322" t="n">
        <v>45352</v>
      </c>
      <c r="I454" t="n">
        <v>10</v>
      </c>
      <c r="J454" t="inlineStr">
        <is>
          <t>P - Parcela</t>
        </is>
      </c>
      <c r="K454" t="inlineStr">
        <is>
          <t>Contrato</t>
        </is>
      </c>
      <c r="L454" t="n">
        <v>3350.86</v>
      </c>
      <c r="M454" s="167">
        <f>DATE(YEAR(G454),MONTH(G454),1)</f>
        <v/>
      </c>
      <c r="N454" s="157">
        <f>IF(G454&gt;$L$3,"Futuro","Atraso")</f>
        <v/>
      </c>
      <c r="O454">
        <f>12*(YEAR(G454)-YEAR($L$3))+(MONTH(G454)-MONTH($L$3))</f>
        <v/>
      </c>
      <c r="P454" s="319">
        <f>IF(N454="Atraso",L454,L454/(1+$L$2)^O454)</f>
        <v/>
      </c>
      <c r="Q454">
        <f>IF(N454="Atraso",$L$3-G454,0)</f>
        <v/>
      </c>
      <c r="R454">
        <f>IF(Q454&lt;=15,"Até 15",IF(Q454&lt;=30,"Entre 15 e 30",IF(Q454&lt;=60,"Entre 30 e 60",IF(Q454&lt;=90,"Entre 60 e 90",IF(Q454&lt;=120,"Entre 90 e 120",IF(Q454&lt;=150,"Entre 120 e 150",IF(Q454&lt;=180,"Entre 150 e 180","Superior a 180")))))))</f>
        <v/>
      </c>
      <c r="S454">
        <f>IF(N454="Atraso",IF(Q454&lt;=30,INFORME_MENSAL!$A$12,IF(Q454&lt;=60,INFORME_MENSAL!$A$13,IF(Q454&lt;=90,INFORME_MENSAL!$A$14,IF(Q454&lt;=120,INFORME_MENSAL!$A$15,IF(Q454&lt;=150,INFORME_MENSAL!$A$16,IF(Q454&lt;=180,INFORME_MENSAL!$A$17,IF(Q454&lt;=360,INFORME_MENSAL!$A$18,IF(Q454&gt;360,INFORME_MENSAL!$A$19)))))))),"")</f>
        <v/>
      </c>
    </row>
    <row r="455">
      <c r="A455" t="inlineStr">
        <is>
          <t>CASA-40</t>
        </is>
      </c>
      <c r="B455" t="inlineStr">
        <is>
          <t>RODRIGO DE JESUS REIS / DEBORA ANGELA REIS</t>
        </is>
      </c>
      <c r="C455" t="n">
        <v>1</v>
      </c>
      <c r="D455" t="inlineStr">
        <is>
          <t>INCC</t>
        </is>
      </c>
      <c r="F455" t="inlineStr">
        <is>
          <t>Mensal</t>
        </is>
      </c>
      <c r="G455" s="322" t="n">
        <v>45371</v>
      </c>
      <c r="H455" s="322" t="n">
        <v>45352</v>
      </c>
      <c r="I455" t="n">
        <v>12</v>
      </c>
      <c r="J455" t="inlineStr">
        <is>
          <t>P - Parcela</t>
        </is>
      </c>
      <c r="K455" t="inlineStr">
        <is>
          <t>Contrato</t>
        </is>
      </c>
      <c r="L455" t="n">
        <v>4647.94</v>
      </c>
      <c r="M455" s="167">
        <f>DATE(YEAR(G455),MONTH(G455),1)</f>
        <v/>
      </c>
      <c r="N455" s="157">
        <f>IF(G455&gt;$L$3,"Futuro","Atraso")</f>
        <v/>
      </c>
      <c r="O455">
        <f>12*(YEAR(G455)-YEAR($L$3))+(MONTH(G455)-MONTH($L$3))</f>
        <v/>
      </c>
      <c r="P455" s="319">
        <f>IF(N455="Atraso",L455,L455/(1+$L$2)^O455)</f>
        <v/>
      </c>
      <c r="Q455">
        <f>IF(N455="Atraso",$L$3-G455,0)</f>
        <v/>
      </c>
      <c r="R455">
        <f>IF(Q455&lt;=15,"Até 15",IF(Q455&lt;=30,"Entre 15 e 30",IF(Q455&lt;=60,"Entre 30 e 60",IF(Q455&lt;=90,"Entre 60 e 90",IF(Q455&lt;=120,"Entre 90 e 120",IF(Q455&lt;=150,"Entre 120 e 150",IF(Q455&lt;=180,"Entre 150 e 180","Superior a 180")))))))</f>
        <v/>
      </c>
      <c r="S455">
        <f>IF(N455="Atraso",IF(Q455&lt;=30,INFORME_MENSAL!$A$12,IF(Q455&lt;=60,INFORME_MENSAL!$A$13,IF(Q455&lt;=90,INFORME_MENSAL!$A$14,IF(Q455&lt;=120,INFORME_MENSAL!$A$15,IF(Q455&lt;=150,INFORME_MENSAL!$A$16,IF(Q455&lt;=180,INFORME_MENSAL!$A$17,IF(Q455&lt;=360,INFORME_MENSAL!$A$18,IF(Q455&gt;360,INFORME_MENSAL!$A$19)))))))),"")</f>
        <v/>
      </c>
    </row>
    <row r="456">
      <c r="A456" t="inlineStr">
        <is>
          <t>CASA-18</t>
        </is>
      </c>
      <c r="B456" t="inlineStr">
        <is>
          <t>MARCELO JOSE DA SILVA / RAQUEL LIVIA FACONTI</t>
        </is>
      </c>
      <c r="C456" t="n">
        <v>1</v>
      </c>
      <c r="D456" t="inlineStr">
        <is>
          <t>INCC</t>
        </is>
      </c>
      <c r="F456" t="inlineStr">
        <is>
          <t>Mensal</t>
        </is>
      </c>
      <c r="G456" s="322" t="n">
        <v>45371</v>
      </c>
      <c r="H456" s="322" t="n">
        <v>45352</v>
      </c>
      <c r="I456" t="n">
        <v>11</v>
      </c>
      <c r="J456" t="inlineStr">
        <is>
          <t>P - Parcela</t>
        </is>
      </c>
      <c r="K456" t="inlineStr">
        <is>
          <t>Contrato</t>
        </is>
      </c>
      <c r="L456" t="n">
        <v>3664.12</v>
      </c>
      <c r="M456" s="167">
        <f>DATE(YEAR(G456),MONTH(G456),1)</f>
        <v/>
      </c>
      <c r="N456" s="157">
        <f>IF(G456&gt;$L$3,"Futuro","Atraso")</f>
        <v/>
      </c>
      <c r="O456">
        <f>12*(YEAR(G456)-YEAR($L$3))+(MONTH(G456)-MONTH($L$3))</f>
        <v/>
      </c>
      <c r="P456" s="319">
        <f>IF(N456="Atraso",L456,L456/(1+$L$2)^O456)</f>
        <v/>
      </c>
      <c r="Q456">
        <f>IF(N456="Atraso",$L$3-G456,0)</f>
        <v/>
      </c>
      <c r="R456">
        <f>IF(Q456&lt;=15,"Até 15",IF(Q456&lt;=30,"Entre 15 e 30",IF(Q456&lt;=60,"Entre 30 e 60",IF(Q456&lt;=90,"Entre 60 e 90",IF(Q456&lt;=120,"Entre 90 e 120",IF(Q456&lt;=150,"Entre 120 e 150",IF(Q456&lt;=180,"Entre 150 e 180","Superior a 180")))))))</f>
        <v/>
      </c>
      <c r="S456">
        <f>IF(N456="Atraso",IF(Q456&lt;=30,INFORME_MENSAL!$A$12,IF(Q456&lt;=60,INFORME_MENSAL!$A$13,IF(Q456&lt;=90,INFORME_MENSAL!$A$14,IF(Q456&lt;=120,INFORME_MENSAL!$A$15,IF(Q456&lt;=150,INFORME_MENSAL!$A$16,IF(Q456&lt;=180,INFORME_MENSAL!$A$17,IF(Q456&lt;=360,INFORME_MENSAL!$A$18,IF(Q456&gt;360,INFORME_MENSAL!$A$19)))))))),"")</f>
        <v/>
      </c>
    </row>
    <row r="457">
      <c r="A457" t="inlineStr">
        <is>
          <t>CASA-16</t>
        </is>
      </c>
      <c r="B457" t="inlineStr">
        <is>
          <t>LEANDRO SOLA BERNARDINO / RAQUEL BERNARDINO SOLA</t>
        </is>
      </c>
      <c r="C457" t="n">
        <v>1</v>
      </c>
      <c r="D457" t="inlineStr">
        <is>
          <t>INCC</t>
        </is>
      </c>
      <c r="F457" t="inlineStr">
        <is>
          <t>Mensal</t>
        </is>
      </c>
      <c r="G457" s="322" t="n">
        <v>45371</v>
      </c>
      <c r="H457" s="322" t="n">
        <v>45352</v>
      </c>
      <c r="I457" t="n">
        <v>11</v>
      </c>
      <c r="J457" t="inlineStr">
        <is>
          <t>P - Parcela</t>
        </is>
      </c>
      <c r="K457" t="inlineStr">
        <is>
          <t>Contrato</t>
        </is>
      </c>
      <c r="L457" t="n">
        <v>3638.29</v>
      </c>
      <c r="M457" s="167">
        <f>DATE(YEAR(G457),MONTH(G457),1)</f>
        <v/>
      </c>
      <c r="N457" s="157">
        <f>IF(G457&gt;$L$3,"Futuro","Atraso")</f>
        <v/>
      </c>
      <c r="O457">
        <f>12*(YEAR(G457)-YEAR($L$3))+(MONTH(G457)-MONTH($L$3))</f>
        <v/>
      </c>
      <c r="P457" s="319">
        <f>IF(N457="Atraso",L457,L457/(1+$L$2)^O457)</f>
        <v/>
      </c>
      <c r="Q457">
        <f>IF(N457="Atraso",$L$3-G457,0)</f>
        <v/>
      </c>
      <c r="R457">
        <f>IF(Q457&lt;=15,"Até 15",IF(Q457&lt;=30,"Entre 15 e 30",IF(Q457&lt;=60,"Entre 30 e 60",IF(Q457&lt;=90,"Entre 60 e 90",IF(Q457&lt;=120,"Entre 90 e 120",IF(Q457&lt;=150,"Entre 120 e 150",IF(Q457&lt;=180,"Entre 150 e 180","Superior a 180")))))))</f>
        <v/>
      </c>
      <c r="S457">
        <f>IF(N457="Atraso",IF(Q457&lt;=30,INFORME_MENSAL!$A$12,IF(Q457&lt;=60,INFORME_MENSAL!$A$13,IF(Q457&lt;=90,INFORME_MENSAL!$A$14,IF(Q457&lt;=120,INFORME_MENSAL!$A$15,IF(Q457&lt;=150,INFORME_MENSAL!$A$16,IF(Q457&lt;=180,INFORME_MENSAL!$A$17,IF(Q457&lt;=360,INFORME_MENSAL!$A$18,IF(Q457&gt;360,INFORME_MENSAL!$A$19)))))))),"")</f>
        <v/>
      </c>
    </row>
    <row r="458">
      <c r="A458" t="inlineStr">
        <is>
          <t>CASA-34</t>
        </is>
      </c>
      <c r="B458" t="inlineStr">
        <is>
          <t>ALEXANDRE SIMIÃO / ANA PAULA DE BRITO SIMIÃO</t>
        </is>
      </c>
      <c r="C458" t="n">
        <v>1</v>
      </c>
      <c r="D458" t="inlineStr">
        <is>
          <t>INCC</t>
        </is>
      </c>
      <c r="F458" t="inlineStr">
        <is>
          <t>Mensal</t>
        </is>
      </c>
      <c r="G458" s="322" t="n">
        <v>45371</v>
      </c>
      <c r="H458" s="322" t="n">
        <v>45352</v>
      </c>
      <c r="I458" t="n">
        <v>11</v>
      </c>
      <c r="J458" t="inlineStr">
        <is>
          <t>P - Parcela</t>
        </is>
      </c>
      <c r="K458" t="inlineStr">
        <is>
          <t>Contrato</t>
        </is>
      </c>
      <c r="L458" t="n">
        <v>3845.45</v>
      </c>
      <c r="M458" s="167">
        <f>DATE(YEAR(G458),MONTH(G458),1)</f>
        <v/>
      </c>
      <c r="N458" s="157">
        <f>IF(G458&gt;$L$3,"Futuro","Atraso")</f>
        <v/>
      </c>
      <c r="O458">
        <f>12*(YEAR(G458)-YEAR($L$3))+(MONTH(G458)-MONTH($L$3))</f>
        <v/>
      </c>
      <c r="P458" s="319">
        <f>IF(N458="Atraso",L458,L458/(1+$L$2)^O458)</f>
        <v/>
      </c>
      <c r="Q458">
        <f>IF(N458="Atraso",$L$3-G458,0)</f>
        <v/>
      </c>
      <c r="R458">
        <f>IF(Q458&lt;=15,"Até 15",IF(Q458&lt;=30,"Entre 15 e 30",IF(Q458&lt;=60,"Entre 30 e 60",IF(Q458&lt;=90,"Entre 60 e 90",IF(Q458&lt;=120,"Entre 90 e 120",IF(Q458&lt;=150,"Entre 120 e 150",IF(Q458&lt;=180,"Entre 150 e 180","Superior a 180")))))))</f>
        <v/>
      </c>
      <c r="S458">
        <f>IF(N458="Atraso",IF(Q458&lt;=30,INFORME_MENSAL!$A$12,IF(Q458&lt;=60,INFORME_MENSAL!$A$13,IF(Q458&lt;=90,INFORME_MENSAL!$A$14,IF(Q458&lt;=120,INFORME_MENSAL!$A$15,IF(Q458&lt;=150,INFORME_MENSAL!$A$16,IF(Q458&lt;=180,INFORME_MENSAL!$A$17,IF(Q458&lt;=360,INFORME_MENSAL!$A$18,IF(Q458&gt;360,INFORME_MENSAL!$A$19)))))))),"")</f>
        <v/>
      </c>
    </row>
    <row r="459">
      <c r="A459" t="inlineStr">
        <is>
          <t>CASA-37</t>
        </is>
      </c>
      <c r="B459" t="inlineStr">
        <is>
          <t>DACH DIGITAL CONSULTORIA E SOLUCOES DIGITAIS LTDA / WESLEY BATISTA PEREIRA</t>
        </is>
      </c>
      <c r="C459" t="n">
        <v>1</v>
      </c>
      <c r="D459" t="inlineStr">
        <is>
          <t>INCC</t>
        </is>
      </c>
      <c r="F459" t="inlineStr">
        <is>
          <t>Mensal</t>
        </is>
      </c>
      <c r="G459" s="322" t="n">
        <v>45371</v>
      </c>
      <c r="H459" s="322" t="n">
        <v>45352</v>
      </c>
      <c r="I459" t="n">
        <v>10</v>
      </c>
      <c r="J459" t="inlineStr">
        <is>
          <t>P - Parcela</t>
        </is>
      </c>
      <c r="K459" t="inlineStr">
        <is>
          <t>Contrato</t>
        </is>
      </c>
      <c r="L459" t="n">
        <v>4615.18</v>
      </c>
      <c r="M459" s="167">
        <f>DATE(YEAR(G459),MONTH(G459),1)</f>
        <v/>
      </c>
      <c r="N459" s="157">
        <f>IF(G459&gt;$L$3,"Futuro","Atraso")</f>
        <v/>
      </c>
      <c r="O459">
        <f>12*(YEAR(G459)-YEAR($L$3))+(MONTH(G459)-MONTH($L$3))</f>
        <v/>
      </c>
      <c r="P459" s="319">
        <f>IF(N459="Atraso",L459,L459/(1+$L$2)^O459)</f>
        <v/>
      </c>
      <c r="Q459">
        <f>IF(N459="Atraso",$L$3-G459,0)</f>
        <v/>
      </c>
      <c r="R459">
        <f>IF(Q459&lt;=15,"Até 15",IF(Q459&lt;=30,"Entre 15 e 30",IF(Q459&lt;=60,"Entre 30 e 60",IF(Q459&lt;=90,"Entre 60 e 90",IF(Q459&lt;=120,"Entre 90 e 120",IF(Q459&lt;=150,"Entre 120 e 150",IF(Q459&lt;=180,"Entre 150 e 180","Superior a 180")))))))</f>
        <v/>
      </c>
      <c r="S459">
        <f>IF(N459="Atraso",IF(Q459&lt;=30,INFORME_MENSAL!$A$12,IF(Q459&lt;=60,INFORME_MENSAL!$A$13,IF(Q459&lt;=90,INFORME_MENSAL!$A$14,IF(Q459&lt;=120,INFORME_MENSAL!$A$15,IF(Q459&lt;=150,INFORME_MENSAL!$A$16,IF(Q459&lt;=180,INFORME_MENSAL!$A$17,IF(Q459&lt;=360,INFORME_MENSAL!$A$18,IF(Q459&gt;360,INFORME_MENSAL!$A$19)))))))),"")</f>
        <v/>
      </c>
    </row>
    <row r="460">
      <c r="A460" t="inlineStr">
        <is>
          <t>CASA-63</t>
        </is>
      </c>
      <c r="B460" t="inlineStr">
        <is>
          <t>RODRIGO LOPES DE SOUZA / BEATRIZ TEREZA MARCOLINO DE SOUZA</t>
        </is>
      </c>
      <c r="C460" t="n">
        <v>1</v>
      </c>
      <c r="D460" t="inlineStr">
        <is>
          <t>INCC</t>
        </is>
      </c>
      <c r="F460" t="inlineStr">
        <is>
          <t>Mensal</t>
        </is>
      </c>
      <c r="G460" s="322" t="n">
        <v>45371</v>
      </c>
      <c r="H460" s="322" t="n">
        <v>45352</v>
      </c>
      <c r="I460" t="n">
        <v>8</v>
      </c>
      <c r="J460" t="inlineStr">
        <is>
          <t>P - Parcela</t>
        </is>
      </c>
      <c r="K460" t="inlineStr">
        <is>
          <t>Contrato</t>
        </is>
      </c>
      <c r="L460" t="n">
        <v>3373.75</v>
      </c>
      <c r="M460" s="167">
        <f>DATE(YEAR(G460),MONTH(G460),1)</f>
        <v/>
      </c>
      <c r="N460" s="157">
        <f>IF(G460&gt;$L$3,"Futuro","Atraso")</f>
        <v/>
      </c>
      <c r="O460">
        <f>12*(YEAR(G460)-YEAR($L$3))+(MONTH(G460)-MONTH($L$3))</f>
        <v/>
      </c>
      <c r="P460" s="319">
        <f>IF(N460="Atraso",L460,L460/(1+$L$2)^O460)</f>
        <v/>
      </c>
      <c r="Q460">
        <f>IF(N460="Atraso",$L$3-G460,0)</f>
        <v/>
      </c>
      <c r="R460">
        <f>IF(Q460&lt;=15,"Até 15",IF(Q460&lt;=30,"Entre 15 e 30",IF(Q460&lt;=60,"Entre 30 e 60",IF(Q460&lt;=90,"Entre 60 e 90",IF(Q460&lt;=120,"Entre 90 e 120",IF(Q460&lt;=150,"Entre 120 e 150",IF(Q460&lt;=180,"Entre 150 e 180","Superior a 180")))))))</f>
        <v/>
      </c>
      <c r="S460">
        <f>IF(N460="Atraso",IF(Q460&lt;=30,INFORME_MENSAL!$A$12,IF(Q460&lt;=60,INFORME_MENSAL!$A$13,IF(Q460&lt;=90,INFORME_MENSAL!$A$14,IF(Q460&lt;=120,INFORME_MENSAL!$A$15,IF(Q460&lt;=150,INFORME_MENSAL!$A$16,IF(Q460&lt;=180,INFORME_MENSAL!$A$17,IF(Q460&lt;=360,INFORME_MENSAL!$A$18,IF(Q460&gt;360,INFORME_MENSAL!$A$19)))))))),"")</f>
        <v/>
      </c>
    </row>
    <row r="461">
      <c r="A461" t="inlineStr">
        <is>
          <t>CASA-32</t>
        </is>
      </c>
      <c r="B461" t="inlineStr">
        <is>
          <t>FERNANDA CARSOSO MOREIRA / JONATHAN ALVES MACEDO</t>
        </is>
      </c>
      <c r="C461" t="n">
        <v>1</v>
      </c>
      <c r="D461" t="inlineStr">
        <is>
          <t>INCC</t>
        </is>
      </c>
      <c r="F461" t="inlineStr">
        <is>
          <t>Mensal</t>
        </is>
      </c>
      <c r="G461" s="322" t="n">
        <v>45371</v>
      </c>
      <c r="H461" s="322" t="n">
        <v>45352</v>
      </c>
      <c r="I461" t="n">
        <v>11</v>
      </c>
      <c r="J461" t="inlineStr">
        <is>
          <t>P - Parcela</t>
        </is>
      </c>
      <c r="K461" t="inlineStr">
        <is>
          <t>Contrato</t>
        </is>
      </c>
      <c r="L461" t="n">
        <v>3046.32</v>
      </c>
      <c r="M461" s="167">
        <f>DATE(YEAR(G461),MONTH(G461),1)</f>
        <v/>
      </c>
      <c r="N461" s="157">
        <f>IF(G461&gt;$L$3,"Futuro","Atraso")</f>
        <v/>
      </c>
      <c r="O461">
        <f>12*(YEAR(G461)-YEAR($L$3))+(MONTH(G461)-MONTH($L$3))</f>
        <v/>
      </c>
      <c r="P461" s="319">
        <f>IF(N461="Atraso",L461,L461/(1+$L$2)^O461)</f>
        <v/>
      </c>
      <c r="Q461">
        <f>IF(N461="Atraso",$L$3-G461,0)</f>
        <v/>
      </c>
      <c r="R461">
        <f>IF(Q461&lt;=15,"Até 15",IF(Q461&lt;=30,"Entre 15 e 30",IF(Q461&lt;=60,"Entre 30 e 60",IF(Q461&lt;=90,"Entre 60 e 90",IF(Q461&lt;=120,"Entre 90 e 120",IF(Q461&lt;=150,"Entre 120 e 150",IF(Q461&lt;=180,"Entre 150 e 180","Superior a 180")))))))</f>
        <v/>
      </c>
      <c r="S461">
        <f>IF(N461="Atraso",IF(Q461&lt;=30,INFORME_MENSAL!$A$12,IF(Q461&lt;=60,INFORME_MENSAL!$A$13,IF(Q461&lt;=90,INFORME_MENSAL!$A$14,IF(Q461&lt;=120,INFORME_MENSAL!$A$15,IF(Q461&lt;=150,INFORME_MENSAL!$A$16,IF(Q461&lt;=180,INFORME_MENSAL!$A$17,IF(Q461&lt;=360,INFORME_MENSAL!$A$18,IF(Q461&gt;360,INFORME_MENSAL!$A$19)))))))),"")</f>
        <v/>
      </c>
    </row>
    <row r="462">
      <c r="A462" t="inlineStr">
        <is>
          <t>CASA-17</t>
        </is>
      </c>
      <c r="B462" t="inlineStr">
        <is>
          <t>RAPHAEL TURGERA DA SILVA / SANDRA GAMBARRA HILARIO</t>
        </is>
      </c>
      <c r="C462" t="n">
        <v>1</v>
      </c>
      <c r="D462" t="inlineStr">
        <is>
          <t>INCC</t>
        </is>
      </c>
      <c r="F462" t="inlineStr">
        <is>
          <t>Mensal</t>
        </is>
      </c>
      <c r="G462" s="322" t="n">
        <v>45371</v>
      </c>
      <c r="H462" s="322" t="n">
        <v>45352</v>
      </c>
      <c r="I462" t="n">
        <v>3</v>
      </c>
      <c r="J462" t="inlineStr">
        <is>
          <t>P - Parcela</t>
        </is>
      </c>
      <c r="K462" t="inlineStr">
        <is>
          <t>Contrato</t>
        </is>
      </c>
      <c r="L462" t="n">
        <v>9598.35</v>
      </c>
      <c r="M462" s="167">
        <f>DATE(YEAR(G462),MONTH(G462),1)</f>
        <v/>
      </c>
      <c r="N462" s="157">
        <f>IF(G462&gt;$L$3,"Futuro","Atraso")</f>
        <v/>
      </c>
      <c r="O462">
        <f>12*(YEAR(G462)-YEAR($L$3))+(MONTH(G462)-MONTH($L$3))</f>
        <v/>
      </c>
      <c r="P462" s="319">
        <f>IF(N462="Atraso",L462,L462/(1+$L$2)^O462)</f>
        <v/>
      </c>
      <c r="Q462">
        <f>IF(N462="Atraso",$L$3-G462,0)</f>
        <v/>
      </c>
      <c r="R462">
        <f>IF(Q462&lt;=15,"Até 15",IF(Q462&lt;=30,"Entre 15 e 30",IF(Q462&lt;=60,"Entre 30 e 60",IF(Q462&lt;=90,"Entre 60 e 90",IF(Q462&lt;=120,"Entre 90 e 120",IF(Q462&lt;=150,"Entre 120 e 150",IF(Q462&lt;=180,"Entre 150 e 180","Superior a 180")))))))</f>
        <v/>
      </c>
      <c r="S462">
        <f>IF(N462="Atraso",IF(Q462&lt;=30,INFORME_MENSAL!$A$12,IF(Q462&lt;=60,INFORME_MENSAL!$A$13,IF(Q462&lt;=90,INFORME_MENSAL!$A$14,IF(Q462&lt;=120,INFORME_MENSAL!$A$15,IF(Q462&lt;=150,INFORME_MENSAL!$A$16,IF(Q462&lt;=180,INFORME_MENSAL!$A$17,IF(Q462&lt;=360,INFORME_MENSAL!$A$18,IF(Q462&gt;360,INFORME_MENSAL!$A$19)))))))),"")</f>
        <v/>
      </c>
    </row>
    <row r="463">
      <c r="A463" t="inlineStr">
        <is>
          <t>CASA-65</t>
        </is>
      </c>
      <c r="B463" t="inlineStr">
        <is>
          <t>DANILO BERTONI PIMENTA / ALBANETE COSTA DE FRANÇA</t>
        </is>
      </c>
      <c r="C463" t="n">
        <v>1</v>
      </c>
      <c r="D463" t="inlineStr">
        <is>
          <t>INCC</t>
        </is>
      </c>
      <c r="F463" t="inlineStr">
        <is>
          <t>Mensal</t>
        </is>
      </c>
      <c r="G463" s="322" t="n">
        <v>45371</v>
      </c>
      <c r="H463" s="322" t="n">
        <v>45352</v>
      </c>
      <c r="I463" t="n">
        <v>9</v>
      </c>
      <c r="J463" t="inlineStr">
        <is>
          <t>P - Parcela</t>
        </is>
      </c>
      <c r="K463" t="inlineStr">
        <is>
          <t>Contrato</t>
        </is>
      </c>
      <c r="L463" t="n">
        <v>2380.16</v>
      </c>
      <c r="M463" s="167">
        <f>DATE(YEAR(G463),MONTH(G463),1)</f>
        <v/>
      </c>
      <c r="N463" s="157">
        <f>IF(G463&gt;$L$3,"Futuro","Atraso")</f>
        <v/>
      </c>
      <c r="O463">
        <f>12*(YEAR(G463)-YEAR($L$3))+(MONTH(G463)-MONTH($L$3))</f>
        <v/>
      </c>
      <c r="P463" s="319">
        <f>IF(N463="Atraso",L463,L463/(1+$L$2)^O463)</f>
        <v/>
      </c>
      <c r="Q463">
        <f>IF(N463="Atraso",$L$3-G463,0)</f>
        <v/>
      </c>
      <c r="R463">
        <f>IF(Q463&lt;=15,"Até 15",IF(Q463&lt;=30,"Entre 15 e 30",IF(Q463&lt;=60,"Entre 30 e 60",IF(Q463&lt;=90,"Entre 60 e 90",IF(Q463&lt;=120,"Entre 90 e 120",IF(Q463&lt;=150,"Entre 120 e 150",IF(Q463&lt;=180,"Entre 150 e 180","Superior a 180")))))))</f>
        <v/>
      </c>
      <c r="S463">
        <f>IF(N463="Atraso",IF(Q463&lt;=30,INFORME_MENSAL!$A$12,IF(Q463&lt;=60,INFORME_MENSAL!$A$13,IF(Q463&lt;=90,INFORME_MENSAL!$A$14,IF(Q463&lt;=120,INFORME_MENSAL!$A$15,IF(Q463&lt;=150,INFORME_MENSAL!$A$16,IF(Q463&lt;=180,INFORME_MENSAL!$A$17,IF(Q463&lt;=360,INFORME_MENSAL!$A$18,IF(Q463&gt;360,INFORME_MENSAL!$A$19)))))))),"")</f>
        <v/>
      </c>
    </row>
    <row r="464">
      <c r="A464" t="inlineStr">
        <is>
          <t>CASA-41</t>
        </is>
      </c>
      <c r="B464" t="inlineStr">
        <is>
          <t>ANTONIO FABRETTE</t>
        </is>
      </c>
      <c r="C464" t="n">
        <v>1</v>
      </c>
      <c r="D464" t="inlineStr">
        <is>
          <t>INCC</t>
        </is>
      </c>
      <c r="F464" t="inlineStr">
        <is>
          <t>Mensal</t>
        </is>
      </c>
      <c r="G464" s="322" t="n">
        <v>45376</v>
      </c>
      <c r="H464" s="322" t="n">
        <v>45352</v>
      </c>
      <c r="I464" t="n">
        <v>13</v>
      </c>
      <c r="J464" t="inlineStr">
        <is>
          <t>P - Parcela</t>
        </is>
      </c>
      <c r="K464" t="inlineStr">
        <is>
          <t>Contrato</t>
        </is>
      </c>
      <c r="L464" t="n">
        <v>3500</v>
      </c>
      <c r="M464" s="167">
        <f>DATE(YEAR(G464),MONTH(G464),1)</f>
        <v/>
      </c>
      <c r="N464" s="157">
        <f>IF(G464&gt;$L$3,"Futuro","Atraso")</f>
        <v/>
      </c>
      <c r="O464">
        <f>12*(YEAR(G464)-YEAR($L$3))+(MONTH(G464)-MONTH($L$3))</f>
        <v/>
      </c>
      <c r="P464" s="319">
        <f>IF(N464="Atraso",L464,L464/(1+$L$2)^O464)</f>
        <v/>
      </c>
      <c r="Q464">
        <f>IF(N464="Atraso",$L$3-G464,0)</f>
        <v/>
      </c>
      <c r="R464">
        <f>IF(Q464&lt;=15,"Até 15",IF(Q464&lt;=30,"Entre 15 e 30",IF(Q464&lt;=60,"Entre 30 e 60",IF(Q464&lt;=90,"Entre 60 e 90",IF(Q464&lt;=120,"Entre 90 e 120",IF(Q464&lt;=150,"Entre 120 e 150",IF(Q464&lt;=180,"Entre 150 e 180","Superior a 180")))))))</f>
        <v/>
      </c>
      <c r="S464">
        <f>IF(N464="Atraso",IF(Q464&lt;=30,INFORME_MENSAL!$A$12,IF(Q464&lt;=60,INFORME_MENSAL!$A$13,IF(Q464&lt;=90,INFORME_MENSAL!$A$14,IF(Q464&lt;=120,INFORME_MENSAL!$A$15,IF(Q464&lt;=150,INFORME_MENSAL!$A$16,IF(Q464&lt;=180,INFORME_MENSAL!$A$17,IF(Q464&lt;=360,INFORME_MENSAL!$A$18,IF(Q464&gt;360,INFORME_MENSAL!$A$19)))))))),"")</f>
        <v/>
      </c>
    </row>
    <row r="465">
      <c r="A465" t="inlineStr">
        <is>
          <t>CASA-56</t>
        </is>
      </c>
      <c r="B465" t="inlineStr">
        <is>
          <t>ANTONIO FABRETTE</t>
        </is>
      </c>
      <c r="C465" t="n">
        <v>1</v>
      </c>
      <c r="D465" t="inlineStr">
        <is>
          <t>INCC</t>
        </is>
      </c>
      <c r="F465" t="inlineStr">
        <is>
          <t>Mensal</t>
        </is>
      </c>
      <c r="G465" s="322" t="n">
        <v>45376</v>
      </c>
      <c r="H465" s="322" t="n">
        <v>45352</v>
      </c>
      <c r="I465" t="n">
        <v>13</v>
      </c>
      <c r="J465" t="inlineStr">
        <is>
          <t>P - Parcela</t>
        </is>
      </c>
      <c r="K465" t="inlineStr">
        <is>
          <t>Contrato</t>
        </is>
      </c>
      <c r="L465" t="n">
        <v>3000</v>
      </c>
      <c r="M465" s="167">
        <f>DATE(YEAR(G465),MONTH(G465),1)</f>
        <v/>
      </c>
      <c r="N465" s="157">
        <f>IF(G465&gt;$L$3,"Futuro","Atraso")</f>
        <v/>
      </c>
      <c r="O465">
        <f>12*(YEAR(G465)-YEAR($L$3))+(MONTH(G465)-MONTH($L$3))</f>
        <v/>
      </c>
      <c r="P465" s="319">
        <f>IF(N465="Atraso",L465,L465/(1+$L$2)^O465)</f>
        <v/>
      </c>
      <c r="Q465">
        <f>IF(N465="Atraso",$L$3-G465,0)</f>
        <v/>
      </c>
      <c r="R465">
        <f>IF(Q465&lt;=15,"Até 15",IF(Q465&lt;=30,"Entre 15 e 30",IF(Q465&lt;=60,"Entre 30 e 60",IF(Q465&lt;=90,"Entre 60 e 90",IF(Q465&lt;=120,"Entre 90 e 120",IF(Q465&lt;=150,"Entre 120 e 150",IF(Q465&lt;=180,"Entre 150 e 180","Superior a 180")))))))</f>
        <v/>
      </c>
      <c r="S465">
        <f>IF(N465="Atraso",IF(Q465&lt;=30,INFORME_MENSAL!$A$12,IF(Q465&lt;=60,INFORME_MENSAL!$A$13,IF(Q465&lt;=90,INFORME_MENSAL!$A$14,IF(Q465&lt;=120,INFORME_MENSAL!$A$15,IF(Q465&lt;=150,INFORME_MENSAL!$A$16,IF(Q465&lt;=180,INFORME_MENSAL!$A$17,IF(Q465&lt;=360,INFORME_MENSAL!$A$18,IF(Q465&gt;360,INFORME_MENSAL!$A$19)))))))),"")</f>
        <v/>
      </c>
    </row>
    <row r="466">
      <c r="A466" t="inlineStr">
        <is>
          <t>CASA-75</t>
        </is>
      </c>
      <c r="B466" t="inlineStr">
        <is>
          <t>ROMUALDO TORRES DA SILVA / WANILZY LOPES DE OLIVEIRA SILVA</t>
        </is>
      </c>
      <c r="C466" t="n">
        <v>1</v>
      </c>
      <c r="D466" t="inlineStr">
        <is>
          <t>INCC</t>
        </is>
      </c>
      <c r="F466" t="inlineStr">
        <is>
          <t>Mensal</t>
        </is>
      </c>
      <c r="G466" s="322" t="n">
        <v>45376</v>
      </c>
      <c r="H466" s="322" t="n">
        <v>45352</v>
      </c>
      <c r="I466" t="n">
        <v>11</v>
      </c>
      <c r="J466" t="inlineStr">
        <is>
          <t>P - Parcela</t>
        </is>
      </c>
      <c r="K466" t="inlineStr">
        <is>
          <t>Contrato</t>
        </is>
      </c>
      <c r="L466" t="n">
        <v>5007.54</v>
      </c>
      <c r="M466" s="167">
        <f>DATE(YEAR(G466),MONTH(G466),1)</f>
        <v/>
      </c>
      <c r="N466" s="157">
        <f>IF(G466&gt;$L$3,"Futuro","Atraso")</f>
        <v/>
      </c>
      <c r="O466">
        <f>12*(YEAR(G466)-YEAR($L$3))+(MONTH(G466)-MONTH($L$3))</f>
        <v/>
      </c>
      <c r="P466" s="319">
        <f>IF(N466="Atraso",L466,L466/(1+$L$2)^O466)</f>
        <v/>
      </c>
      <c r="Q466">
        <f>IF(N466="Atraso",$L$3-G466,0)</f>
        <v/>
      </c>
      <c r="R466">
        <f>IF(Q466&lt;=15,"Até 15",IF(Q466&lt;=30,"Entre 15 e 30",IF(Q466&lt;=60,"Entre 30 e 60",IF(Q466&lt;=90,"Entre 60 e 90",IF(Q466&lt;=120,"Entre 90 e 120",IF(Q466&lt;=150,"Entre 120 e 150",IF(Q466&lt;=180,"Entre 150 e 180","Superior a 180")))))))</f>
        <v/>
      </c>
      <c r="S466">
        <f>IF(N466="Atraso",IF(Q466&lt;=30,INFORME_MENSAL!$A$12,IF(Q466&lt;=60,INFORME_MENSAL!$A$13,IF(Q466&lt;=90,INFORME_MENSAL!$A$14,IF(Q466&lt;=120,INFORME_MENSAL!$A$15,IF(Q466&lt;=150,INFORME_MENSAL!$A$16,IF(Q466&lt;=180,INFORME_MENSAL!$A$17,IF(Q466&lt;=360,INFORME_MENSAL!$A$18,IF(Q466&gt;360,INFORME_MENSAL!$A$19)))))))),"")</f>
        <v/>
      </c>
    </row>
    <row r="467">
      <c r="A467" t="inlineStr">
        <is>
          <t>CASA-12</t>
        </is>
      </c>
      <c r="B467" t="inlineStr">
        <is>
          <t>CAMILA VARJÃO DOS SANTOS / RAPHAEL MENDES COSTA</t>
        </is>
      </c>
      <c r="C467" t="n">
        <v>1</v>
      </c>
      <c r="D467" t="inlineStr">
        <is>
          <t>INCC</t>
        </is>
      </c>
      <c r="F467" t="inlineStr">
        <is>
          <t>Mensal</t>
        </is>
      </c>
      <c r="G467" s="322" t="n">
        <v>45376</v>
      </c>
      <c r="H467" s="322" t="n">
        <v>45352</v>
      </c>
      <c r="I467" t="n">
        <v>31</v>
      </c>
      <c r="J467" t="inlineStr">
        <is>
          <t>P - Parcela</t>
        </is>
      </c>
      <c r="K467" t="inlineStr">
        <is>
          <t>Contrato</t>
        </is>
      </c>
      <c r="L467" t="n">
        <v>3509.31</v>
      </c>
      <c r="M467" s="167">
        <f>DATE(YEAR(G467),MONTH(G467),1)</f>
        <v/>
      </c>
      <c r="N467" s="157">
        <f>IF(G467&gt;$L$3,"Futuro","Atraso")</f>
        <v/>
      </c>
      <c r="O467">
        <f>12*(YEAR(G467)-YEAR($L$3))+(MONTH(G467)-MONTH($L$3))</f>
        <v/>
      </c>
      <c r="P467" s="319">
        <f>IF(N467="Atraso",L467,L467/(1+$L$2)^O467)</f>
        <v/>
      </c>
      <c r="Q467">
        <f>IF(N467="Atraso",$L$3-G467,0)</f>
        <v/>
      </c>
      <c r="R467">
        <f>IF(Q467&lt;=15,"Até 15",IF(Q467&lt;=30,"Entre 15 e 30",IF(Q467&lt;=60,"Entre 30 e 60",IF(Q467&lt;=90,"Entre 60 e 90",IF(Q467&lt;=120,"Entre 90 e 120",IF(Q467&lt;=150,"Entre 120 e 150",IF(Q467&lt;=180,"Entre 150 e 180","Superior a 180")))))))</f>
        <v/>
      </c>
      <c r="S467">
        <f>IF(N467="Atraso",IF(Q467&lt;=30,INFORME_MENSAL!$A$12,IF(Q467&lt;=60,INFORME_MENSAL!$A$13,IF(Q467&lt;=90,INFORME_MENSAL!$A$14,IF(Q467&lt;=120,INFORME_MENSAL!$A$15,IF(Q467&lt;=150,INFORME_MENSAL!$A$16,IF(Q467&lt;=180,INFORME_MENSAL!$A$17,IF(Q467&lt;=360,INFORME_MENSAL!$A$18,IF(Q467&gt;360,INFORME_MENSAL!$A$19)))))))),"")</f>
        <v/>
      </c>
    </row>
    <row r="468">
      <c r="A468" t="inlineStr">
        <is>
          <t>CASA-30</t>
        </is>
      </c>
      <c r="B468" t="inlineStr">
        <is>
          <t>KÁTIA CHEIM PEREIRA GALVÃO</t>
        </is>
      </c>
      <c r="C468" t="n">
        <v>1</v>
      </c>
      <c r="D468" t="inlineStr">
        <is>
          <t>INCC</t>
        </is>
      </c>
      <c r="F468" t="inlineStr">
        <is>
          <t>Mensal</t>
        </is>
      </c>
      <c r="G468" s="322" t="n">
        <v>45376</v>
      </c>
      <c r="H468" s="322" t="n">
        <v>45352</v>
      </c>
      <c r="I468" t="n">
        <v>4</v>
      </c>
      <c r="J468" t="inlineStr">
        <is>
          <t>F - Financiamento</t>
        </is>
      </c>
      <c r="K468" t="inlineStr">
        <is>
          <t>Contrato</t>
        </is>
      </c>
      <c r="L468" t="n">
        <v>181188.37</v>
      </c>
      <c r="M468" s="167">
        <f>DATE(YEAR(G468),MONTH(G468),1)</f>
        <v/>
      </c>
      <c r="N468" s="157">
        <f>IF(G468&gt;$L$3,"Futuro","Atraso")</f>
        <v/>
      </c>
      <c r="O468">
        <f>12*(YEAR(G468)-YEAR($L$3))+(MONTH(G468)-MONTH($L$3))</f>
        <v/>
      </c>
      <c r="P468" s="319">
        <f>IF(N468="Atraso",L468,L468/(1+$L$2)^O468)</f>
        <v/>
      </c>
      <c r="Q468">
        <f>IF(N468="Atraso",$L$3-G468,0)</f>
        <v/>
      </c>
      <c r="R468">
        <f>IF(Q468&lt;=15,"Até 15",IF(Q468&lt;=30,"Entre 15 e 30",IF(Q468&lt;=60,"Entre 30 e 60",IF(Q468&lt;=90,"Entre 60 e 90",IF(Q468&lt;=120,"Entre 90 e 120",IF(Q468&lt;=150,"Entre 120 e 150",IF(Q468&lt;=180,"Entre 150 e 180","Superior a 180")))))))</f>
        <v/>
      </c>
      <c r="S468">
        <f>IF(N468="Atraso",IF(Q468&lt;=30,INFORME_MENSAL!$A$12,IF(Q468&lt;=60,INFORME_MENSAL!$A$13,IF(Q468&lt;=90,INFORME_MENSAL!$A$14,IF(Q468&lt;=120,INFORME_MENSAL!$A$15,IF(Q468&lt;=150,INFORME_MENSAL!$A$16,IF(Q468&lt;=180,INFORME_MENSAL!$A$17,IF(Q468&lt;=360,INFORME_MENSAL!$A$18,IF(Q468&gt;360,INFORME_MENSAL!$A$19)))))))),"")</f>
        <v/>
      </c>
    </row>
    <row r="469">
      <c r="A469" t="inlineStr">
        <is>
          <t>CASA-1</t>
        </is>
      </c>
      <c r="B469" t="inlineStr">
        <is>
          <t>ISRAEL NUNES DA SILVA</t>
        </is>
      </c>
      <c r="C469" t="n">
        <v>1</v>
      </c>
      <c r="D469" t="inlineStr">
        <is>
          <t>INCC</t>
        </is>
      </c>
      <c r="F469" t="inlineStr">
        <is>
          <t>Mensal</t>
        </is>
      </c>
      <c r="G469" s="322" t="n">
        <v>45376</v>
      </c>
      <c r="H469" s="322" t="n">
        <v>45352</v>
      </c>
      <c r="I469" t="n">
        <v>13</v>
      </c>
      <c r="J469" t="inlineStr">
        <is>
          <t>P - Parcela</t>
        </is>
      </c>
      <c r="K469" t="inlineStr">
        <is>
          <t>Contrato</t>
        </is>
      </c>
      <c r="L469" t="n">
        <v>3701.58</v>
      </c>
      <c r="M469" s="167">
        <f>DATE(YEAR(G469),MONTH(G469),1)</f>
        <v/>
      </c>
      <c r="N469" s="157">
        <f>IF(G469&gt;$L$3,"Futuro","Atraso")</f>
        <v/>
      </c>
      <c r="O469">
        <f>12*(YEAR(G469)-YEAR($L$3))+(MONTH(G469)-MONTH($L$3))</f>
        <v/>
      </c>
      <c r="P469" s="319">
        <f>IF(N469="Atraso",L469,L469/(1+$L$2)^O469)</f>
        <v/>
      </c>
      <c r="Q469">
        <f>IF(N469="Atraso",$L$3-G469,0)</f>
        <v/>
      </c>
      <c r="R469">
        <f>IF(Q469&lt;=15,"Até 15",IF(Q469&lt;=30,"Entre 15 e 30",IF(Q469&lt;=60,"Entre 30 e 60",IF(Q469&lt;=90,"Entre 60 e 90",IF(Q469&lt;=120,"Entre 90 e 120",IF(Q469&lt;=150,"Entre 120 e 150",IF(Q469&lt;=180,"Entre 150 e 180","Superior a 180")))))))</f>
        <v/>
      </c>
      <c r="S469">
        <f>IF(N469="Atraso",IF(Q469&lt;=30,INFORME_MENSAL!$A$12,IF(Q469&lt;=60,INFORME_MENSAL!$A$13,IF(Q469&lt;=90,INFORME_MENSAL!$A$14,IF(Q469&lt;=120,INFORME_MENSAL!$A$15,IF(Q469&lt;=150,INFORME_MENSAL!$A$16,IF(Q469&lt;=180,INFORME_MENSAL!$A$17,IF(Q469&lt;=360,INFORME_MENSAL!$A$18,IF(Q469&gt;360,INFORME_MENSAL!$A$19)))))))),"")</f>
        <v/>
      </c>
    </row>
    <row r="470">
      <c r="A470" t="inlineStr">
        <is>
          <t>CASA-77</t>
        </is>
      </c>
      <c r="B470" t="inlineStr">
        <is>
          <t>CARLOS CESAR DE LIMA / STEPHANIE BARBOSA ALVES DE LIMA</t>
        </is>
      </c>
      <c r="C470" t="n">
        <v>1</v>
      </c>
      <c r="D470" t="inlineStr">
        <is>
          <t>INCC</t>
        </is>
      </c>
      <c r="F470" t="inlineStr">
        <is>
          <t>Mensal</t>
        </is>
      </c>
      <c r="G470" s="322" t="n">
        <v>45376</v>
      </c>
      <c r="H470" s="322" t="n">
        <v>45352</v>
      </c>
      <c r="I470" t="n">
        <v>11</v>
      </c>
      <c r="J470" t="inlineStr">
        <is>
          <t>P - Parcela</t>
        </is>
      </c>
      <c r="K470" t="inlineStr">
        <is>
          <t>Contrato</t>
        </is>
      </c>
      <c r="L470" t="n">
        <v>3373.31</v>
      </c>
      <c r="M470" s="167">
        <f>DATE(YEAR(G470),MONTH(G470),1)</f>
        <v/>
      </c>
      <c r="N470" s="157">
        <f>IF(G470&gt;$L$3,"Futuro","Atraso")</f>
        <v/>
      </c>
      <c r="O470">
        <f>12*(YEAR(G470)-YEAR($L$3))+(MONTH(G470)-MONTH($L$3))</f>
        <v/>
      </c>
      <c r="P470" s="319">
        <f>IF(N470="Atraso",L470,L470/(1+$L$2)^O470)</f>
        <v/>
      </c>
      <c r="Q470">
        <f>IF(N470="Atraso",$L$3-G470,0)</f>
        <v/>
      </c>
      <c r="R470">
        <f>IF(Q470&lt;=15,"Até 15",IF(Q470&lt;=30,"Entre 15 e 30",IF(Q470&lt;=60,"Entre 30 e 60",IF(Q470&lt;=90,"Entre 60 e 90",IF(Q470&lt;=120,"Entre 90 e 120",IF(Q470&lt;=150,"Entre 120 e 150",IF(Q470&lt;=180,"Entre 150 e 180","Superior a 180")))))))</f>
        <v/>
      </c>
      <c r="S470">
        <f>IF(N470="Atraso",IF(Q470&lt;=30,INFORME_MENSAL!$A$12,IF(Q470&lt;=60,INFORME_MENSAL!$A$13,IF(Q470&lt;=90,INFORME_MENSAL!$A$14,IF(Q470&lt;=120,INFORME_MENSAL!$A$15,IF(Q470&lt;=150,INFORME_MENSAL!$A$16,IF(Q470&lt;=180,INFORME_MENSAL!$A$17,IF(Q470&lt;=360,INFORME_MENSAL!$A$18,IF(Q470&gt;360,INFORME_MENSAL!$A$19)))))))),"")</f>
        <v/>
      </c>
    </row>
    <row r="471">
      <c r="A471" t="inlineStr">
        <is>
          <t>CASA-47</t>
        </is>
      </c>
      <c r="B471" t="inlineStr">
        <is>
          <t>CHARLLES DALTON CINTRA LOPES / EDINEIA FATIMA MIQUELETTI</t>
        </is>
      </c>
      <c r="C471" t="n">
        <v>1</v>
      </c>
      <c r="D471" t="inlineStr">
        <is>
          <t>INCC</t>
        </is>
      </c>
      <c r="F471" t="inlineStr">
        <is>
          <t>Mensal</t>
        </is>
      </c>
      <c r="G471" s="322" t="n">
        <v>45376</v>
      </c>
      <c r="H471" s="322" t="n">
        <v>45352</v>
      </c>
      <c r="I471" t="n">
        <v>13</v>
      </c>
      <c r="J471" t="inlineStr">
        <is>
          <t>P - Parcela</t>
        </is>
      </c>
      <c r="K471" t="inlineStr">
        <is>
          <t>Contrato</t>
        </is>
      </c>
      <c r="L471" t="n">
        <v>3452.55</v>
      </c>
      <c r="M471" s="167">
        <f>DATE(YEAR(G471),MONTH(G471),1)</f>
        <v/>
      </c>
      <c r="N471" s="157">
        <f>IF(G471&gt;$L$3,"Futuro","Atraso")</f>
        <v/>
      </c>
      <c r="O471">
        <f>12*(YEAR(G471)-YEAR($L$3))+(MONTH(G471)-MONTH($L$3))</f>
        <v/>
      </c>
      <c r="P471" s="319">
        <f>IF(N471="Atraso",L471,L471/(1+$L$2)^O471)</f>
        <v/>
      </c>
      <c r="Q471">
        <f>IF(N471="Atraso",$L$3-G471,0)</f>
        <v/>
      </c>
      <c r="R471">
        <f>IF(Q471&lt;=15,"Até 15",IF(Q471&lt;=30,"Entre 15 e 30",IF(Q471&lt;=60,"Entre 30 e 60",IF(Q471&lt;=90,"Entre 60 e 90",IF(Q471&lt;=120,"Entre 90 e 120",IF(Q471&lt;=150,"Entre 120 e 150",IF(Q471&lt;=180,"Entre 150 e 180","Superior a 180")))))))</f>
        <v/>
      </c>
      <c r="S471">
        <f>IF(N471="Atraso",IF(Q471&lt;=30,INFORME_MENSAL!$A$12,IF(Q471&lt;=60,INFORME_MENSAL!$A$13,IF(Q471&lt;=90,INFORME_MENSAL!$A$14,IF(Q471&lt;=120,INFORME_MENSAL!$A$15,IF(Q471&lt;=150,INFORME_MENSAL!$A$16,IF(Q471&lt;=180,INFORME_MENSAL!$A$17,IF(Q471&lt;=360,INFORME_MENSAL!$A$18,IF(Q471&gt;360,INFORME_MENSAL!$A$19)))))))),"")</f>
        <v/>
      </c>
    </row>
    <row r="472">
      <c r="A472" t="inlineStr">
        <is>
          <t>CASA-2</t>
        </is>
      </c>
      <c r="B472" t="inlineStr">
        <is>
          <t>ARQUIMEDES GALVAO DE ALMEIDA FRANCA CRIVELARI / MARCELA GALVAO DE ALMEIDA FRANCA CRIVELARI</t>
        </is>
      </c>
      <c r="C472" t="n">
        <v>1</v>
      </c>
      <c r="D472" t="inlineStr">
        <is>
          <t>INCC</t>
        </is>
      </c>
      <c r="F472" t="inlineStr">
        <is>
          <t>Mensal</t>
        </is>
      </c>
      <c r="G472" s="322" t="n">
        <v>45376</v>
      </c>
      <c r="H472" s="322" t="n">
        <v>45352</v>
      </c>
      <c r="I472" t="n">
        <v>12</v>
      </c>
      <c r="J472" t="inlineStr">
        <is>
          <t>P - Parcela</t>
        </is>
      </c>
      <c r="K472" t="inlineStr">
        <is>
          <t>Contrato</t>
        </is>
      </c>
      <c r="L472" t="n">
        <v>6273.23</v>
      </c>
      <c r="M472" s="167">
        <f>DATE(YEAR(G472),MONTH(G472),1)</f>
        <v/>
      </c>
      <c r="N472" s="157">
        <f>IF(G472&gt;$L$3,"Futuro","Atraso")</f>
        <v/>
      </c>
      <c r="O472">
        <f>12*(YEAR(G472)-YEAR($L$3))+(MONTH(G472)-MONTH($L$3))</f>
        <v/>
      </c>
      <c r="P472" s="319">
        <f>IF(N472="Atraso",L472,L472/(1+$L$2)^O472)</f>
        <v/>
      </c>
      <c r="Q472">
        <f>IF(N472="Atraso",$L$3-G472,0)</f>
        <v/>
      </c>
      <c r="R472">
        <f>IF(Q472&lt;=15,"Até 15",IF(Q472&lt;=30,"Entre 15 e 30",IF(Q472&lt;=60,"Entre 30 e 60",IF(Q472&lt;=90,"Entre 60 e 90",IF(Q472&lt;=120,"Entre 90 e 120",IF(Q472&lt;=150,"Entre 120 e 150",IF(Q472&lt;=180,"Entre 150 e 180","Superior a 180")))))))</f>
        <v/>
      </c>
      <c r="S472">
        <f>IF(N472="Atraso",IF(Q472&lt;=30,INFORME_MENSAL!$A$12,IF(Q472&lt;=60,INFORME_MENSAL!$A$13,IF(Q472&lt;=90,INFORME_MENSAL!$A$14,IF(Q472&lt;=120,INFORME_MENSAL!$A$15,IF(Q472&lt;=150,INFORME_MENSAL!$A$16,IF(Q472&lt;=180,INFORME_MENSAL!$A$17,IF(Q472&lt;=360,INFORME_MENSAL!$A$18,IF(Q472&gt;360,INFORME_MENSAL!$A$19)))))))),"")</f>
        <v/>
      </c>
    </row>
    <row r="473">
      <c r="A473" t="inlineStr">
        <is>
          <t>CASA-15</t>
        </is>
      </c>
      <c r="B473" t="inlineStr">
        <is>
          <t>ANA CRISTINA DA SILVEIRA REGINALDO GANDA / JEFERSON FERREIRA GANDA</t>
        </is>
      </c>
      <c r="C473" t="n">
        <v>1</v>
      </c>
      <c r="D473" t="inlineStr">
        <is>
          <t>INCC</t>
        </is>
      </c>
      <c r="F473" t="inlineStr">
        <is>
          <t>Mensal</t>
        </is>
      </c>
      <c r="G473" s="322" t="n">
        <v>45376</v>
      </c>
      <c r="H473" s="322" t="n">
        <v>45352</v>
      </c>
      <c r="I473" t="n">
        <v>13</v>
      </c>
      <c r="J473" t="inlineStr">
        <is>
          <t>P - Parcela</t>
        </is>
      </c>
      <c r="K473" t="inlineStr">
        <is>
          <t>Contrato</t>
        </is>
      </c>
      <c r="L473" t="n">
        <v>3701.58</v>
      </c>
      <c r="M473" s="167">
        <f>DATE(YEAR(G473),MONTH(G473),1)</f>
        <v/>
      </c>
      <c r="N473" s="157">
        <f>IF(G473&gt;$L$3,"Futuro","Atraso")</f>
        <v/>
      </c>
      <c r="O473">
        <f>12*(YEAR(G473)-YEAR($L$3))+(MONTH(G473)-MONTH($L$3))</f>
        <v/>
      </c>
      <c r="P473" s="319">
        <f>IF(N473="Atraso",L473,L473/(1+$L$2)^O473)</f>
        <v/>
      </c>
      <c r="Q473">
        <f>IF(N473="Atraso",$L$3-G473,0)</f>
        <v/>
      </c>
      <c r="R473">
        <f>IF(Q473&lt;=15,"Até 15",IF(Q473&lt;=30,"Entre 15 e 30",IF(Q473&lt;=60,"Entre 30 e 60",IF(Q473&lt;=90,"Entre 60 e 90",IF(Q473&lt;=120,"Entre 90 e 120",IF(Q473&lt;=150,"Entre 120 e 150",IF(Q473&lt;=180,"Entre 150 e 180","Superior a 180")))))))</f>
        <v/>
      </c>
      <c r="S473">
        <f>IF(N473="Atraso",IF(Q473&lt;=30,INFORME_MENSAL!$A$12,IF(Q473&lt;=60,INFORME_MENSAL!$A$13,IF(Q473&lt;=90,INFORME_MENSAL!$A$14,IF(Q473&lt;=120,INFORME_MENSAL!$A$15,IF(Q473&lt;=150,INFORME_MENSAL!$A$16,IF(Q473&lt;=180,INFORME_MENSAL!$A$17,IF(Q473&lt;=360,INFORME_MENSAL!$A$18,IF(Q473&gt;360,INFORME_MENSAL!$A$19)))))))),"")</f>
        <v/>
      </c>
    </row>
    <row r="474">
      <c r="A474" t="inlineStr">
        <is>
          <t>CASA-24</t>
        </is>
      </c>
      <c r="B474" t="inlineStr">
        <is>
          <t>DAVID EDUARDO NUNES GONÇALVES/PATRICIA GONÇALVES MOURA</t>
        </is>
      </c>
      <c r="C474" t="n">
        <v>1</v>
      </c>
      <c r="D474" t="inlineStr">
        <is>
          <t>INCC</t>
        </is>
      </c>
      <c r="F474" t="inlineStr">
        <is>
          <t>Mensal</t>
        </is>
      </c>
      <c r="G474" s="322" t="n">
        <v>45376</v>
      </c>
      <c r="H474" s="322" t="n">
        <v>45352</v>
      </c>
      <c r="I474" t="n">
        <v>12</v>
      </c>
      <c r="J474" t="inlineStr">
        <is>
          <t>P - Parcela</t>
        </is>
      </c>
      <c r="K474" t="inlineStr">
        <is>
          <t>Contrato</t>
        </is>
      </c>
      <c r="L474" t="n">
        <v>2248.9</v>
      </c>
      <c r="M474" s="167">
        <f>DATE(YEAR(G474),MONTH(G474),1)</f>
        <v/>
      </c>
      <c r="N474" s="157">
        <f>IF(G474&gt;$L$3,"Futuro","Atraso")</f>
        <v/>
      </c>
      <c r="O474">
        <f>12*(YEAR(G474)-YEAR($L$3))+(MONTH(G474)-MONTH($L$3))</f>
        <v/>
      </c>
      <c r="P474" s="319">
        <f>IF(N474="Atraso",L474,L474/(1+$L$2)^O474)</f>
        <v/>
      </c>
      <c r="Q474">
        <f>IF(N474="Atraso",$L$3-G474,0)</f>
        <v/>
      </c>
      <c r="R474">
        <f>IF(Q474&lt;=15,"Até 15",IF(Q474&lt;=30,"Entre 15 e 30",IF(Q474&lt;=60,"Entre 30 e 60",IF(Q474&lt;=90,"Entre 60 e 90",IF(Q474&lt;=120,"Entre 90 e 120",IF(Q474&lt;=150,"Entre 120 e 150",IF(Q474&lt;=180,"Entre 150 e 180","Superior a 180")))))))</f>
        <v/>
      </c>
      <c r="S474">
        <f>IF(N474="Atraso",IF(Q474&lt;=30,INFORME_MENSAL!$A$12,IF(Q474&lt;=60,INFORME_MENSAL!$A$13,IF(Q474&lt;=90,INFORME_MENSAL!$A$14,IF(Q474&lt;=120,INFORME_MENSAL!$A$15,IF(Q474&lt;=150,INFORME_MENSAL!$A$16,IF(Q474&lt;=180,INFORME_MENSAL!$A$17,IF(Q474&lt;=360,INFORME_MENSAL!$A$18,IF(Q474&gt;360,INFORME_MENSAL!$A$19)))))))),"")</f>
        <v/>
      </c>
    </row>
    <row r="475">
      <c r="A475" t="inlineStr">
        <is>
          <t>CASA-20</t>
        </is>
      </c>
      <c r="B475" t="inlineStr">
        <is>
          <t>EMERSON FABIO AKIYAMA</t>
        </is>
      </c>
      <c r="C475" t="n">
        <v>1</v>
      </c>
      <c r="D475" t="inlineStr">
        <is>
          <t>INCC</t>
        </is>
      </c>
      <c r="F475" t="inlineStr">
        <is>
          <t>Mensal</t>
        </is>
      </c>
      <c r="G475" s="322" t="n">
        <v>45376</v>
      </c>
      <c r="H475" s="322" t="n">
        <v>45352</v>
      </c>
      <c r="I475" t="n">
        <v>13</v>
      </c>
      <c r="J475" t="inlineStr">
        <is>
          <t>P - Parcela</t>
        </is>
      </c>
      <c r="K475" t="inlineStr">
        <is>
          <t>Contrato</t>
        </is>
      </c>
      <c r="L475" t="n">
        <v>3275.56</v>
      </c>
      <c r="M475" s="167">
        <f>DATE(YEAR(G475),MONTH(G475),1)</f>
        <v/>
      </c>
      <c r="N475" s="157">
        <f>IF(G475&gt;$L$3,"Futuro","Atraso")</f>
        <v/>
      </c>
      <c r="O475">
        <f>12*(YEAR(G475)-YEAR($L$3))+(MONTH(G475)-MONTH($L$3))</f>
        <v/>
      </c>
      <c r="P475" s="319">
        <f>IF(N475="Atraso",L475,L475/(1+$L$2)^O475)</f>
        <v/>
      </c>
      <c r="Q475">
        <f>IF(N475="Atraso",$L$3-G475,0)</f>
        <v/>
      </c>
      <c r="R475">
        <f>IF(Q475&lt;=15,"Até 15",IF(Q475&lt;=30,"Entre 15 e 30",IF(Q475&lt;=60,"Entre 30 e 60",IF(Q475&lt;=90,"Entre 60 e 90",IF(Q475&lt;=120,"Entre 90 e 120",IF(Q475&lt;=150,"Entre 120 e 150",IF(Q475&lt;=180,"Entre 150 e 180","Superior a 180")))))))</f>
        <v/>
      </c>
      <c r="S475">
        <f>IF(N475="Atraso",IF(Q475&lt;=30,INFORME_MENSAL!$A$12,IF(Q475&lt;=60,INFORME_MENSAL!$A$13,IF(Q475&lt;=90,INFORME_MENSAL!$A$14,IF(Q475&lt;=120,INFORME_MENSAL!$A$15,IF(Q475&lt;=150,INFORME_MENSAL!$A$16,IF(Q475&lt;=180,INFORME_MENSAL!$A$17,IF(Q475&lt;=360,INFORME_MENSAL!$A$18,IF(Q475&gt;360,INFORME_MENSAL!$A$19)))))))),"")</f>
        <v/>
      </c>
    </row>
    <row r="476">
      <c r="A476" t="inlineStr">
        <is>
          <t>CASA-81</t>
        </is>
      </c>
      <c r="B476" t="inlineStr">
        <is>
          <t>ALAN VICENTE DA SILVA SANTANA / NICOLE CAVALCANTE SILVA</t>
        </is>
      </c>
      <c r="C476" t="n">
        <v>1</v>
      </c>
      <c r="D476" t="inlineStr">
        <is>
          <t>INCC</t>
        </is>
      </c>
      <c r="F476" t="inlineStr">
        <is>
          <t>Mensal</t>
        </is>
      </c>
      <c r="G476" s="322" t="n">
        <v>45376</v>
      </c>
      <c r="H476" s="322" t="n">
        <v>45352</v>
      </c>
      <c r="I476" t="n">
        <v>12</v>
      </c>
      <c r="J476" t="inlineStr">
        <is>
          <t>P - Parcela</t>
        </is>
      </c>
      <c r="K476" t="inlineStr">
        <is>
          <t>Contrato</t>
        </is>
      </c>
      <c r="L476" t="n">
        <v>3676.95</v>
      </c>
      <c r="M476" s="167">
        <f>DATE(YEAR(G476),MONTH(G476),1)</f>
        <v/>
      </c>
      <c r="N476" s="157">
        <f>IF(G476&gt;$L$3,"Futuro","Atraso")</f>
        <v/>
      </c>
      <c r="O476">
        <f>12*(YEAR(G476)-YEAR($L$3))+(MONTH(G476)-MONTH($L$3))</f>
        <v/>
      </c>
      <c r="P476" s="319">
        <f>IF(N476="Atraso",L476,L476/(1+$L$2)^O476)</f>
        <v/>
      </c>
      <c r="Q476">
        <f>IF(N476="Atraso",$L$3-G476,0)</f>
        <v/>
      </c>
      <c r="R476">
        <f>IF(Q476&lt;=15,"Até 15",IF(Q476&lt;=30,"Entre 15 e 30",IF(Q476&lt;=60,"Entre 30 e 60",IF(Q476&lt;=90,"Entre 60 e 90",IF(Q476&lt;=120,"Entre 90 e 120",IF(Q476&lt;=150,"Entre 120 e 150",IF(Q476&lt;=180,"Entre 150 e 180","Superior a 180")))))))</f>
        <v/>
      </c>
      <c r="S476">
        <f>IF(N476="Atraso",IF(Q476&lt;=30,INFORME_MENSAL!$A$12,IF(Q476&lt;=60,INFORME_MENSAL!$A$13,IF(Q476&lt;=90,INFORME_MENSAL!$A$14,IF(Q476&lt;=120,INFORME_MENSAL!$A$15,IF(Q476&lt;=150,INFORME_MENSAL!$A$16,IF(Q476&lt;=180,INFORME_MENSAL!$A$17,IF(Q476&lt;=360,INFORME_MENSAL!$A$18,IF(Q476&gt;360,INFORME_MENSAL!$A$19)))))))),"")</f>
        <v/>
      </c>
    </row>
    <row r="477">
      <c r="A477" t="inlineStr">
        <is>
          <t>CASA-11</t>
        </is>
      </c>
      <c r="B477" t="inlineStr">
        <is>
          <t>HUGO LEONARDO DA CRUZ</t>
        </is>
      </c>
      <c r="C477" t="n">
        <v>1</v>
      </c>
      <c r="D477" t="inlineStr">
        <is>
          <t>INCC</t>
        </is>
      </c>
      <c r="F477" t="inlineStr">
        <is>
          <t>Mensal</t>
        </is>
      </c>
      <c r="G477" s="322" t="n">
        <v>45376</v>
      </c>
      <c r="H477" s="322" t="n">
        <v>45352</v>
      </c>
      <c r="I477" t="n">
        <v>10</v>
      </c>
      <c r="J477" t="inlineStr">
        <is>
          <t>P - Parcela</t>
        </is>
      </c>
      <c r="K477" t="inlineStr">
        <is>
          <t>Contrato</t>
        </is>
      </c>
      <c r="L477" t="n">
        <v>3339.17</v>
      </c>
      <c r="M477" s="167">
        <f>DATE(YEAR(G477),MONTH(G477),1)</f>
        <v/>
      </c>
      <c r="N477" s="157">
        <f>IF(G477&gt;$L$3,"Futuro","Atraso")</f>
        <v/>
      </c>
      <c r="O477">
        <f>12*(YEAR(G477)-YEAR($L$3))+(MONTH(G477)-MONTH($L$3))</f>
        <v/>
      </c>
      <c r="P477" s="319">
        <f>IF(N477="Atraso",L477,L477/(1+$L$2)^O477)</f>
        <v/>
      </c>
      <c r="Q477">
        <f>IF(N477="Atraso",$L$3-G477,0)</f>
        <v/>
      </c>
      <c r="R477">
        <f>IF(Q477&lt;=15,"Até 15",IF(Q477&lt;=30,"Entre 15 e 30",IF(Q477&lt;=60,"Entre 30 e 60",IF(Q477&lt;=90,"Entre 60 e 90",IF(Q477&lt;=120,"Entre 90 e 120",IF(Q477&lt;=150,"Entre 120 e 150",IF(Q477&lt;=180,"Entre 150 e 180","Superior a 180")))))))</f>
        <v/>
      </c>
      <c r="S477">
        <f>IF(N477="Atraso",IF(Q477&lt;=30,INFORME_MENSAL!$A$12,IF(Q477&lt;=60,INFORME_MENSAL!$A$13,IF(Q477&lt;=90,INFORME_MENSAL!$A$14,IF(Q477&lt;=120,INFORME_MENSAL!$A$15,IF(Q477&lt;=150,INFORME_MENSAL!$A$16,IF(Q477&lt;=180,INFORME_MENSAL!$A$17,IF(Q477&lt;=360,INFORME_MENSAL!$A$18,IF(Q477&gt;360,INFORME_MENSAL!$A$19)))))))),"")</f>
        <v/>
      </c>
    </row>
    <row r="478">
      <c r="A478" t="inlineStr">
        <is>
          <t>CASA-48</t>
        </is>
      </c>
      <c r="B478" t="inlineStr">
        <is>
          <t>ALDO LOPES DA SILVA XAVIER JUNIOR / ALINE CONT XAVIER</t>
        </is>
      </c>
      <c r="C478" t="n">
        <v>1</v>
      </c>
      <c r="D478" t="inlineStr">
        <is>
          <t>INCC</t>
        </is>
      </c>
      <c r="F478" t="inlineStr">
        <is>
          <t>Mensal</t>
        </is>
      </c>
      <c r="G478" s="322" t="n">
        <v>45376</v>
      </c>
      <c r="H478" s="322" t="n">
        <v>45352</v>
      </c>
      <c r="I478" t="n">
        <v>12</v>
      </c>
      <c r="J478" t="inlineStr">
        <is>
          <t>P - Parcela</t>
        </is>
      </c>
      <c r="K478" t="inlineStr">
        <is>
          <t>Contrato</t>
        </is>
      </c>
      <c r="L478" t="n">
        <v>3373.34</v>
      </c>
      <c r="M478" s="167">
        <f>DATE(YEAR(G478),MONTH(G478),1)</f>
        <v/>
      </c>
      <c r="N478" s="157">
        <f>IF(G478&gt;$L$3,"Futuro","Atraso")</f>
        <v/>
      </c>
      <c r="O478">
        <f>12*(YEAR(G478)-YEAR($L$3))+(MONTH(G478)-MONTH($L$3))</f>
        <v/>
      </c>
      <c r="P478" s="319">
        <f>IF(N478="Atraso",L478,L478/(1+$L$2)^O478)</f>
        <v/>
      </c>
      <c r="Q478">
        <f>IF(N478="Atraso",$L$3-G478,0)</f>
        <v/>
      </c>
      <c r="R478">
        <f>IF(Q478&lt;=15,"Até 15",IF(Q478&lt;=30,"Entre 15 e 30",IF(Q478&lt;=60,"Entre 30 e 60",IF(Q478&lt;=90,"Entre 60 e 90",IF(Q478&lt;=120,"Entre 90 e 120",IF(Q478&lt;=150,"Entre 120 e 150",IF(Q478&lt;=180,"Entre 150 e 180","Superior a 180")))))))</f>
        <v/>
      </c>
      <c r="S478">
        <f>IF(N478="Atraso",IF(Q478&lt;=30,INFORME_MENSAL!$A$12,IF(Q478&lt;=60,INFORME_MENSAL!$A$13,IF(Q478&lt;=90,INFORME_MENSAL!$A$14,IF(Q478&lt;=120,INFORME_MENSAL!$A$15,IF(Q478&lt;=150,INFORME_MENSAL!$A$16,IF(Q478&lt;=180,INFORME_MENSAL!$A$17,IF(Q478&lt;=360,INFORME_MENSAL!$A$18,IF(Q478&gt;360,INFORME_MENSAL!$A$19)))))))),"")</f>
        <v/>
      </c>
    </row>
    <row r="479">
      <c r="A479" t="inlineStr">
        <is>
          <t>CASA-31</t>
        </is>
      </c>
      <c r="B479" t="inlineStr">
        <is>
          <t>EDUARDO DE JESUS FERREIRA VARGAS / ARIANE DE OLIVEIRA DIAS VARGAS</t>
        </is>
      </c>
      <c r="C479" t="n">
        <v>1</v>
      </c>
      <c r="D479" t="inlineStr">
        <is>
          <t>INCC</t>
        </is>
      </c>
      <c r="F479" t="inlineStr">
        <is>
          <t>Mensal</t>
        </is>
      </c>
      <c r="G479" s="322" t="n">
        <v>45376</v>
      </c>
      <c r="H479" s="322" t="n">
        <v>45352</v>
      </c>
      <c r="I479" t="n">
        <v>11</v>
      </c>
      <c r="J479" t="inlineStr">
        <is>
          <t>P - Parcela</t>
        </is>
      </c>
      <c r="K479" t="inlineStr">
        <is>
          <t>Contrato</t>
        </is>
      </c>
      <c r="L479" t="n">
        <v>3872.75</v>
      </c>
      <c r="M479" s="167">
        <f>DATE(YEAR(G479),MONTH(G479),1)</f>
        <v/>
      </c>
      <c r="N479" s="157">
        <f>IF(G479&gt;$L$3,"Futuro","Atraso")</f>
        <v/>
      </c>
      <c r="O479">
        <f>12*(YEAR(G479)-YEAR($L$3))+(MONTH(G479)-MONTH($L$3))</f>
        <v/>
      </c>
      <c r="P479" s="319">
        <f>IF(N479="Atraso",L479,L479/(1+$L$2)^O479)</f>
        <v/>
      </c>
      <c r="Q479">
        <f>IF(N479="Atraso",$L$3-G479,0)</f>
        <v/>
      </c>
      <c r="R479">
        <f>IF(Q479&lt;=15,"Até 15",IF(Q479&lt;=30,"Entre 15 e 30",IF(Q479&lt;=60,"Entre 30 e 60",IF(Q479&lt;=90,"Entre 60 e 90",IF(Q479&lt;=120,"Entre 90 e 120",IF(Q479&lt;=150,"Entre 120 e 150",IF(Q479&lt;=180,"Entre 150 e 180","Superior a 180")))))))</f>
        <v/>
      </c>
      <c r="S479">
        <f>IF(N479="Atraso",IF(Q479&lt;=30,INFORME_MENSAL!$A$12,IF(Q479&lt;=60,INFORME_MENSAL!$A$13,IF(Q479&lt;=90,INFORME_MENSAL!$A$14,IF(Q479&lt;=120,INFORME_MENSAL!$A$15,IF(Q479&lt;=150,INFORME_MENSAL!$A$16,IF(Q479&lt;=180,INFORME_MENSAL!$A$17,IF(Q479&lt;=360,INFORME_MENSAL!$A$18,IF(Q479&gt;360,INFORME_MENSAL!$A$19)))))))),"")</f>
        <v/>
      </c>
    </row>
    <row r="480">
      <c r="A480" t="inlineStr">
        <is>
          <t>CASA-68</t>
        </is>
      </c>
      <c r="B480" t="inlineStr">
        <is>
          <t>WENDELL PITTER ESTANDO / LILIAN PEREIRA DA SILVA</t>
        </is>
      </c>
      <c r="C480" t="n">
        <v>1</v>
      </c>
      <c r="D480" t="inlineStr">
        <is>
          <t>INCC</t>
        </is>
      </c>
      <c r="F480" t="inlineStr">
        <is>
          <t>Mensal</t>
        </is>
      </c>
      <c r="G480" s="322" t="n">
        <v>45376</v>
      </c>
      <c r="H480" s="322" t="n">
        <v>45352</v>
      </c>
      <c r="I480" t="n">
        <v>10</v>
      </c>
      <c r="J480" t="inlineStr">
        <is>
          <t>P - Parcela</t>
        </is>
      </c>
      <c r="K480" t="inlineStr">
        <is>
          <t>Contrato</t>
        </is>
      </c>
      <c r="L480" t="n">
        <v>3845.45</v>
      </c>
      <c r="M480" s="167">
        <f>DATE(YEAR(G480),MONTH(G480),1)</f>
        <v/>
      </c>
      <c r="N480" s="157">
        <f>IF(G480&gt;$L$3,"Futuro","Atraso")</f>
        <v/>
      </c>
      <c r="O480">
        <f>12*(YEAR(G480)-YEAR($L$3))+(MONTH(G480)-MONTH($L$3))</f>
        <v/>
      </c>
      <c r="P480" s="319">
        <f>IF(N480="Atraso",L480,L480/(1+$L$2)^O480)</f>
        <v/>
      </c>
      <c r="Q480">
        <f>IF(N480="Atraso",$L$3-G480,0)</f>
        <v/>
      </c>
      <c r="R480">
        <f>IF(Q480&lt;=15,"Até 15",IF(Q480&lt;=30,"Entre 15 e 30",IF(Q480&lt;=60,"Entre 30 e 60",IF(Q480&lt;=90,"Entre 60 e 90",IF(Q480&lt;=120,"Entre 90 e 120",IF(Q480&lt;=150,"Entre 120 e 150",IF(Q480&lt;=180,"Entre 150 e 180","Superior a 180")))))))</f>
        <v/>
      </c>
      <c r="S480">
        <f>IF(N480="Atraso",IF(Q480&lt;=30,INFORME_MENSAL!$A$12,IF(Q480&lt;=60,INFORME_MENSAL!$A$13,IF(Q480&lt;=90,INFORME_MENSAL!$A$14,IF(Q480&lt;=120,INFORME_MENSAL!$A$15,IF(Q480&lt;=150,INFORME_MENSAL!$A$16,IF(Q480&lt;=180,INFORME_MENSAL!$A$17,IF(Q480&lt;=360,INFORME_MENSAL!$A$18,IF(Q480&gt;360,INFORME_MENSAL!$A$19)))))))),"")</f>
        <v/>
      </c>
    </row>
    <row r="481">
      <c r="A481" t="inlineStr">
        <is>
          <t>CASA-66</t>
        </is>
      </c>
      <c r="B481" t="inlineStr">
        <is>
          <t>MARIA APARECIDA LIMA SANTOS</t>
        </is>
      </c>
      <c r="C481" t="n">
        <v>1</v>
      </c>
      <c r="D481" t="inlineStr">
        <is>
          <t>INCC</t>
        </is>
      </c>
      <c r="F481" t="inlineStr">
        <is>
          <t>Mensal</t>
        </is>
      </c>
      <c r="G481" s="322" t="n">
        <v>45376</v>
      </c>
      <c r="H481" s="322" t="n">
        <v>45352</v>
      </c>
      <c r="I481" t="n">
        <v>11</v>
      </c>
      <c r="J481" t="inlineStr">
        <is>
          <t>P - Parcela</t>
        </is>
      </c>
      <c r="K481" t="inlineStr">
        <is>
          <t>Contrato</t>
        </is>
      </c>
      <c r="L481" t="n">
        <v>4172.36</v>
      </c>
      <c r="M481" s="167">
        <f>DATE(YEAR(G481),MONTH(G481),1)</f>
        <v/>
      </c>
      <c r="N481" s="157">
        <f>IF(G481&gt;$L$3,"Futuro","Atraso")</f>
        <v/>
      </c>
      <c r="O481">
        <f>12*(YEAR(G481)-YEAR($L$3))+(MONTH(G481)-MONTH($L$3))</f>
        <v/>
      </c>
      <c r="P481" s="319">
        <f>IF(N481="Atraso",L481,L481/(1+$L$2)^O481)</f>
        <v/>
      </c>
      <c r="Q481">
        <f>IF(N481="Atraso",$L$3-G481,0)</f>
        <v/>
      </c>
      <c r="R481">
        <f>IF(Q481&lt;=15,"Até 15",IF(Q481&lt;=30,"Entre 15 e 30",IF(Q481&lt;=60,"Entre 30 e 60",IF(Q481&lt;=90,"Entre 60 e 90",IF(Q481&lt;=120,"Entre 90 e 120",IF(Q481&lt;=150,"Entre 120 e 150",IF(Q481&lt;=180,"Entre 150 e 180","Superior a 180")))))))</f>
        <v/>
      </c>
      <c r="S481">
        <f>IF(N481="Atraso",IF(Q481&lt;=30,INFORME_MENSAL!$A$12,IF(Q481&lt;=60,INFORME_MENSAL!$A$13,IF(Q481&lt;=90,INFORME_MENSAL!$A$14,IF(Q481&lt;=120,INFORME_MENSAL!$A$15,IF(Q481&lt;=150,INFORME_MENSAL!$A$16,IF(Q481&lt;=180,INFORME_MENSAL!$A$17,IF(Q481&lt;=360,INFORME_MENSAL!$A$18,IF(Q481&gt;360,INFORME_MENSAL!$A$19)))))))),"")</f>
        <v/>
      </c>
    </row>
    <row r="482">
      <c r="A482" t="inlineStr">
        <is>
          <t>CASA-71</t>
        </is>
      </c>
      <c r="B482" t="inlineStr">
        <is>
          <t>TIAGO DA COSTA / EVELLYN POLICARPO PILZ DA COSTA</t>
        </is>
      </c>
      <c r="C482" t="n">
        <v>1</v>
      </c>
      <c r="D482" t="inlineStr">
        <is>
          <t>INCC</t>
        </is>
      </c>
      <c r="F482" t="inlineStr">
        <is>
          <t>Mensal</t>
        </is>
      </c>
      <c r="G482" s="322" t="n">
        <v>45376</v>
      </c>
      <c r="H482" s="322" t="n">
        <v>45352</v>
      </c>
      <c r="I482" t="n">
        <v>10</v>
      </c>
      <c r="J482" t="inlineStr">
        <is>
          <t>P - Parcela</t>
        </is>
      </c>
      <c r="K482" t="inlineStr">
        <is>
          <t>Contrato</t>
        </is>
      </c>
      <c r="L482" t="n">
        <v>4156.57</v>
      </c>
      <c r="M482" s="167">
        <f>DATE(YEAR(G482),MONTH(G482),1)</f>
        <v/>
      </c>
      <c r="N482" s="157">
        <f>IF(G482&gt;$L$3,"Futuro","Atraso")</f>
        <v/>
      </c>
      <c r="O482">
        <f>12*(YEAR(G482)-YEAR($L$3))+(MONTH(G482)-MONTH($L$3))</f>
        <v/>
      </c>
      <c r="P482" s="319">
        <f>IF(N482="Atraso",L482,L482/(1+$L$2)^O482)</f>
        <v/>
      </c>
      <c r="Q482">
        <f>IF(N482="Atraso",$L$3-G482,0)</f>
        <v/>
      </c>
      <c r="R482">
        <f>IF(Q482&lt;=15,"Até 15",IF(Q482&lt;=30,"Entre 15 e 30",IF(Q482&lt;=60,"Entre 30 e 60",IF(Q482&lt;=90,"Entre 60 e 90",IF(Q482&lt;=120,"Entre 90 e 120",IF(Q482&lt;=150,"Entre 120 e 150",IF(Q482&lt;=180,"Entre 150 e 180","Superior a 180")))))))</f>
        <v/>
      </c>
      <c r="S482">
        <f>IF(N482="Atraso",IF(Q482&lt;=30,INFORME_MENSAL!$A$12,IF(Q482&lt;=60,INFORME_MENSAL!$A$13,IF(Q482&lt;=90,INFORME_MENSAL!$A$14,IF(Q482&lt;=120,INFORME_MENSAL!$A$15,IF(Q482&lt;=150,INFORME_MENSAL!$A$16,IF(Q482&lt;=180,INFORME_MENSAL!$A$17,IF(Q482&lt;=360,INFORME_MENSAL!$A$18,IF(Q482&gt;360,INFORME_MENSAL!$A$19)))))))),"")</f>
        <v/>
      </c>
    </row>
    <row r="483">
      <c r="A483" t="inlineStr">
        <is>
          <t>CASA-52</t>
        </is>
      </c>
      <c r="B483" t="inlineStr">
        <is>
          <t>PETERSON SERRA LOPES / ANA CARLA MORAES DE BRITO LOPES</t>
        </is>
      </c>
      <c r="C483" t="n">
        <v>1</v>
      </c>
      <c r="D483" t="inlineStr">
        <is>
          <t>INCC</t>
        </is>
      </c>
      <c r="F483" t="inlineStr">
        <is>
          <t>Mensal</t>
        </is>
      </c>
      <c r="G483" s="322" t="n">
        <v>45376</v>
      </c>
      <c r="H483" s="322" t="n">
        <v>45352</v>
      </c>
      <c r="I483" t="n">
        <v>10</v>
      </c>
      <c r="J483" t="inlineStr">
        <is>
          <t>P - Parcela</t>
        </is>
      </c>
      <c r="K483" t="inlineStr">
        <is>
          <t>Contrato</t>
        </is>
      </c>
      <c r="L483" t="n">
        <v>4147.38</v>
      </c>
      <c r="M483" s="167">
        <f>DATE(YEAR(G483),MONTH(G483),1)</f>
        <v/>
      </c>
      <c r="N483" s="157">
        <f>IF(G483&gt;$L$3,"Futuro","Atraso")</f>
        <v/>
      </c>
      <c r="O483">
        <f>12*(YEAR(G483)-YEAR($L$3))+(MONTH(G483)-MONTH($L$3))</f>
        <v/>
      </c>
      <c r="P483" s="319">
        <f>IF(N483="Atraso",L483,L483/(1+$L$2)^O483)</f>
        <v/>
      </c>
      <c r="Q483">
        <f>IF(N483="Atraso",$L$3-G483,0)</f>
        <v/>
      </c>
      <c r="R483">
        <f>IF(Q483&lt;=15,"Até 15",IF(Q483&lt;=30,"Entre 15 e 30",IF(Q483&lt;=60,"Entre 30 e 60",IF(Q483&lt;=90,"Entre 60 e 90",IF(Q483&lt;=120,"Entre 90 e 120",IF(Q483&lt;=150,"Entre 120 e 150",IF(Q483&lt;=180,"Entre 150 e 180","Superior a 180")))))))</f>
        <v/>
      </c>
      <c r="S483">
        <f>IF(N483="Atraso",IF(Q483&lt;=30,INFORME_MENSAL!$A$12,IF(Q483&lt;=60,INFORME_MENSAL!$A$13,IF(Q483&lt;=90,INFORME_MENSAL!$A$14,IF(Q483&lt;=120,INFORME_MENSAL!$A$15,IF(Q483&lt;=150,INFORME_MENSAL!$A$16,IF(Q483&lt;=180,INFORME_MENSAL!$A$17,IF(Q483&lt;=360,INFORME_MENSAL!$A$18,IF(Q483&gt;360,INFORME_MENSAL!$A$19)))))))),"")</f>
        <v/>
      </c>
    </row>
    <row r="484">
      <c r="A484" t="inlineStr">
        <is>
          <t>CASA-29</t>
        </is>
      </c>
      <c r="B484" t="inlineStr">
        <is>
          <t>SANDRO MIGUEL DE AVILA / SANDRA BARBOSA DE AVILA</t>
        </is>
      </c>
      <c r="C484" t="n">
        <v>1</v>
      </c>
      <c r="D484" t="inlineStr">
        <is>
          <t>INCC</t>
        </is>
      </c>
      <c r="F484" t="inlineStr">
        <is>
          <t>Mensal</t>
        </is>
      </c>
      <c r="G484" s="322" t="n">
        <v>45376</v>
      </c>
      <c r="H484" s="322" t="n">
        <v>45352</v>
      </c>
      <c r="I484" t="n">
        <v>10</v>
      </c>
      <c r="J484" t="inlineStr">
        <is>
          <t>P - Parcela</t>
        </is>
      </c>
      <c r="K484" t="inlineStr">
        <is>
          <t>Contrato</t>
        </is>
      </c>
      <c r="L484" t="n">
        <v>4156.57</v>
      </c>
      <c r="M484" s="167">
        <f>DATE(YEAR(G484),MONTH(G484),1)</f>
        <v/>
      </c>
      <c r="N484" s="157">
        <f>IF(G484&gt;$L$3,"Futuro","Atraso")</f>
        <v/>
      </c>
      <c r="O484">
        <f>12*(YEAR(G484)-YEAR($L$3))+(MONTH(G484)-MONTH($L$3))</f>
        <v/>
      </c>
      <c r="P484" s="319">
        <f>IF(N484="Atraso",L484,L484/(1+$L$2)^O484)</f>
        <v/>
      </c>
      <c r="Q484">
        <f>IF(N484="Atraso",$L$3-G484,0)</f>
        <v/>
      </c>
      <c r="R484">
        <f>IF(Q484&lt;=15,"Até 15",IF(Q484&lt;=30,"Entre 15 e 30",IF(Q484&lt;=60,"Entre 30 e 60",IF(Q484&lt;=90,"Entre 60 e 90",IF(Q484&lt;=120,"Entre 90 e 120",IF(Q484&lt;=150,"Entre 120 e 150",IF(Q484&lt;=180,"Entre 150 e 180","Superior a 180")))))))</f>
        <v/>
      </c>
      <c r="S484">
        <f>IF(N484="Atraso",IF(Q484&lt;=30,INFORME_MENSAL!$A$12,IF(Q484&lt;=60,INFORME_MENSAL!$A$13,IF(Q484&lt;=90,INFORME_MENSAL!$A$14,IF(Q484&lt;=120,INFORME_MENSAL!$A$15,IF(Q484&lt;=150,INFORME_MENSAL!$A$16,IF(Q484&lt;=180,INFORME_MENSAL!$A$17,IF(Q484&lt;=360,INFORME_MENSAL!$A$18,IF(Q484&gt;360,INFORME_MENSAL!$A$19)))))))),"")</f>
        <v/>
      </c>
    </row>
    <row r="485">
      <c r="A485" t="inlineStr">
        <is>
          <t>CASA-29</t>
        </is>
      </c>
      <c r="B485" t="inlineStr">
        <is>
          <t>SANDRO MIGUEL DE AVILA / SANDRA BARBOSA DE AVILA</t>
        </is>
      </c>
      <c r="C485" t="n">
        <v>1</v>
      </c>
      <c r="D485" t="inlineStr">
        <is>
          <t>INCC</t>
        </is>
      </c>
      <c r="F485" t="inlineStr">
        <is>
          <t>Mensal</t>
        </is>
      </c>
      <c r="G485" s="322" t="n">
        <v>45376</v>
      </c>
      <c r="H485" s="322" t="n">
        <v>45352</v>
      </c>
      <c r="I485" t="n">
        <v>2</v>
      </c>
      <c r="J485" t="inlineStr">
        <is>
          <t>A2 - Semestral</t>
        </is>
      </c>
      <c r="K485" t="inlineStr">
        <is>
          <t>Contrato</t>
        </is>
      </c>
      <c r="L485" t="n">
        <v>11073.06</v>
      </c>
      <c r="M485" s="167">
        <f>DATE(YEAR(G485),MONTH(G485),1)</f>
        <v/>
      </c>
      <c r="N485" s="157">
        <f>IF(G485&gt;$L$3,"Futuro","Atraso")</f>
        <v/>
      </c>
      <c r="O485">
        <f>12*(YEAR(G485)-YEAR($L$3))+(MONTH(G485)-MONTH($L$3))</f>
        <v/>
      </c>
      <c r="P485" s="319">
        <f>IF(N485="Atraso",L485,L485/(1+$L$2)^O485)</f>
        <v/>
      </c>
      <c r="Q485">
        <f>IF(N485="Atraso",$L$3-G485,0)</f>
        <v/>
      </c>
      <c r="R485">
        <f>IF(Q485&lt;=15,"Até 15",IF(Q485&lt;=30,"Entre 15 e 30",IF(Q485&lt;=60,"Entre 30 e 60",IF(Q485&lt;=90,"Entre 60 e 90",IF(Q485&lt;=120,"Entre 90 e 120",IF(Q485&lt;=150,"Entre 120 e 150",IF(Q485&lt;=180,"Entre 150 e 180","Superior a 180")))))))</f>
        <v/>
      </c>
      <c r="S485">
        <f>IF(N485="Atraso",IF(Q485&lt;=30,INFORME_MENSAL!$A$12,IF(Q485&lt;=60,INFORME_MENSAL!$A$13,IF(Q485&lt;=90,INFORME_MENSAL!$A$14,IF(Q485&lt;=120,INFORME_MENSAL!$A$15,IF(Q485&lt;=150,INFORME_MENSAL!$A$16,IF(Q485&lt;=180,INFORME_MENSAL!$A$17,IF(Q485&lt;=360,INFORME_MENSAL!$A$18,IF(Q485&gt;360,INFORME_MENSAL!$A$19)))))))),"")</f>
        <v/>
      </c>
    </row>
    <row r="486">
      <c r="A486" t="inlineStr">
        <is>
          <t>CASA-38</t>
        </is>
      </c>
      <c r="B486" t="inlineStr">
        <is>
          <t>GABRIEL DE CARVALHO MELLO / KAMILLA DE CARVALHO CERQUEIRA MELLO</t>
        </is>
      </c>
      <c r="C486" t="n">
        <v>1</v>
      </c>
      <c r="D486" t="inlineStr">
        <is>
          <t>INCC</t>
        </is>
      </c>
      <c r="F486" t="inlineStr">
        <is>
          <t>Mensal</t>
        </is>
      </c>
      <c r="G486" s="322" t="n">
        <v>45376</v>
      </c>
      <c r="H486" s="322" t="n">
        <v>45352</v>
      </c>
      <c r="I486" t="n">
        <v>10</v>
      </c>
      <c r="J486" t="inlineStr">
        <is>
          <t>P - Parcela</t>
        </is>
      </c>
      <c r="K486" t="inlineStr">
        <is>
          <t>Contrato</t>
        </is>
      </c>
      <c r="L486" t="n">
        <v>4257.65</v>
      </c>
      <c r="M486" s="167">
        <f>DATE(YEAR(G486),MONTH(G486),1)</f>
        <v/>
      </c>
      <c r="N486" s="157">
        <f>IF(G486&gt;$L$3,"Futuro","Atraso")</f>
        <v/>
      </c>
      <c r="O486">
        <f>12*(YEAR(G486)-YEAR($L$3))+(MONTH(G486)-MONTH($L$3))</f>
        <v/>
      </c>
      <c r="P486" s="319">
        <f>IF(N486="Atraso",L486,L486/(1+$L$2)^O486)</f>
        <v/>
      </c>
      <c r="Q486">
        <f>IF(N486="Atraso",$L$3-G486,0)</f>
        <v/>
      </c>
      <c r="R486">
        <f>IF(Q486&lt;=15,"Até 15",IF(Q486&lt;=30,"Entre 15 e 30",IF(Q486&lt;=60,"Entre 30 e 60",IF(Q486&lt;=90,"Entre 60 e 90",IF(Q486&lt;=120,"Entre 90 e 120",IF(Q486&lt;=150,"Entre 120 e 150",IF(Q486&lt;=180,"Entre 150 e 180","Superior a 180")))))))</f>
        <v/>
      </c>
      <c r="S486">
        <f>IF(N486="Atraso",IF(Q486&lt;=30,INFORME_MENSAL!$A$12,IF(Q486&lt;=60,INFORME_MENSAL!$A$13,IF(Q486&lt;=90,INFORME_MENSAL!$A$14,IF(Q486&lt;=120,INFORME_MENSAL!$A$15,IF(Q486&lt;=150,INFORME_MENSAL!$A$16,IF(Q486&lt;=180,INFORME_MENSAL!$A$17,IF(Q486&lt;=360,INFORME_MENSAL!$A$18,IF(Q486&gt;360,INFORME_MENSAL!$A$19)))))))),"")</f>
        <v/>
      </c>
    </row>
    <row r="487">
      <c r="A487" t="inlineStr">
        <is>
          <t>CASA-7</t>
        </is>
      </c>
      <c r="B487" t="inlineStr">
        <is>
          <t>JOÃO ANTONIO RODRIGUES GOMES / LUANA GABRIELLE DA SILVA PASSOS</t>
        </is>
      </c>
      <c r="C487" t="n">
        <v>1</v>
      </c>
      <c r="D487" t="inlineStr">
        <is>
          <t>INCC</t>
        </is>
      </c>
      <c r="F487" t="inlineStr">
        <is>
          <t>Mensal</t>
        </is>
      </c>
      <c r="G487" s="322" t="n">
        <v>45376</v>
      </c>
      <c r="H487" s="322" t="n">
        <v>45352</v>
      </c>
      <c r="I487" t="n">
        <v>10</v>
      </c>
      <c r="J487" t="inlineStr">
        <is>
          <t>P - Parcela</t>
        </is>
      </c>
      <c r="K487" t="inlineStr">
        <is>
          <t>Contrato</t>
        </is>
      </c>
      <c r="L487" t="n">
        <v>4156.57</v>
      </c>
      <c r="M487" s="167">
        <f>DATE(YEAR(G487),MONTH(G487),1)</f>
        <v/>
      </c>
      <c r="N487" s="157">
        <f>IF(G487&gt;$L$3,"Futuro","Atraso")</f>
        <v/>
      </c>
      <c r="O487">
        <f>12*(YEAR(G487)-YEAR($L$3))+(MONTH(G487)-MONTH($L$3))</f>
        <v/>
      </c>
      <c r="P487" s="319">
        <f>IF(N487="Atraso",L487,L487/(1+$L$2)^O487)</f>
        <v/>
      </c>
      <c r="Q487">
        <f>IF(N487="Atraso",$L$3-G487,0)</f>
        <v/>
      </c>
      <c r="R487">
        <f>IF(Q487&lt;=15,"Até 15",IF(Q487&lt;=30,"Entre 15 e 30",IF(Q487&lt;=60,"Entre 30 e 60",IF(Q487&lt;=90,"Entre 60 e 90",IF(Q487&lt;=120,"Entre 90 e 120",IF(Q487&lt;=150,"Entre 120 e 150",IF(Q487&lt;=180,"Entre 150 e 180","Superior a 180")))))))</f>
        <v/>
      </c>
      <c r="S487">
        <f>IF(N487="Atraso",IF(Q487&lt;=30,INFORME_MENSAL!$A$12,IF(Q487&lt;=60,INFORME_MENSAL!$A$13,IF(Q487&lt;=90,INFORME_MENSAL!$A$14,IF(Q487&lt;=120,INFORME_MENSAL!$A$15,IF(Q487&lt;=150,INFORME_MENSAL!$A$16,IF(Q487&lt;=180,INFORME_MENSAL!$A$17,IF(Q487&lt;=360,INFORME_MENSAL!$A$18,IF(Q487&gt;360,INFORME_MENSAL!$A$19)))))))),"")</f>
        <v/>
      </c>
    </row>
    <row r="488">
      <c r="A488" t="inlineStr">
        <is>
          <t>CASA-42</t>
        </is>
      </c>
      <c r="B488" t="inlineStr">
        <is>
          <t>ELIAS CAMACHO OLEGO</t>
        </is>
      </c>
      <c r="C488" t="n">
        <v>1</v>
      </c>
      <c r="D488" t="inlineStr">
        <is>
          <t>INCC</t>
        </is>
      </c>
      <c r="F488" t="inlineStr">
        <is>
          <t>Mensal</t>
        </is>
      </c>
      <c r="G488" s="322" t="n">
        <v>45376</v>
      </c>
      <c r="H488" s="322" t="n">
        <v>45352</v>
      </c>
      <c r="I488" t="n">
        <v>9</v>
      </c>
      <c r="J488" t="inlineStr">
        <is>
          <t>P - Parcela</t>
        </is>
      </c>
      <c r="K488" t="inlineStr">
        <is>
          <t>Contrato</t>
        </is>
      </c>
      <c r="L488" t="n">
        <v>3854.93</v>
      </c>
      <c r="M488" s="167">
        <f>DATE(YEAR(G488),MONTH(G488),1)</f>
        <v/>
      </c>
      <c r="N488" s="157">
        <f>IF(G488&gt;$L$3,"Futuro","Atraso")</f>
        <v/>
      </c>
      <c r="O488">
        <f>12*(YEAR(G488)-YEAR($L$3))+(MONTH(G488)-MONTH($L$3))</f>
        <v/>
      </c>
      <c r="P488" s="319">
        <f>IF(N488="Atraso",L488,L488/(1+$L$2)^O488)</f>
        <v/>
      </c>
      <c r="Q488">
        <f>IF(N488="Atraso",$L$3-G488,0)</f>
        <v/>
      </c>
      <c r="R488">
        <f>IF(Q488&lt;=15,"Até 15",IF(Q488&lt;=30,"Entre 15 e 30",IF(Q488&lt;=60,"Entre 30 e 60",IF(Q488&lt;=90,"Entre 60 e 90",IF(Q488&lt;=120,"Entre 90 e 120",IF(Q488&lt;=150,"Entre 120 e 150",IF(Q488&lt;=180,"Entre 150 e 180","Superior a 180")))))))</f>
        <v/>
      </c>
      <c r="S488">
        <f>IF(N488="Atraso",IF(Q488&lt;=30,INFORME_MENSAL!$A$12,IF(Q488&lt;=60,INFORME_MENSAL!$A$13,IF(Q488&lt;=90,INFORME_MENSAL!$A$14,IF(Q488&lt;=120,INFORME_MENSAL!$A$15,IF(Q488&lt;=150,INFORME_MENSAL!$A$16,IF(Q488&lt;=180,INFORME_MENSAL!$A$17,IF(Q488&lt;=360,INFORME_MENSAL!$A$18,IF(Q488&gt;360,INFORME_MENSAL!$A$19)))))))),"")</f>
        <v/>
      </c>
    </row>
    <row r="489">
      <c r="A489" t="inlineStr">
        <is>
          <t>CASA-42</t>
        </is>
      </c>
      <c r="B489" t="inlineStr">
        <is>
          <t>ELIAS CAMACHO OLEGO</t>
        </is>
      </c>
      <c r="C489" t="n">
        <v>1</v>
      </c>
      <c r="D489" t="inlineStr">
        <is>
          <t>INCC</t>
        </is>
      </c>
      <c r="F489" t="inlineStr">
        <is>
          <t>Mensal</t>
        </is>
      </c>
      <c r="G489" s="322" t="n">
        <v>45376</v>
      </c>
      <c r="H489" s="322" t="n">
        <v>45352</v>
      </c>
      <c r="I489" t="n">
        <v>3</v>
      </c>
      <c r="J489" t="inlineStr">
        <is>
          <t>A2 - Semestral</t>
        </is>
      </c>
      <c r="K489" t="inlineStr">
        <is>
          <t>Contrato</t>
        </is>
      </c>
      <c r="L489" t="n">
        <v>13289.89</v>
      </c>
      <c r="M489" s="167">
        <f>DATE(YEAR(G489),MONTH(G489),1)</f>
        <v/>
      </c>
      <c r="N489" s="157">
        <f>IF(G489&gt;$L$3,"Futuro","Atraso")</f>
        <v/>
      </c>
      <c r="O489">
        <f>12*(YEAR(G489)-YEAR($L$3))+(MONTH(G489)-MONTH($L$3))</f>
        <v/>
      </c>
      <c r="P489" s="319">
        <f>IF(N489="Atraso",L489,L489/(1+$L$2)^O489)</f>
        <v/>
      </c>
      <c r="Q489">
        <f>IF(N489="Atraso",$L$3-G489,0)</f>
        <v/>
      </c>
      <c r="R489">
        <f>IF(Q489&lt;=15,"Até 15",IF(Q489&lt;=30,"Entre 15 e 30",IF(Q489&lt;=60,"Entre 30 e 60",IF(Q489&lt;=90,"Entre 60 e 90",IF(Q489&lt;=120,"Entre 90 e 120",IF(Q489&lt;=150,"Entre 120 e 150",IF(Q489&lt;=180,"Entre 150 e 180","Superior a 180")))))))</f>
        <v/>
      </c>
      <c r="S489">
        <f>IF(N489="Atraso",IF(Q489&lt;=30,INFORME_MENSAL!$A$12,IF(Q489&lt;=60,INFORME_MENSAL!$A$13,IF(Q489&lt;=90,INFORME_MENSAL!$A$14,IF(Q489&lt;=120,INFORME_MENSAL!$A$15,IF(Q489&lt;=150,INFORME_MENSAL!$A$16,IF(Q489&lt;=180,INFORME_MENSAL!$A$17,IF(Q489&lt;=360,INFORME_MENSAL!$A$18,IF(Q489&gt;360,INFORME_MENSAL!$A$19)))))))),"")</f>
        <v/>
      </c>
    </row>
    <row r="490">
      <c r="A490" t="inlineStr">
        <is>
          <t>CASA-72</t>
        </is>
      </c>
      <c r="B490" t="inlineStr">
        <is>
          <t>CARLOS LINDEMBERG CRUZ OLIVEIRA / THAYNARA LAMPE NARCISO SILVA</t>
        </is>
      </c>
      <c r="C490" t="n">
        <v>1</v>
      </c>
      <c r="D490" t="inlineStr">
        <is>
          <t>INCC</t>
        </is>
      </c>
      <c r="F490" t="inlineStr">
        <is>
          <t>Mensal</t>
        </is>
      </c>
      <c r="G490" s="322" t="n">
        <v>45376</v>
      </c>
      <c r="H490" s="322" t="n">
        <v>45352</v>
      </c>
      <c r="I490" t="n">
        <v>9</v>
      </c>
      <c r="J490" t="inlineStr">
        <is>
          <t>P - Parcela</t>
        </is>
      </c>
      <c r="K490" t="inlineStr">
        <is>
          <t>Contrato</t>
        </is>
      </c>
      <c r="L490" t="n">
        <v>4221.35</v>
      </c>
      <c r="M490" s="167">
        <f>DATE(YEAR(G490),MONTH(G490),1)</f>
        <v/>
      </c>
      <c r="N490" s="157">
        <f>IF(G490&gt;$L$3,"Futuro","Atraso")</f>
        <v/>
      </c>
      <c r="O490">
        <f>12*(YEAR(G490)-YEAR($L$3))+(MONTH(G490)-MONTH($L$3))</f>
        <v/>
      </c>
      <c r="P490" s="319">
        <f>IF(N490="Atraso",L490,L490/(1+$L$2)^O490)</f>
        <v/>
      </c>
      <c r="Q490">
        <f>IF(N490="Atraso",$L$3-G490,0)</f>
        <v/>
      </c>
      <c r="R490">
        <f>IF(Q490&lt;=15,"Até 15",IF(Q490&lt;=30,"Entre 15 e 30",IF(Q490&lt;=60,"Entre 30 e 60",IF(Q490&lt;=90,"Entre 60 e 90",IF(Q490&lt;=120,"Entre 90 e 120",IF(Q490&lt;=150,"Entre 120 e 150",IF(Q490&lt;=180,"Entre 150 e 180","Superior a 180")))))))</f>
        <v/>
      </c>
      <c r="S490">
        <f>IF(N490="Atraso",IF(Q490&lt;=30,INFORME_MENSAL!$A$12,IF(Q490&lt;=60,INFORME_MENSAL!$A$13,IF(Q490&lt;=90,INFORME_MENSAL!$A$14,IF(Q490&lt;=120,INFORME_MENSAL!$A$15,IF(Q490&lt;=150,INFORME_MENSAL!$A$16,IF(Q490&lt;=180,INFORME_MENSAL!$A$17,IF(Q490&lt;=360,INFORME_MENSAL!$A$18,IF(Q490&gt;360,INFORME_MENSAL!$A$19)))))))),"")</f>
        <v/>
      </c>
    </row>
    <row r="491">
      <c r="A491" t="inlineStr">
        <is>
          <t>CASA-72</t>
        </is>
      </c>
      <c r="B491" t="inlineStr">
        <is>
          <t>CARLOS LINDEMBERG CRUZ OLIVEIRA / THAYNARA LAMPE NARCISO SILVA</t>
        </is>
      </c>
      <c r="C491" t="n">
        <v>1</v>
      </c>
      <c r="D491" t="inlineStr">
        <is>
          <t>INCC</t>
        </is>
      </c>
      <c r="F491" t="inlineStr">
        <is>
          <t>Mensal</t>
        </is>
      </c>
      <c r="G491" s="322" t="n">
        <v>45376</v>
      </c>
      <c r="H491" s="322" t="n">
        <v>45352</v>
      </c>
      <c r="I491" t="n">
        <v>2</v>
      </c>
      <c r="J491" t="inlineStr">
        <is>
          <t>A2 - Semestral</t>
        </is>
      </c>
      <c r="K491" t="inlineStr">
        <is>
          <t>Contrato</t>
        </is>
      </c>
      <c r="L491" t="n">
        <v>13176.58</v>
      </c>
      <c r="M491" s="167">
        <f>DATE(YEAR(G491),MONTH(G491),1)</f>
        <v/>
      </c>
      <c r="N491" s="157">
        <f>IF(G491&gt;$L$3,"Futuro","Atraso")</f>
        <v/>
      </c>
      <c r="O491">
        <f>12*(YEAR(G491)-YEAR($L$3))+(MONTH(G491)-MONTH($L$3))</f>
        <v/>
      </c>
      <c r="P491" s="319">
        <f>IF(N491="Atraso",L491,L491/(1+$L$2)^O491)</f>
        <v/>
      </c>
      <c r="Q491">
        <f>IF(N491="Atraso",$L$3-G491,0)</f>
        <v/>
      </c>
      <c r="R491">
        <f>IF(Q491&lt;=15,"Até 15",IF(Q491&lt;=30,"Entre 15 e 30",IF(Q491&lt;=60,"Entre 30 e 60",IF(Q491&lt;=90,"Entre 60 e 90",IF(Q491&lt;=120,"Entre 90 e 120",IF(Q491&lt;=150,"Entre 120 e 150",IF(Q491&lt;=180,"Entre 150 e 180","Superior a 180")))))))</f>
        <v/>
      </c>
      <c r="S491">
        <f>IF(N491="Atraso",IF(Q491&lt;=30,INFORME_MENSAL!$A$12,IF(Q491&lt;=60,INFORME_MENSAL!$A$13,IF(Q491&lt;=90,INFORME_MENSAL!$A$14,IF(Q491&lt;=120,INFORME_MENSAL!$A$15,IF(Q491&lt;=150,INFORME_MENSAL!$A$16,IF(Q491&lt;=180,INFORME_MENSAL!$A$17,IF(Q491&lt;=360,INFORME_MENSAL!$A$18,IF(Q491&gt;360,INFORME_MENSAL!$A$19)))))))),"")</f>
        <v/>
      </c>
    </row>
    <row r="492">
      <c r="A492" t="inlineStr">
        <is>
          <t>CASA-39</t>
        </is>
      </c>
      <c r="B492" t="inlineStr">
        <is>
          <t>VIVIAN ARCHINÁ CORTEZ</t>
        </is>
      </c>
      <c r="C492" t="n">
        <v>1</v>
      </c>
      <c r="D492" t="inlineStr">
        <is>
          <t>INCC</t>
        </is>
      </c>
      <c r="F492" t="inlineStr">
        <is>
          <t>Mensal</t>
        </is>
      </c>
      <c r="G492" s="322" t="n">
        <v>45376</v>
      </c>
      <c r="H492" s="322" t="n">
        <v>45352</v>
      </c>
      <c r="I492" t="n">
        <v>16</v>
      </c>
      <c r="J492" t="inlineStr">
        <is>
          <t>P - Parcela</t>
        </is>
      </c>
      <c r="K492" t="inlineStr">
        <is>
          <t>Contrato</t>
        </is>
      </c>
      <c r="L492" t="n">
        <v>4838.71</v>
      </c>
      <c r="M492" s="167">
        <f>DATE(YEAR(G492),MONTH(G492),1)</f>
        <v/>
      </c>
      <c r="N492" s="157">
        <f>IF(G492&gt;$L$3,"Futuro","Atraso")</f>
        <v/>
      </c>
      <c r="O492">
        <f>12*(YEAR(G492)-YEAR($L$3))+(MONTH(G492)-MONTH($L$3))</f>
        <v/>
      </c>
      <c r="P492" s="319">
        <f>IF(N492="Atraso",L492,L492/(1+$L$2)^O492)</f>
        <v/>
      </c>
      <c r="Q492">
        <f>IF(N492="Atraso",$L$3-G492,0)</f>
        <v/>
      </c>
      <c r="R492">
        <f>IF(Q492&lt;=15,"Até 15",IF(Q492&lt;=30,"Entre 15 e 30",IF(Q492&lt;=60,"Entre 30 e 60",IF(Q492&lt;=90,"Entre 60 e 90",IF(Q492&lt;=120,"Entre 90 e 120",IF(Q492&lt;=150,"Entre 120 e 150",IF(Q492&lt;=180,"Entre 150 e 180","Superior a 180")))))))</f>
        <v/>
      </c>
      <c r="S492">
        <f>IF(N492="Atraso",IF(Q492&lt;=30,INFORME_MENSAL!$A$12,IF(Q492&lt;=60,INFORME_MENSAL!$A$13,IF(Q492&lt;=90,INFORME_MENSAL!$A$14,IF(Q492&lt;=120,INFORME_MENSAL!$A$15,IF(Q492&lt;=150,INFORME_MENSAL!$A$16,IF(Q492&lt;=180,INFORME_MENSAL!$A$17,IF(Q492&lt;=360,INFORME_MENSAL!$A$18,IF(Q492&gt;360,INFORME_MENSAL!$A$19)))))))),"")</f>
        <v/>
      </c>
    </row>
    <row r="493">
      <c r="A493" t="inlineStr">
        <is>
          <t>CASA-5</t>
        </is>
      </c>
      <c r="B493" t="inlineStr">
        <is>
          <t>FABRICIA GONZAGA FERREIRA</t>
        </is>
      </c>
      <c r="C493" t="n">
        <v>1</v>
      </c>
      <c r="D493" t="inlineStr">
        <is>
          <t>INCC</t>
        </is>
      </c>
      <c r="F493" t="inlineStr">
        <is>
          <t>Mensal</t>
        </is>
      </c>
      <c r="G493" s="322" t="n">
        <v>45376</v>
      </c>
      <c r="H493" s="322" t="n">
        <v>45352</v>
      </c>
      <c r="I493" t="n">
        <v>9</v>
      </c>
      <c r="J493" t="inlineStr">
        <is>
          <t>P - Parcela</t>
        </is>
      </c>
      <c r="K493" t="inlineStr">
        <is>
          <t>Contrato</t>
        </is>
      </c>
      <c r="L493" t="n">
        <v>6928.46</v>
      </c>
      <c r="M493" s="167">
        <f>DATE(YEAR(G493),MONTH(G493),1)</f>
        <v/>
      </c>
      <c r="N493" s="157">
        <f>IF(G493&gt;$L$3,"Futuro","Atraso")</f>
        <v/>
      </c>
      <c r="O493">
        <f>12*(YEAR(G493)-YEAR($L$3))+(MONTH(G493)-MONTH($L$3))</f>
        <v/>
      </c>
      <c r="P493" s="319">
        <f>IF(N493="Atraso",L493,L493/(1+$L$2)^O493)</f>
        <v/>
      </c>
      <c r="Q493">
        <f>IF(N493="Atraso",$L$3-G493,0)</f>
        <v/>
      </c>
      <c r="R493">
        <f>IF(Q493&lt;=15,"Até 15",IF(Q493&lt;=30,"Entre 15 e 30",IF(Q493&lt;=60,"Entre 30 e 60",IF(Q493&lt;=90,"Entre 60 e 90",IF(Q493&lt;=120,"Entre 90 e 120",IF(Q493&lt;=150,"Entre 120 e 150",IF(Q493&lt;=180,"Entre 150 e 180","Superior a 180")))))))</f>
        <v/>
      </c>
      <c r="S493">
        <f>IF(N493="Atraso",IF(Q493&lt;=30,INFORME_MENSAL!$A$12,IF(Q493&lt;=60,INFORME_MENSAL!$A$13,IF(Q493&lt;=90,INFORME_MENSAL!$A$14,IF(Q493&lt;=120,INFORME_MENSAL!$A$15,IF(Q493&lt;=150,INFORME_MENSAL!$A$16,IF(Q493&lt;=180,INFORME_MENSAL!$A$17,IF(Q493&lt;=360,INFORME_MENSAL!$A$18,IF(Q493&gt;360,INFORME_MENSAL!$A$19)))))))),"")</f>
        <v/>
      </c>
    </row>
    <row r="494">
      <c r="A494" t="inlineStr">
        <is>
          <t>CASA-54</t>
        </is>
      </c>
      <c r="B494" t="inlineStr">
        <is>
          <t>SANDRA CRISTINA SILVA BORGES / CELIO LUIZ DE OLIVEIRA BORGES</t>
        </is>
      </c>
      <c r="C494" t="n">
        <v>1</v>
      </c>
      <c r="D494" t="inlineStr">
        <is>
          <t>INCC</t>
        </is>
      </c>
      <c r="F494" t="inlineStr">
        <is>
          <t>Mensal</t>
        </is>
      </c>
      <c r="G494" s="322" t="n">
        <v>45376</v>
      </c>
      <c r="H494" s="322" t="n">
        <v>45352</v>
      </c>
      <c r="I494" t="n">
        <v>8</v>
      </c>
      <c r="J494" t="inlineStr">
        <is>
          <t>P - Parcela</t>
        </is>
      </c>
      <c r="K494" t="inlineStr">
        <is>
          <t>Contrato</t>
        </is>
      </c>
      <c r="L494" t="n">
        <v>3522.88</v>
      </c>
      <c r="M494" s="167">
        <f>DATE(YEAR(G494),MONTH(G494),1)</f>
        <v/>
      </c>
      <c r="N494" s="157">
        <f>IF(G494&gt;$L$3,"Futuro","Atraso")</f>
        <v/>
      </c>
      <c r="O494">
        <f>12*(YEAR(G494)-YEAR($L$3))+(MONTH(G494)-MONTH($L$3))</f>
        <v/>
      </c>
      <c r="P494" s="319">
        <f>IF(N494="Atraso",L494,L494/(1+$L$2)^O494)</f>
        <v/>
      </c>
      <c r="Q494">
        <f>IF(N494="Atraso",$L$3-G494,0)</f>
        <v/>
      </c>
      <c r="R494">
        <f>IF(Q494&lt;=15,"Até 15",IF(Q494&lt;=30,"Entre 15 e 30",IF(Q494&lt;=60,"Entre 30 e 60",IF(Q494&lt;=90,"Entre 60 e 90",IF(Q494&lt;=120,"Entre 90 e 120",IF(Q494&lt;=150,"Entre 120 e 150",IF(Q494&lt;=180,"Entre 150 e 180","Superior a 180")))))))</f>
        <v/>
      </c>
      <c r="S494">
        <f>IF(N494="Atraso",IF(Q494&lt;=30,INFORME_MENSAL!$A$12,IF(Q494&lt;=60,INFORME_MENSAL!$A$13,IF(Q494&lt;=90,INFORME_MENSAL!$A$14,IF(Q494&lt;=120,INFORME_MENSAL!$A$15,IF(Q494&lt;=150,INFORME_MENSAL!$A$16,IF(Q494&lt;=180,INFORME_MENSAL!$A$17,IF(Q494&lt;=360,INFORME_MENSAL!$A$18,IF(Q494&gt;360,INFORME_MENSAL!$A$19)))))))),"")</f>
        <v/>
      </c>
    </row>
    <row r="495">
      <c r="A495" t="inlineStr">
        <is>
          <t>CASA-73</t>
        </is>
      </c>
      <c r="B495" t="inlineStr">
        <is>
          <t>ALEXANDRE POZZI / TAVITA ROSA BARROS POZZI</t>
        </is>
      </c>
      <c r="C495" t="n">
        <v>1</v>
      </c>
      <c r="D495" t="inlineStr">
        <is>
          <t>INCC</t>
        </is>
      </c>
      <c r="F495" t="inlineStr">
        <is>
          <t>Mensal</t>
        </is>
      </c>
      <c r="G495" s="322" t="n">
        <v>45376</v>
      </c>
      <c r="H495" s="322" t="n">
        <v>45352</v>
      </c>
      <c r="I495" t="n">
        <v>15</v>
      </c>
      <c r="J495" t="inlineStr">
        <is>
          <t>P - Parcela</t>
        </is>
      </c>
      <c r="K495" t="inlineStr">
        <is>
          <t>Contrato</t>
        </is>
      </c>
      <c r="L495" t="n">
        <v>1656.74</v>
      </c>
      <c r="M495" s="167">
        <f>DATE(YEAR(G495),MONTH(G495),1)</f>
        <v/>
      </c>
      <c r="N495" s="157">
        <f>IF(G495&gt;$L$3,"Futuro","Atraso")</f>
        <v/>
      </c>
      <c r="O495">
        <f>12*(YEAR(G495)-YEAR($L$3))+(MONTH(G495)-MONTH($L$3))</f>
        <v/>
      </c>
      <c r="P495" s="319">
        <f>IF(N495="Atraso",L495,L495/(1+$L$2)^O495)</f>
        <v/>
      </c>
      <c r="Q495">
        <f>IF(N495="Atraso",$L$3-G495,0)</f>
        <v/>
      </c>
      <c r="R495">
        <f>IF(Q495&lt;=15,"Até 15",IF(Q495&lt;=30,"Entre 15 e 30",IF(Q495&lt;=60,"Entre 30 e 60",IF(Q495&lt;=90,"Entre 60 e 90",IF(Q495&lt;=120,"Entre 90 e 120",IF(Q495&lt;=150,"Entre 120 e 150",IF(Q495&lt;=180,"Entre 150 e 180","Superior a 180")))))))</f>
        <v/>
      </c>
      <c r="S495">
        <f>IF(N495="Atraso",IF(Q495&lt;=30,INFORME_MENSAL!$A$12,IF(Q495&lt;=60,INFORME_MENSAL!$A$13,IF(Q495&lt;=90,INFORME_MENSAL!$A$14,IF(Q495&lt;=120,INFORME_MENSAL!$A$15,IF(Q495&lt;=150,INFORME_MENSAL!$A$16,IF(Q495&lt;=180,INFORME_MENSAL!$A$17,IF(Q495&lt;=360,INFORME_MENSAL!$A$18,IF(Q495&gt;360,INFORME_MENSAL!$A$19)))))))),"")</f>
        <v/>
      </c>
    </row>
    <row r="496">
      <c r="A496" t="inlineStr">
        <is>
          <t>CASA-79</t>
        </is>
      </c>
      <c r="B496" t="inlineStr">
        <is>
          <t>GILSON ARANTES DE SOUZA / SANDRA REGINA FOLTRAN</t>
        </is>
      </c>
      <c r="C496" t="n">
        <v>1</v>
      </c>
      <c r="D496" t="inlineStr">
        <is>
          <t>INCC</t>
        </is>
      </c>
      <c r="F496" t="inlineStr">
        <is>
          <t>Mensal</t>
        </is>
      </c>
      <c r="G496" s="322" t="n">
        <v>45376</v>
      </c>
      <c r="H496" s="322" t="n">
        <v>45352</v>
      </c>
      <c r="I496" t="n">
        <v>8</v>
      </c>
      <c r="J496" t="inlineStr">
        <is>
          <t>P - Parcela</t>
        </is>
      </c>
      <c r="K496" t="inlineStr">
        <is>
          <t>Contrato</t>
        </is>
      </c>
      <c r="L496" t="n">
        <v>4210.79</v>
      </c>
      <c r="M496" s="167">
        <f>DATE(YEAR(G496),MONTH(G496),1)</f>
        <v/>
      </c>
      <c r="N496" s="157">
        <f>IF(G496&gt;$L$3,"Futuro","Atraso")</f>
        <v/>
      </c>
      <c r="O496">
        <f>12*(YEAR(G496)-YEAR($L$3))+(MONTH(G496)-MONTH($L$3))</f>
        <v/>
      </c>
      <c r="P496" s="319">
        <f>IF(N496="Atraso",L496,L496/(1+$L$2)^O496)</f>
        <v/>
      </c>
      <c r="Q496">
        <f>IF(N496="Atraso",$L$3-G496,0)</f>
        <v/>
      </c>
      <c r="R496">
        <f>IF(Q496&lt;=15,"Até 15",IF(Q496&lt;=30,"Entre 15 e 30",IF(Q496&lt;=60,"Entre 30 e 60",IF(Q496&lt;=90,"Entre 60 e 90",IF(Q496&lt;=120,"Entre 90 e 120",IF(Q496&lt;=150,"Entre 120 e 150",IF(Q496&lt;=180,"Entre 150 e 180","Superior a 180")))))))</f>
        <v/>
      </c>
      <c r="S496">
        <f>IF(N496="Atraso",IF(Q496&lt;=30,INFORME_MENSAL!$A$12,IF(Q496&lt;=60,INFORME_MENSAL!$A$13,IF(Q496&lt;=90,INFORME_MENSAL!$A$14,IF(Q496&lt;=120,INFORME_MENSAL!$A$15,IF(Q496&lt;=150,INFORME_MENSAL!$A$16,IF(Q496&lt;=180,INFORME_MENSAL!$A$17,IF(Q496&lt;=360,INFORME_MENSAL!$A$18,IF(Q496&gt;360,INFORME_MENSAL!$A$19)))))))),"")</f>
        <v/>
      </c>
    </row>
    <row r="497">
      <c r="A497" t="inlineStr">
        <is>
          <t>CASA-70</t>
        </is>
      </c>
      <c r="B497" t="inlineStr">
        <is>
          <t>RICARDO CARNEIRO DA SILVA BATISTA / KELLY SILVA DE MACEDO</t>
        </is>
      </c>
      <c r="C497" t="n">
        <v>1</v>
      </c>
      <c r="D497" t="inlineStr">
        <is>
          <t>INCC</t>
        </is>
      </c>
      <c r="F497" t="inlineStr">
        <is>
          <t>Mensal</t>
        </is>
      </c>
      <c r="G497" s="322" t="n">
        <v>45376</v>
      </c>
      <c r="H497" s="322" t="n">
        <v>45352</v>
      </c>
      <c r="I497" t="n">
        <v>7</v>
      </c>
      <c r="J497" t="inlineStr">
        <is>
          <t>P - Parcela</t>
        </is>
      </c>
      <c r="K497" t="inlineStr">
        <is>
          <t>Contrato</t>
        </is>
      </c>
      <c r="L497" t="n">
        <v>3786.1</v>
      </c>
      <c r="M497" s="167">
        <f>DATE(YEAR(G497),MONTH(G497),1)</f>
        <v/>
      </c>
      <c r="N497" s="157">
        <f>IF(G497&gt;$L$3,"Futuro","Atraso")</f>
        <v/>
      </c>
      <c r="O497">
        <f>12*(YEAR(G497)-YEAR($L$3))+(MONTH(G497)-MONTH($L$3))</f>
        <v/>
      </c>
      <c r="P497" s="319">
        <f>IF(N497="Atraso",L497,L497/(1+$L$2)^O497)</f>
        <v/>
      </c>
      <c r="Q497">
        <f>IF(N497="Atraso",$L$3-G497,0)</f>
        <v/>
      </c>
      <c r="R497">
        <f>IF(Q497&lt;=15,"Até 15",IF(Q497&lt;=30,"Entre 15 e 30",IF(Q497&lt;=60,"Entre 30 e 60",IF(Q497&lt;=90,"Entre 60 e 90",IF(Q497&lt;=120,"Entre 90 e 120",IF(Q497&lt;=150,"Entre 120 e 150",IF(Q497&lt;=180,"Entre 150 e 180","Superior a 180")))))))</f>
        <v/>
      </c>
      <c r="S497">
        <f>IF(N497="Atraso",IF(Q497&lt;=30,INFORME_MENSAL!$A$12,IF(Q497&lt;=60,INFORME_MENSAL!$A$13,IF(Q497&lt;=90,INFORME_MENSAL!$A$14,IF(Q497&lt;=120,INFORME_MENSAL!$A$15,IF(Q497&lt;=150,INFORME_MENSAL!$A$16,IF(Q497&lt;=180,INFORME_MENSAL!$A$17,IF(Q497&lt;=360,INFORME_MENSAL!$A$18,IF(Q497&gt;360,INFORME_MENSAL!$A$19)))))))),"")</f>
        <v/>
      </c>
    </row>
    <row r="498">
      <c r="A498" t="inlineStr">
        <is>
          <t>CASA-82</t>
        </is>
      </c>
      <c r="B498" t="inlineStr">
        <is>
          <t>WELLINGTON GOMES CARDOSO / WILSON FURLAN JUNIOR</t>
        </is>
      </c>
      <c r="C498" t="n">
        <v>1</v>
      </c>
      <c r="D498" t="inlineStr">
        <is>
          <t>INCC</t>
        </is>
      </c>
      <c r="F498" t="inlineStr">
        <is>
          <t>Mensal</t>
        </is>
      </c>
      <c r="G498" s="322" t="n">
        <v>45376</v>
      </c>
      <c r="H498" s="322" t="n">
        <v>45352</v>
      </c>
      <c r="I498" t="n">
        <v>8</v>
      </c>
      <c r="J498" t="inlineStr">
        <is>
          <t>P - Parcela</t>
        </is>
      </c>
      <c r="K498" t="inlineStr">
        <is>
          <t>Contrato</t>
        </is>
      </c>
      <c r="L498" t="n">
        <v>4249.72</v>
      </c>
      <c r="M498" s="167">
        <f>DATE(YEAR(G498),MONTH(G498),1)</f>
        <v/>
      </c>
      <c r="N498" s="157">
        <f>IF(G498&gt;$L$3,"Futuro","Atraso")</f>
        <v/>
      </c>
      <c r="O498">
        <f>12*(YEAR(G498)-YEAR($L$3))+(MONTH(G498)-MONTH($L$3))</f>
        <v/>
      </c>
      <c r="P498" s="319">
        <f>IF(N498="Atraso",L498,L498/(1+$L$2)^O498)</f>
        <v/>
      </c>
      <c r="Q498">
        <f>IF(N498="Atraso",$L$3-G498,0)</f>
        <v/>
      </c>
      <c r="R498">
        <f>IF(Q498&lt;=15,"Até 15",IF(Q498&lt;=30,"Entre 15 e 30",IF(Q498&lt;=60,"Entre 30 e 60",IF(Q498&lt;=90,"Entre 60 e 90",IF(Q498&lt;=120,"Entre 90 e 120",IF(Q498&lt;=150,"Entre 120 e 150",IF(Q498&lt;=180,"Entre 150 e 180","Superior a 180")))))))</f>
        <v/>
      </c>
      <c r="S498">
        <f>IF(N498="Atraso",IF(Q498&lt;=30,INFORME_MENSAL!$A$12,IF(Q498&lt;=60,INFORME_MENSAL!$A$13,IF(Q498&lt;=90,INFORME_MENSAL!$A$14,IF(Q498&lt;=120,INFORME_MENSAL!$A$15,IF(Q498&lt;=150,INFORME_MENSAL!$A$16,IF(Q498&lt;=180,INFORME_MENSAL!$A$17,IF(Q498&lt;=360,INFORME_MENSAL!$A$18,IF(Q498&gt;360,INFORME_MENSAL!$A$19)))))))),"")</f>
        <v/>
      </c>
    </row>
    <row r="499">
      <c r="A499" t="inlineStr">
        <is>
          <t>CASA-21</t>
        </is>
      </c>
      <c r="B499" t="inlineStr">
        <is>
          <t>JOÃO HENRIQUE MARTINS AMARANTE / MARINA MARTINS AMARANTE</t>
        </is>
      </c>
      <c r="C499" t="n">
        <v>1</v>
      </c>
      <c r="D499" t="inlineStr">
        <is>
          <t>INCC</t>
        </is>
      </c>
      <c r="F499" t="inlineStr">
        <is>
          <t>Mensal</t>
        </is>
      </c>
      <c r="G499" s="322" t="n">
        <v>45376</v>
      </c>
      <c r="H499" s="322" t="n">
        <v>45352</v>
      </c>
      <c r="I499" t="n">
        <v>8</v>
      </c>
      <c r="J499" t="inlineStr">
        <is>
          <t>P - Parcela</t>
        </is>
      </c>
      <c r="K499" t="inlineStr">
        <is>
          <t>Contrato</t>
        </is>
      </c>
      <c r="L499" t="n">
        <v>3136.41</v>
      </c>
      <c r="M499" s="167">
        <f>DATE(YEAR(G499),MONTH(G499),1)</f>
        <v/>
      </c>
      <c r="N499" s="157">
        <f>IF(G499&gt;$L$3,"Futuro","Atraso")</f>
        <v/>
      </c>
      <c r="O499">
        <f>12*(YEAR(G499)-YEAR($L$3))+(MONTH(G499)-MONTH($L$3))</f>
        <v/>
      </c>
      <c r="P499" s="319">
        <f>IF(N499="Atraso",L499,L499/(1+$L$2)^O499)</f>
        <v/>
      </c>
      <c r="Q499">
        <f>IF(N499="Atraso",$L$3-G499,0)</f>
        <v/>
      </c>
      <c r="R499">
        <f>IF(Q499&lt;=15,"Até 15",IF(Q499&lt;=30,"Entre 15 e 30",IF(Q499&lt;=60,"Entre 30 e 60",IF(Q499&lt;=90,"Entre 60 e 90",IF(Q499&lt;=120,"Entre 90 e 120",IF(Q499&lt;=150,"Entre 120 e 150",IF(Q499&lt;=180,"Entre 150 e 180","Superior a 180")))))))</f>
        <v/>
      </c>
      <c r="S499">
        <f>IF(N499="Atraso",IF(Q499&lt;=30,INFORME_MENSAL!$A$12,IF(Q499&lt;=60,INFORME_MENSAL!$A$13,IF(Q499&lt;=90,INFORME_MENSAL!$A$14,IF(Q499&lt;=120,INFORME_MENSAL!$A$15,IF(Q499&lt;=150,INFORME_MENSAL!$A$16,IF(Q499&lt;=180,INFORME_MENSAL!$A$17,IF(Q499&lt;=360,INFORME_MENSAL!$A$18,IF(Q499&gt;360,INFORME_MENSAL!$A$19)))))))),"")</f>
        <v/>
      </c>
    </row>
    <row r="500">
      <c r="A500" t="inlineStr">
        <is>
          <t>CASA-22</t>
        </is>
      </c>
      <c r="B500" t="inlineStr">
        <is>
          <t>PIETRO ROSA FARIA NORONHA / SUELI APARECIDA DIAS NORONHA</t>
        </is>
      </c>
      <c r="C500" t="n">
        <v>1</v>
      </c>
      <c r="D500" t="inlineStr">
        <is>
          <t>INCC</t>
        </is>
      </c>
      <c r="F500" t="inlineStr">
        <is>
          <t>Mensal</t>
        </is>
      </c>
      <c r="G500" s="322" t="n">
        <v>45376</v>
      </c>
      <c r="H500" s="322" t="n">
        <v>45352</v>
      </c>
      <c r="I500" t="n">
        <v>11</v>
      </c>
      <c r="J500" t="inlineStr">
        <is>
          <t>P - Parcela</t>
        </is>
      </c>
      <c r="K500" t="inlineStr">
        <is>
          <t>Contrato</t>
        </is>
      </c>
      <c r="L500" t="n">
        <v>2731.26</v>
      </c>
      <c r="M500" s="167">
        <f>DATE(YEAR(G500),MONTH(G500),1)</f>
        <v/>
      </c>
      <c r="N500" s="157">
        <f>IF(G500&gt;$L$3,"Futuro","Atraso")</f>
        <v/>
      </c>
      <c r="O500">
        <f>12*(YEAR(G500)-YEAR($L$3))+(MONTH(G500)-MONTH($L$3))</f>
        <v/>
      </c>
      <c r="P500" s="319">
        <f>IF(N500="Atraso",L500,L500/(1+$L$2)^O500)</f>
        <v/>
      </c>
      <c r="Q500">
        <f>IF(N500="Atraso",$L$3-G500,0)</f>
        <v/>
      </c>
      <c r="R500">
        <f>IF(Q500&lt;=15,"Até 15",IF(Q500&lt;=30,"Entre 15 e 30",IF(Q500&lt;=60,"Entre 30 e 60",IF(Q500&lt;=90,"Entre 60 e 90",IF(Q500&lt;=120,"Entre 90 e 120",IF(Q500&lt;=150,"Entre 120 e 150",IF(Q500&lt;=180,"Entre 150 e 180","Superior a 180")))))))</f>
        <v/>
      </c>
      <c r="S500">
        <f>IF(N500="Atraso",IF(Q500&lt;=30,INFORME_MENSAL!$A$12,IF(Q500&lt;=60,INFORME_MENSAL!$A$13,IF(Q500&lt;=90,INFORME_MENSAL!$A$14,IF(Q500&lt;=120,INFORME_MENSAL!$A$15,IF(Q500&lt;=150,INFORME_MENSAL!$A$16,IF(Q500&lt;=180,INFORME_MENSAL!$A$17,IF(Q500&lt;=360,INFORME_MENSAL!$A$18,IF(Q500&gt;360,INFORME_MENSAL!$A$19)))))))),"")</f>
        <v/>
      </c>
    </row>
    <row r="501">
      <c r="A501" t="inlineStr">
        <is>
          <t>CASA-60</t>
        </is>
      </c>
      <c r="B501" t="inlineStr">
        <is>
          <t>SEMIRAMIS ALICE A SIMOES PAZ OLIVEIRA</t>
        </is>
      </c>
      <c r="C501" t="n">
        <v>1</v>
      </c>
      <c r="D501" t="inlineStr">
        <is>
          <t>INCC</t>
        </is>
      </c>
      <c r="F501" t="inlineStr">
        <is>
          <t>Mensal</t>
        </is>
      </c>
      <c r="G501" s="322" t="n">
        <v>45376</v>
      </c>
      <c r="H501" s="322" t="n">
        <v>45352</v>
      </c>
      <c r="I501" t="n">
        <v>7</v>
      </c>
      <c r="J501" t="inlineStr">
        <is>
          <t>P - Parcela</t>
        </is>
      </c>
      <c r="K501" t="inlineStr">
        <is>
          <t>Contrato</t>
        </is>
      </c>
      <c r="L501" t="n">
        <v>3160.44</v>
      </c>
      <c r="M501" s="167">
        <f>DATE(YEAR(G501),MONTH(G501),1)</f>
        <v/>
      </c>
      <c r="N501" s="157">
        <f>IF(G501&gt;$L$3,"Futuro","Atraso")</f>
        <v/>
      </c>
      <c r="O501">
        <f>12*(YEAR(G501)-YEAR($L$3))+(MONTH(G501)-MONTH($L$3))</f>
        <v/>
      </c>
      <c r="P501" s="319">
        <f>IF(N501="Atraso",L501,L501/(1+$L$2)^O501)</f>
        <v/>
      </c>
      <c r="Q501">
        <f>IF(N501="Atraso",$L$3-G501,0)</f>
        <v/>
      </c>
      <c r="R501">
        <f>IF(Q501&lt;=15,"Até 15",IF(Q501&lt;=30,"Entre 15 e 30",IF(Q501&lt;=60,"Entre 30 e 60",IF(Q501&lt;=90,"Entre 60 e 90",IF(Q501&lt;=120,"Entre 90 e 120",IF(Q501&lt;=150,"Entre 120 e 150",IF(Q501&lt;=180,"Entre 150 e 180","Superior a 180")))))))</f>
        <v/>
      </c>
      <c r="S501">
        <f>IF(N501="Atraso",IF(Q501&lt;=30,INFORME_MENSAL!$A$12,IF(Q501&lt;=60,INFORME_MENSAL!$A$13,IF(Q501&lt;=90,INFORME_MENSAL!$A$14,IF(Q501&lt;=120,INFORME_MENSAL!$A$15,IF(Q501&lt;=150,INFORME_MENSAL!$A$16,IF(Q501&lt;=180,INFORME_MENSAL!$A$17,IF(Q501&lt;=360,INFORME_MENSAL!$A$18,IF(Q501&gt;360,INFORME_MENSAL!$A$19)))))))),"")</f>
        <v/>
      </c>
    </row>
    <row r="502">
      <c r="A502" t="inlineStr">
        <is>
          <t>CASA-6</t>
        </is>
      </c>
      <c r="B502" t="inlineStr">
        <is>
          <t>ANTIDES ARAUJO DOS SANTOS JUNIOR / SIMONE MARIA DE SOUZA ARAUJO</t>
        </is>
      </c>
      <c r="C502" t="n">
        <v>1</v>
      </c>
      <c r="D502" t="inlineStr">
        <is>
          <t>INCC</t>
        </is>
      </c>
      <c r="F502" t="inlineStr">
        <is>
          <t>Mensal</t>
        </is>
      </c>
      <c r="G502" s="322" t="n">
        <v>45376</v>
      </c>
      <c r="H502" s="322" t="n">
        <v>45352</v>
      </c>
      <c r="I502" t="n">
        <v>7</v>
      </c>
      <c r="J502" t="inlineStr">
        <is>
          <t>P - Parcela</t>
        </is>
      </c>
      <c r="K502" t="inlineStr">
        <is>
          <t>Contrato</t>
        </is>
      </c>
      <c r="L502" t="n">
        <v>4116.92</v>
      </c>
      <c r="M502" s="167">
        <f>DATE(YEAR(G502),MONTH(G502),1)</f>
        <v/>
      </c>
      <c r="N502" s="157">
        <f>IF(G502&gt;$L$3,"Futuro","Atraso")</f>
        <v/>
      </c>
      <c r="O502">
        <f>12*(YEAR(G502)-YEAR($L$3))+(MONTH(G502)-MONTH($L$3))</f>
        <v/>
      </c>
      <c r="P502" s="319">
        <f>IF(N502="Atraso",L502,L502/(1+$L$2)^O502)</f>
        <v/>
      </c>
      <c r="Q502">
        <f>IF(N502="Atraso",$L$3-G502,0)</f>
        <v/>
      </c>
      <c r="R502">
        <f>IF(Q502&lt;=15,"Até 15",IF(Q502&lt;=30,"Entre 15 e 30",IF(Q502&lt;=60,"Entre 30 e 60",IF(Q502&lt;=90,"Entre 60 e 90",IF(Q502&lt;=120,"Entre 90 e 120",IF(Q502&lt;=150,"Entre 120 e 150",IF(Q502&lt;=180,"Entre 150 e 180","Superior a 180")))))))</f>
        <v/>
      </c>
      <c r="S502">
        <f>IF(N502="Atraso",IF(Q502&lt;=30,INFORME_MENSAL!$A$12,IF(Q502&lt;=60,INFORME_MENSAL!$A$13,IF(Q502&lt;=90,INFORME_MENSAL!$A$14,IF(Q502&lt;=120,INFORME_MENSAL!$A$15,IF(Q502&lt;=150,INFORME_MENSAL!$A$16,IF(Q502&lt;=180,INFORME_MENSAL!$A$17,IF(Q502&lt;=360,INFORME_MENSAL!$A$18,IF(Q502&gt;360,INFORME_MENSAL!$A$19)))))))),"")</f>
        <v/>
      </c>
    </row>
    <row r="503">
      <c r="A503" t="inlineStr">
        <is>
          <t>CASA-50</t>
        </is>
      </c>
      <c r="B503" t="inlineStr">
        <is>
          <t>VALTER ROGERIO DOS SANTOS PEREIRA / CARLA PRISCILA OLIVEIRA DE LIMA</t>
        </is>
      </c>
      <c r="C503" t="n">
        <v>1</v>
      </c>
      <c r="D503" t="inlineStr">
        <is>
          <t>INCC</t>
        </is>
      </c>
      <c r="F503" t="inlineStr">
        <is>
          <t>Mensal</t>
        </is>
      </c>
      <c r="G503" s="322" t="n">
        <v>45376</v>
      </c>
      <c r="H503" s="322" t="n">
        <v>45352</v>
      </c>
      <c r="I503" t="n">
        <v>15</v>
      </c>
      <c r="J503" t="inlineStr">
        <is>
          <t>P - Parcela</t>
        </is>
      </c>
      <c r="K503" t="inlineStr">
        <is>
          <t>Contrato</t>
        </is>
      </c>
      <c r="L503" t="n">
        <v>1563.08</v>
      </c>
      <c r="M503" s="167">
        <f>DATE(YEAR(G503),MONTH(G503),1)</f>
        <v/>
      </c>
      <c r="N503" s="157">
        <f>IF(G503&gt;$L$3,"Futuro","Atraso")</f>
        <v/>
      </c>
      <c r="O503">
        <f>12*(YEAR(G503)-YEAR($L$3))+(MONTH(G503)-MONTH($L$3))</f>
        <v/>
      </c>
      <c r="P503" s="319">
        <f>IF(N503="Atraso",L503,L503/(1+$L$2)^O503)</f>
        <v/>
      </c>
      <c r="Q503">
        <f>IF(N503="Atraso",$L$3-G503,0)</f>
        <v/>
      </c>
      <c r="R503">
        <f>IF(Q503&lt;=15,"Até 15",IF(Q503&lt;=30,"Entre 15 e 30",IF(Q503&lt;=60,"Entre 30 e 60",IF(Q503&lt;=90,"Entre 60 e 90",IF(Q503&lt;=120,"Entre 90 e 120",IF(Q503&lt;=150,"Entre 120 e 150",IF(Q503&lt;=180,"Entre 150 e 180","Superior a 180")))))))</f>
        <v/>
      </c>
      <c r="S503">
        <f>IF(N503="Atraso",IF(Q503&lt;=30,INFORME_MENSAL!$A$12,IF(Q503&lt;=60,INFORME_MENSAL!$A$13,IF(Q503&lt;=90,INFORME_MENSAL!$A$14,IF(Q503&lt;=120,INFORME_MENSAL!$A$15,IF(Q503&lt;=150,INFORME_MENSAL!$A$16,IF(Q503&lt;=180,INFORME_MENSAL!$A$17,IF(Q503&lt;=360,INFORME_MENSAL!$A$18,IF(Q503&gt;360,INFORME_MENSAL!$A$19)))))))),"")</f>
        <v/>
      </c>
    </row>
    <row r="504">
      <c r="A504" t="inlineStr">
        <is>
          <t>CASA-61</t>
        </is>
      </c>
      <c r="B504" t="inlineStr">
        <is>
          <t>WELLINGTON RIBEIRO LEITE / GRACIETE ANA DOS SANTOS SILVA LEITE</t>
        </is>
      </c>
      <c r="C504" t="n">
        <v>1</v>
      </c>
      <c r="D504" t="inlineStr">
        <is>
          <t>INCC</t>
        </is>
      </c>
      <c r="F504" t="inlineStr">
        <is>
          <t>Mensal</t>
        </is>
      </c>
      <c r="G504" s="322" t="n">
        <v>45376</v>
      </c>
      <c r="H504" s="322" t="n">
        <v>45352</v>
      </c>
      <c r="I504" t="n">
        <v>4</v>
      </c>
      <c r="J504" t="inlineStr">
        <is>
          <t>A2 - Semestral</t>
        </is>
      </c>
      <c r="K504" t="inlineStr">
        <is>
          <t>Contrato</t>
        </is>
      </c>
      <c r="L504" t="n">
        <v>54667.58</v>
      </c>
      <c r="M504" s="167">
        <f>DATE(YEAR(G504),MONTH(G504),1)</f>
        <v/>
      </c>
      <c r="N504" s="157">
        <f>IF(G504&gt;$L$3,"Futuro","Atraso")</f>
        <v/>
      </c>
      <c r="O504">
        <f>12*(YEAR(G504)-YEAR($L$3))+(MONTH(G504)-MONTH($L$3))</f>
        <v/>
      </c>
      <c r="P504" s="319">
        <f>IF(N504="Atraso",L504,L504/(1+$L$2)^O504)</f>
        <v/>
      </c>
      <c r="Q504">
        <f>IF(N504="Atraso",$L$3-G504,0)</f>
        <v/>
      </c>
      <c r="R504">
        <f>IF(Q504&lt;=15,"Até 15",IF(Q504&lt;=30,"Entre 15 e 30",IF(Q504&lt;=60,"Entre 30 e 60",IF(Q504&lt;=90,"Entre 60 e 90",IF(Q504&lt;=120,"Entre 90 e 120",IF(Q504&lt;=150,"Entre 120 e 150",IF(Q504&lt;=180,"Entre 150 e 180","Superior a 180")))))))</f>
        <v/>
      </c>
      <c r="S504">
        <f>IF(N504="Atraso",IF(Q504&lt;=30,INFORME_MENSAL!$A$12,IF(Q504&lt;=60,INFORME_MENSAL!$A$13,IF(Q504&lt;=90,INFORME_MENSAL!$A$14,IF(Q504&lt;=120,INFORME_MENSAL!$A$15,IF(Q504&lt;=150,INFORME_MENSAL!$A$16,IF(Q504&lt;=180,INFORME_MENSAL!$A$17,IF(Q504&lt;=360,INFORME_MENSAL!$A$18,IF(Q504&gt;360,INFORME_MENSAL!$A$19)))))))),"")</f>
        <v/>
      </c>
    </row>
    <row r="505">
      <c r="A505" t="inlineStr">
        <is>
          <t>CASA-61</t>
        </is>
      </c>
      <c r="B505" t="inlineStr">
        <is>
          <t>WELLINGTON RIBEIRO LEITE / GRACIETE ANA DOS SANTOS SILVA LEITE</t>
        </is>
      </c>
      <c r="C505" t="n">
        <v>1</v>
      </c>
      <c r="D505" t="inlineStr">
        <is>
          <t>INCC</t>
        </is>
      </c>
      <c r="F505" t="inlineStr">
        <is>
          <t>Mensal</t>
        </is>
      </c>
      <c r="G505" s="322" t="n">
        <v>45376</v>
      </c>
      <c r="H505" s="322" t="n">
        <v>45352</v>
      </c>
      <c r="I505" t="n">
        <v>20</v>
      </c>
      <c r="J505" t="inlineStr">
        <is>
          <t>P - Parcela</t>
        </is>
      </c>
      <c r="K505" t="inlineStr">
        <is>
          <t>Contrato</t>
        </is>
      </c>
      <c r="L505" t="n">
        <v>7186.58</v>
      </c>
      <c r="M505" s="167">
        <f>DATE(YEAR(G505),MONTH(G505),1)</f>
        <v/>
      </c>
      <c r="N505" s="157">
        <f>IF(G505&gt;$L$3,"Futuro","Atraso")</f>
        <v/>
      </c>
      <c r="O505">
        <f>12*(YEAR(G505)-YEAR($L$3))+(MONTH(G505)-MONTH($L$3))</f>
        <v/>
      </c>
      <c r="P505" s="319">
        <f>IF(N505="Atraso",L505,L505/(1+$L$2)^O505)</f>
        <v/>
      </c>
      <c r="Q505">
        <f>IF(N505="Atraso",$L$3-G505,0)</f>
        <v/>
      </c>
      <c r="R505">
        <f>IF(Q505&lt;=15,"Até 15",IF(Q505&lt;=30,"Entre 15 e 30",IF(Q505&lt;=60,"Entre 30 e 60",IF(Q505&lt;=90,"Entre 60 e 90",IF(Q505&lt;=120,"Entre 90 e 120",IF(Q505&lt;=150,"Entre 120 e 150",IF(Q505&lt;=180,"Entre 150 e 180","Superior a 180")))))))</f>
        <v/>
      </c>
      <c r="S505">
        <f>IF(N505="Atraso",IF(Q505&lt;=30,INFORME_MENSAL!$A$12,IF(Q505&lt;=60,INFORME_MENSAL!$A$13,IF(Q505&lt;=90,INFORME_MENSAL!$A$14,IF(Q505&lt;=120,INFORME_MENSAL!$A$15,IF(Q505&lt;=150,INFORME_MENSAL!$A$16,IF(Q505&lt;=180,INFORME_MENSAL!$A$17,IF(Q505&lt;=360,INFORME_MENSAL!$A$18,IF(Q505&gt;360,INFORME_MENSAL!$A$19)))))))),"")</f>
        <v/>
      </c>
    </row>
    <row r="506">
      <c r="A506" t="inlineStr">
        <is>
          <t>CASA-33</t>
        </is>
      </c>
      <c r="B506" t="inlineStr">
        <is>
          <t>MICHEL AKIRA YONAMINE / KARINA HARUMI URA YONAMINE</t>
        </is>
      </c>
      <c r="C506" t="n">
        <v>1</v>
      </c>
      <c r="D506" t="inlineStr">
        <is>
          <t>INCC</t>
        </is>
      </c>
      <c r="F506" t="inlineStr">
        <is>
          <t>Mensal</t>
        </is>
      </c>
      <c r="G506" s="322" t="n">
        <v>45376</v>
      </c>
      <c r="H506" s="322" t="n">
        <v>45352</v>
      </c>
      <c r="I506" t="n">
        <v>5</v>
      </c>
      <c r="J506" t="inlineStr">
        <is>
          <t>P - Parcela</t>
        </is>
      </c>
      <c r="K506" t="inlineStr">
        <is>
          <t>Contrato</t>
        </is>
      </c>
      <c r="L506" t="n">
        <v>3626.35</v>
      </c>
      <c r="M506" s="167">
        <f>DATE(YEAR(G506),MONTH(G506),1)</f>
        <v/>
      </c>
      <c r="N506" s="157">
        <f>IF(G506&gt;$L$3,"Futuro","Atraso")</f>
        <v/>
      </c>
      <c r="O506">
        <f>12*(YEAR(G506)-YEAR($L$3))+(MONTH(G506)-MONTH($L$3))</f>
        <v/>
      </c>
      <c r="P506" s="319">
        <f>IF(N506="Atraso",L506,L506/(1+$L$2)^O506)</f>
        <v/>
      </c>
      <c r="Q506">
        <f>IF(N506="Atraso",$L$3-G506,0)</f>
        <v/>
      </c>
      <c r="R506">
        <f>IF(Q506&lt;=15,"Até 15",IF(Q506&lt;=30,"Entre 15 e 30",IF(Q506&lt;=60,"Entre 30 e 60",IF(Q506&lt;=90,"Entre 60 e 90",IF(Q506&lt;=120,"Entre 90 e 120",IF(Q506&lt;=150,"Entre 120 e 150",IF(Q506&lt;=180,"Entre 150 e 180","Superior a 180")))))))</f>
        <v/>
      </c>
      <c r="S506">
        <f>IF(N506="Atraso",IF(Q506&lt;=30,INFORME_MENSAL!$A$12,IF(Q506&lt;=60,INFORME_MENSAL!$A$13,IF(Q506&lt;=90,INFORME_MENSAL!$A$14,IF(Q506&lt;=120,INFORME_MENSAL!$A$15,IF(Q506&lt;=150,INFORME_MENSAL!$A$16,IF(Q506&lt;=180,INFORME_MENSAL!$A$17,IF(Q506&lt;=360,INFORME_MENSAL!$A$18,IF(Q506&gt;360,INFORME_MENSAL!$A$19)))))))),"")</f>
        <v/>
      </c>
    </row>
    <row r="507">
      <c r="A507" t="inlineStr">
        <is>
          <t>CASA-55</t>
        </is>
      </c>
      <c r="B507" t="inlineStr">
        <is>
          <t>MARCIO AMBROZIO COELHO SILVA / CRISTIANA PAULA COELHO SILVA</t>
        </is>
      </c>
      <c r="C507" t="n">
        <v>1</v>
      </c>
      <c r="D507" t="inlineStr">
        <is>
          <t>INCC</t>
        </is>
      </c>
      <c r="F507" t="inlineStr">
        <is>
          <t>Mensal</t>
        </is>
      </c>
      <c r="G507" s="322" t="n">
        <v>45376</v>
      </c>
      <c r="H507" s="322" t="n">
        <v>45352</v>
      </c>
      <c r="I507" t="n">
        <v>7</v>
      </c>
      <c r="J507" t="inlineStr">
        <is>
          <t>P - Parcela</t>
        </is>
      </c>
      <c r="K507" t="inlineStr">
        <is>
          <t>Contrato</t>
        </is>
      </c>
      <c r="L507" t="n">
        <v>3490.88</v>
      </c>
      <c r="M507" s="167">
        <f>DATE(YEAR(G507),MONTH(G507),1)</f>
        <v/>
      </c>
      <c r="N507" s="157">
        <f>IF(G507&gt;$L$3,"Futuro","Atraso")</f>
        <v/>
      </c>
      <c r="O507">
        <f>12*(YEAR(G507)-YEAR($L$3))+(MONTH(G507)-MONTH($L$3))</f>
        <v/>
      </c>
      <c r="P507" s="319">
        <f>IF(N507="Atraso",L507,L507/(1+$L$2)^O507)</f>
        <v/>
      </c>
      <c r="Q507">
        <f>IF(N507="Atraso",$L$3-G507,0)</f>
        <v/>
      </c>
      <c r="R507">
        <f>IF(Q507&lt;=15,"Até 15",IF(Q507&lt;=30,"Entre 15 e 30",IF(Q507&lt;=60,"Entre 30 e 60",IF(Q507&lt;=90,"Entre 60 e 90",IF(Q507&lt;=120,"Entre 90 e 120",IF(Q507&lt;=150,"Entre 120 e 150",IF(Q507&lt;=180,"Entre 150 e 180","Superior a 180")))))))</f>
        <v/>
      </c>
      <c r="S507">
        <f>IF(N507="Atraso",IF(Q507&lt;=30,INFORME_MENSAL!$A$12,IF(Q507&lt;=60,INFORME_MENSAL!$A$13,IF(Q507&lt;=90,INFORME_MENSAL!$A$14,IF(Q507&lt;=120,INFORME_MENSAL!$A$15,IF(Q507&lt;=150,INFORME_MENSAL!$A$16,IF(Q507&lt;=180,INFORME_MENSAL!$A$17,IF(Q507&lt;=360,INFORME_MENSAL!$A$18,IF(Q507&gt;360,INFORME_MENSAL!$A$19)))))))),"")</f>
        <v/>
      </c>
    </row>
    <row r="508">
      <c r="A508" t="inlineStr">
        <is>
          <t>CASA-59</t>
        </is>
      </c>
      <c r="B508" t="inlineStr">
        <is>
          <t>REGINALDO JOSE DA SILVA / HELIENE CRISTINA DO NASCIMENTO SILVA</t>
        </is>
      </c>
      <c r="C508" t="n">
        <v>1</v>
      </c>
      <c r="D508" t="inlineStr">
        <is>
          <t>INCC</t>
        </is>
      </c>
      <c r="F508" t="inlineStr">
        <is>
          <t>Mensal</t>
        </is>
      </c>
      <c r="G508" s="322" t="n">
        <v>45376</v>
      </c>
      <c r="H508" s="322" t="n">
        <v>45352</v>
      </c>
      <c r="I508" t="n">
        <v>5</v>
      </c>
      <c r="J508" t="inlineStr">
        <is>
          <t>P - Parcela</t>
        </is>
      </c>
      <c r="K508" t="inlineStr">
        <is>
          <t>Contrato</t>
        </is>
      </c>
      <c r="L508" t="n">
        <v>3094.22</v>
      </c>
      <c r="M508" s="167">
        <f>DATE(YEAR(G508),MONTH(G508),1)</f>
        <v/>
      </c>
      <c r="N508" s="157">
        <f>IF(G508&gt;$L$3,"Futuro","Atraso")</f>
        <v/>
      </c>
      <c r="O508">
        <f>12*(YEAR(G508)-YEAR($L$3))+(MONTH(G508)-MONTH($L$3))</f>
        <v/>
      </c>
      <c r="P508" s="319">
        <f>IF(N508="Atraso",L508,L508/(1+$L$2)^O508)</f>
        <v/>
      </c>
      <c r="Q508">
        <f>IF(N508="Atraso",$L$3-G508,0)</f>
        <v/>
      </c>
      <c r="R508">
        <f>IF(Q508&lt;=15,"Até 15",IF(Q508&lt;=30,"Entre 15 e 30",IF(Q508&lt;=60,"Entre 30 e 60",IF(Q508&lt;=90,"Entre 60 e 90",IF(Q508&lt;=120,"Entre 90 e 120",IF(Q508&lt;=150,"Entre 120 e 150",IF(Q508&lt;=180,"Entre 150 e 180","Superior a 180")))))))</f>
        <v/>
      </c>
      <c r="S508">
        <f>IF(N508="Atraso",IF(Q508&lt;=30,INFORME_MENSAL!$A$12,IF(Q508&lt;=60,INFORME_MENSAL!$A$13,IF(Q508&lt;=90,INFORME_MENSAL!$A$14,IF(Q508&lt;=120,INFORME_MENSAL!$A$15,IF(Q508&lt;=150,INFORME_MENSAL!$A$16,IF(Q508&lt;=180,INFORME_MENSAL!$A$17,IF(Q508&lt;=360,INFORME_MENSAL!$A$18,IF(Q508&gt;360,INFORME_MENSAL!$A$19)))))))),"")</f>
        <v/>
      </c>
    </row>
    <row r="509">
      <c r="A509" t="inlineStr">
        <is>
          <t>CASA-83</t>
        </is>
      </c>
      <c r="B509" t="inlineStr">
        <is>
          <t>HELADIO FRANCISCO CARVALHO</t>
        </is>
      </c>
      <c r="C509" t="n">
        <v>1</v>
      </c>
      <c r="D509" t="inlineStr">
        <is>
          <t>INCC</t>
        </is>
      </c>
      <c r="F509" t="inlineStr">
        <is>
          <t>Mensal</t>
        </is>
      </c>
      <c r="G509" s="322" t="n">
        <v>45376</v>
      </c>
      <c r="H509" s="322" t="n">
        <v>45352</v>
      </c>
      <c r="I509" t="n">
        <v>7</v>
      </c>
      <c r="J509" t="inlineStr">
        <is>
          <t>P - Parcela</t>
        </is>
      </c>
      <c r="K509" t="inlineStr">
        <is>
          <t>Contrato</t>
        </is>
      </c>
      <c r="L509" t="n">
        <v>5653.15</v>
      </c>
      <c r="M509" s="167">
        <f>DATE(YEAR(G509),MONTH(G509),1)</f>
        <v/>
      </c>
      <c r="N509" s="157">
        <f>IF(G509&gt;$L$3,"Futuro","Atraso")</f>
        <v/>
      </c>
      <c r="O509">
        <f>12*(YEAR(G509)-YEAR($L$3))+(MONTH(G509)-MONTH($L$3))</f>
        <v/>
      </c>
      <c r="P509" s="319">
        <f>IF(N509="Atraso",L509,L509/(1+$L$2)^O509)</f>
        <v/>
      </c>
      <c r="Q509">
        <f>IF(N509="Atraso",$L$3-G509,0)</f>
        <v/>
      </c>
      <c r="R509">
        <f>IF(Q509&lt;=15,"Até 15",IF(Q509&lt;=30,"Entre 15 e 30",IF(Q509&lt;=60,"Entre 30 e 60",IF(Q509&lt;=90,"Entre 60 e 90",IF(Q509&lt;=120,"Entre 90 e 120",IF(Q509&lt;=150,"Entre 120 e 150",IF(Q509&lt;=180,"Entre 150 e 180","Superior a 180")))))))</f>
        <v/>
      </c>
      <c r="S509">
        <f>IF(N509="Atraso",IF(Q509&lt;=30,INFORME_MENSAL!$A$12,IF(Q509&lt;=60,INFORME_MENSAL!$A$13,IF(Q509&lt;=90,INFORME_MENSAL!$A$14,IF(Q509&lt;=120,INFORME_MENSAL!$A$15,IF(Q509&lt;=150,INFORME_MENSAL!$A$16,IF(Q509&lt;=180,INFORME_MENSAL!$A$17,IF(Q509&lt;=360,INFORME_MENSAL!$A$18,IF(Q509&gt;360,INFORME_MENSAL!$A$19)))))))),"")</f>
        <v/>
      </c>
    </row>
    <row r="510">
      <c r="A510" t="inlineStr">
        <is>
          <t>CASA-51</t>
        </is>
      </c>
      <c r="B510" t="inlineStr">
        <is>
          <t>FRANCISCO SALVIANO DA COSTA / EVELY SALVIANO TEIXEIRA</t>
        </is>
      </c>
      <c r="C510" t="n">
        <v>1</v>
      </c>
      <c r="D510" t="inlineStr">
        <is>
          <t>INCC</t>
        </is>
      </c>
      <c r="F510" t="inlineStr">
        <is>
          <t>Mensal</t>
        </is>
      </c>
      <c r="G510" s="322" t="n">
        <v>45376</v>
      </c>
      <c r="H510" s="322" t="n">
        <v>45352</v>
      </c>
      <c r="I510" t="n">
        <v>5</v>
      </c>
      <c r="J510" t="inlineStr">
        <is>
          <t>P - Parcela</t>
        </is>
      </c>
      <c r="K510" t="inlineStr">
        <is>
          <t>Contrato</t>
        </is>
      </c>
      <c r="L510" t="n">
        <v>3094.22</v>
      </c>
      <c r="M510" s="167">
        <f>DATE(YEAR(G510),MONTH(G510),1)</f>
        <v/>
      </c>
      <c r="N510" s="157">
        <f>IF(G510&gt;$L$3,"Futuro","Atraso")</f>
        <v/>
      </c>
      <c r="O510">
        <f>12*(YEAR(G510)-YEAR($L$3))+(MONTH(G510)-MONTH($L$3))</f>
        <v/>
      </c>
      <c r="P510" s="319">
        <f>IF(N510="Atraso",L510,L510/(1+$L$2)^O510)</f>
        <v/>
      </c>
      <c r="Q510">
        <f>IF(N510="Atraso",$L$3-G510,0)</f>
        <v/>
      </c>
      <c r="R510">
        <f>IF(Q510&lt;=15,"Até 15",IF(Q510&lt;=30,"Entre 15 e 30",IF(Q510&lt;=60,"Entre 30 e 60",IF(Q510&lt;=90,"Entre 60 e 90",IF(Q510&lt;=120,"Entre 90 e 120",IF(Q510&lt;=150,"Entre 120 e 150",IF(Q510&lt;=180,"Entre 150 e 180","Superior a 180")))))))</f>
        <v/>
      </c>
      <c r="S510">
        <f>IF(N510="Atraso",IF(Q510&lt;=30,INFORME_MENSAL!$A$12,IF(Q510&lt;=60,INFORME_MENSAL!$A$13,IF(Q510&lt;=90,INFORME_MENSAL!$A$14,IF(Q510&lt;=120,INFORME_MENSAL!$A$15,IF(Q510&lt;=150,INFORME_MENSAL!$A$16,IF(Q510&lt;=180,INFORME_MENSAL!$A$17,IF(Q510&lt;=360,INFORME_MENSAL!$A$18,IF(Q510&gt;360,INFORME_MENSAL!$A$19)))))))),"")</f>
        <v/>
      </c>
    </row>
    <row r="511">
      <c r="A511" t="inlineStr">
        <is>
          <t>CASA-44</t>
        </is>
      </c>
      <c r="B511" t="inlineStr">
        <is>
          <t>AUGUSTO PARRA DIONISIO</t>
        </is>
      </c>
      <c r="C511" t="n">
        <v>1</v>
      </c>
      <c r="D511" t="inlineStr">
        <is>
          <t>INCC</t>
        </is>
      </c>
      <c r="F511" t="inlineStr">
        <is>
          <t>Mensal</t>
        </is>
      </c>
      <c r="G511" s="322" t="n">
        <v>45376</v>
      </c>
      <c r="H511" s="322" t="n">
        <v>45352</v>
      </c>
      <c r="I511" t="n">
        <v>6</v>
      </c>
      <c r="J511" t="inlineStr">
        <is>
          <t>P - Parcela</t>
        </is>
      </c>
      <c r="K511" t="inlineStr">
        <is>
          <t>Contrato</t>
        </is>
      </c>
      <c r="L511" t="n">
        <v>3865.74</v>
      </c>
      <c r="M511" s="167">
        <f>DATE(YEAR(G511),MONTH(G511),1)</f>
        <v/>
      </c>
      <c r="N511" s="157">
        <f>IF(G511&gt;$L$3,"Futuro","Atraso")</f>
        <v/>
      </c>
      <c r="O511">
        <f>12*(YEAR(G511)-YEAR($L$3))+(MONTH(G511)-MONTH($L$3))</f>
        <v/>
      </c>
      <c r="P511" s="319">
        <f>IF(N511="Atraso",L511,L511/(1+$L$2)^O511)</f>
        <v/>
      </c>
      <c r="Q511">
        <f>IF(N511="Atraso",$L$3-G511,0)</f>
        <v/>
      </c>
      <c r="R511">
        <f>IF(Q511&lt;=15,"Até 15",IF(Q511&lt;=30,"Entre 15 e 30",IF(Q511&lt;=60,"Entre 30 e 60",IF(Q511&lt;=90,"Entre 60 e 90",IF(Q511&lt;=120,"Entre 90 e 120",IF(Q511&lt;=150,"Entre 120 e 150",IF(Q511&lt;=180,"Entre 150 e 180","Superior a 180")))))))</f>
        <v/>
      </c>
      <c r="S511">
        <f>IF(N511="Atraso",IF(Q511&lt;=30,INFORME_MENSAL!$A$12,IF(Q511&lt;=60,INFORME_MENSAL!$A$13,IF(Q511&lt;=90,INFORME_MENSAL!$A$14,IF(Q511&lt;=120,INFORME_MENSAL!$A$15,IF(Q511&lt;=150,INFORME_MENSAL!$A$16,IF(Q511&lt;=180,INFORME_MENSAL!$A$17,IF(Q511&lt;=360,INFORME_MENSAL!$A$18,IF(Q511&gt;360,INFORME_MENSAL!$A$19)))))))),"")</f>
        <v/>
      </c>
    </row>
    <row r="512">
      <c r="A512" t="inlineStr">
        <is>
          <t>CASA-58</t>
        </is>
      </c>
      <c r="B512" t="inlineStr">
        <is>
          <t>ADRIANO DO COUTO CORREA / PAULA LETICIA REIS LAVRA</t>
        </is>
      </c>
      <c r="C512" t="n">
        <v>1</v>
      </c>
      <c r="D512" t="inlineStr">
        <is>
          <t>INCC</t>
        </is>
      </c>
      <c r="F512" t="inlineStr">
        <is>
          <t>Mensal</t>
        </is>
      </c>
      <c r="G512" s="322" t="n">
        <v>45376</v>
      </c>
      <c r="H512" s="322" t="n">
        <v>45352</v>
      </c>
      <c r="I512" t="n">
        <v>7</v>
      </c>
      <c r="J512" t="inlineStr">
        <is>
          <t>P - Parcela</t>
        </is>
      </c>
      <c r="K512" t="inlineStr">
        <is>
          <t>Contrato</t>
        </is>
      </c>
      <c r="L512" t="n">
        <v>3490.88</v>
      </c>
      <c r="M512" s="167">
        <f>DATE(YEAR(G512),MONTH(G512),1)</f>
        <v/>
      </c>
      <c r="N512" s="157">
        <f>IF(G512&gt;$L$3,"Futuro","Atraso")</f>
        <v/>
      </c>
      <c r="O512">
        <f>12*(YEAR(G512)-YEAR($L$3))+(MONTH(G512)-MONTH($L$3))</f>
        <v/>
      </c>
      <c r="P512" s="319">
        <f>IF(N512="Atraso",L512,L512/(1+$L$2)^O512)</f>
        <v/>
      </c>
      <c r="Q512">
        <f>IF(N512="Atraso",$L$3-G512,0)</f>
        <v/>
      </c>
      <c r="R512">
        <f>IF(Q512&lt;=15,"Até 15",IF(Q512&lt;=30,"Entre 15 e 30",IF(Q512&lt;=60,"Entre 30 e 60",IF(Q512&lt;=90,"Entre 60 e 90",IF(Q512&lt;=120,"Entre 90 e 120",IF(Q512&lt;=150,"Entre 120 e 150",IF(Q512&lt;=180,"Entre 150 e 180","Superior a 180")))))))</f>
        <v/>
      </c>
      <c r="S512">
        <f>IF(N512="Atraso",IF(Q512&lt;=30,INFORME_MENSAL!$A$12,IF(Q512&lt;=60,INFORME_MENSAL!$A$13,IF(Q512&lt;=90,INFORME_MENSAL!$A$14,IF(Q512&lt;=120,INFORME_MENSAL!$A$15,IF(Q512&lt;=150,INFORME_MENSAL!$A$16,IF(Q512&lt;=180,INFORME_MENSAL!$A$17,IF(Q512&lt;=360,INFORME_MENSAL!$A$18,IF(Q512&gt;360,INFORME_MENSAL!$A$19)))))))),"")</f>
        <v/>
      </c>
    </row>
    <row r="513">
      <c r="A513" t="inlineStr">
        <is>
          <t>CASA-80</t>
        </is>
      </c>
      <c r="B513" t="inlineStr">
        <is>
          <t>MATHEUS OMENA MACIEL / INGRID ANDRADE OMENA</t>
        </is>
      </c>
      <c r="C513" t="n">
        <v>1</v>
      </c>
      <c r="D513" t="inlineStr">
        <is>
          <t>INCC</t>
        </is>
      </c>
      <c r="F513" t="inlineStr">
        <is>
          <t>Mensal</t>
        </is>
      </c>
      <c r="G513" s="322" t="n">
        <v>45376</v>
      </c>
      <c r="H513" s="322" t="n">
        <v>45352</v>
      </c>
      <c r="I513" t="n">
        <v>4</v>
      </c>
      <c r="J513" t="inlineStr">
        <is>
          <t>P - Parcela</t>
        </is>
      </c>
      <c r="K513" t="inlineStr">
        <is>
          <t>Contrato</t>
        </is>
      </c>
      <c r="L513" t="n">
        <v>3595.43</v>
      </c>
      <c r="M513" s="167">
        <f>DATE(YEAR(G513),MONTH(G513),1)</f>
        <v/>
      </c>
      <c r="N513" s="157">
        <f>IF(G513&gt;$L$3,"Futuro","Atraso")</f>
        <v/>
      </c>
      <c r="O513">
        <f>12*(YEAR(G513)-YEAR($L$3))+(MONTH(G513)-MONTH($L$3))</f>
        <v/>
      </c>
      <c r="P513" s="319">
        <f>IF(N513="Atraso",L513,L513/(1+$L$2)^O513)</f>
        <v/>
      </c>
      <c r="Q513">
        <f>IF(N513="Atraso",$L$3-G513,0)</f>
        <v/>
      </c>
      <c r="R513">
        <f>IF(Q513&lt;=15,"Até 15",IF(Q513&lt;=30,"Entre 15 e 30",IF(Q513&lt;=60,"Entre 30 e 60",IF(Q513&lt;=90,"Entre 60 e 90",IF(Q513&lt;=120,"Entre 90 e 120",IF(Q513&lt;=150,"Entre 120 e 150",IF(Q513&lt;=180,"Entre 150 e 180","Superior a 180")))))))</f>
        <v/>
      </c>
      <c r="S513">
        <f>IF(N513="Atraso",IF(Q513&lt;=30,INFORME_MENSAL!$A$12,IF(Q513&lt;=60,INFORME_MENSAL!$A$13,IF(Q513&lt;=90,INFORME_MENSAL!$A$14,IF(Q513&lt;=120,INFORME_MENSAL!$A$15,IF(Q513&lt;=150,INFORME_MENSAL!$A$16,IF(Q513&lt;=180,INFORME_MENSAL!$A$17,IF(Q513&lt;=360,INFORME_MENSAL!$A$18,IF(Q513&gt;360,INFORME_MENSAL!$A$19)))))))),"")</f>
        <v/>
      </c>
    </row>
    <row r="514">
      <c r="A514" t="inlineStr">
        <is>
          <t>CASA-10</t>
        </is>
      </c>
      <c r="B514" t="inlineStr">
        <is>
          <t>DIEGO DA MATA DE SOUSA</t>
        </is>
      </c>
      <c r="C514" t="n">
        <v>1</v>
      </c>
      <c r="D514" t="inlineStr">
        <is>
          <t>INCC</t>
        </is>
      </c>
      <c r="F514" t="inlineStr">
        <is>
          <t>Mensal</t>
        </is>
      </c>
      <c r="G514" s="322" t="n">
        <v>45376</v>
      </c>
      <c r="H514" s="322" t="n">
        <v>45352</v>
      </c>
      <c r="I514" t="n">
        <v>4</v>
      </c>
      <c r="J514" t="inlineStr">
        <is>
          <t>P - Parcela</t>
        </is>
      </c>
      <c r="K514" t="inlineStr">
        <is>
          <t>Contrato</t>
        </is>
      </c>
      <c r="L514" t="n">
        <v>3595.43</v>
      </c>
      <c r="M514" s="167">
        <f>DATE(YEAR(G514),MONTH(G514),1)</f>
        <v/>
      </c>
      <c r="N514" s="157">
        <f>IF(G514&gt;$L$3,"Futuro","Atraso")</f>
        <v/>
      </c>
      <c r="O514">
        <f>12*(YEAR(G514)-YEAR($L$3))+(MONTH(G514)-MONTH($L$3))</f>
        <v/>
      </c>
      <c r="P514" s="319">
        <f>IF(N514="Atraso",L514,L514/(1+$L$2)^O514)</f>
        <v/>
      </c>
      <c r="Q514">
        <f>IF(N514="Atraso",$L$3-G514,0)</f>
        <v/>
      </c>
      <c r="R514">
        <f>IF(Q514&lt;=15,"Até 15",IF(Q514&lt;=30,"Entre 15 e 30",IF(Q514&lt;=60,"Entre 30 e 60",IF(Q514&lt;=90,"Entre 60 e 90",IF(Q514&lt;=120,"Entre 90 e 120",IF(Q514&lt;=150,"Entre 120 e 150",IF(Q514&lt;=180,"Entre 150 e 180","Superior a 180")))))))</f>
        <v/>
      </c>
      <c r="S514">
        <f>IF(N514="Atraso",IF(Q514&lt;=30,INFORME_MENSAL!$A$12,IF(Q514&lt;=60,INFORME_MENSAL!$A$13,IF(Q514&lt;=90,INFORME_MENSAL!$A$14,IF(Q514&lt;=120,INFORME_MENSAL!$A$15,IF(Q514&lt;=150,INFORME_MENSAL!$A$16,IF(Q514&lt;=180,INFORME_MENSAL!$A$17,IF(Q514&lt;=360,INFORME_MENSAL!$A$18,IF(Q514&gt;360,INFORME_MENSAL!$A$19)))))))),"")</f>
        <v/>
      </c>
    </row>
    <row r="515">
      <c r="A515" t="inlineStr">
        <is>
          <t>CASA-43</t>
        </is>
      </c>
      <c r="B515" t="inlineStr">
        <is>
          <t>ROBSON PEREIRA DA SILVA / CAMILA DA SILVA OLIVEIRA</t>
        </is>
      </c>
      <c r="C515" t="n">
        <v>1</v>
      </c>
      <c r="D515" t="inlineStr">
        <is>
          <t>INCC</t>
        </is>
      </c>
      <c r="F515" t="inlineStr">
        <is>
          <t>Mensal</t>
        </is>
      </c>
      <c r="G515" s="322" t="n">
        <v>45376</v>
      </c>
      <c r="H515" s="322" t="n">
        <v>45352</v>
      </c>
      <c r="I515" t="n">
        <v>8</v>
      </c>
      <c r="J515" t="inlineStr">
        <is>
          <t>P - Parcela</t>
        </is>
      </c>
      <c r="K515" t="inlineStr">
        <is>
          <t>Contrato</t>
        </is>
      </c>
      <c r="L515" t="n">
        <v>4358.99</v>
      </c>
      <c r="M515" s="167">
        <f>DATE(YEAR(G515),MONTH(G515),1)</f>
        <v/>
      </c>
      <c r="N515" s="157">
        <f>IF(G515&gt;$L$3,"Futuro","Atraso")</f>
        <v/>
      </c>
      <c r="O515">
        <f>12*(YEAR(G515)-YEAR($L$3))+(MONTH(G515)-MONTH($L$3))</f>
        <v/>
      </c>
      <c r="P515" s="319">
        <f>IF(N515="Atraso",L515,L515/(1+$L$2)^O515)</f>
        <v/>
      </c>
      <c r="Q515">
        <f>IF(N515="Atraso",$L$3-G515,0)</f>
        <v/>
      </c>
      <c r="R515">
        <f>IF(Q515&lt;=15,"Até 15",IF(Q515&lt;=30,"Entre 15 e 30",IF(Q515&lt;=60,"Entre 30 e 60",IF(Q515&lt;=90,"Entre 60 e 90",IF(Q515&lt;=120,"Entre 90 e 120",IF(Q515&lt;=150,"Entre 120 e 150",IF(Q515&lt;=180,"Entre 150 e 180","Superior a 180")))))))</f>
        <v/>
      </c>
      <c r="S515">
        <f>IF(N515="Atraso",IF(Q515&lt;=30,INFORME_MENSAL!$A$12,IF(Q515&lt;=60,INFORME_MENSAL!$A$13,IF(Q515&lt;=90,INFORME_MENSAL!$A$14,IF(Q515&lt;=120,INFORME_MENSAL!$A$15,IF(Q515&lt;=150,INFORME_MENSAL!$A$16,IF(Q515&lt;=180,INFORME_MENSAL!$A$17,IF(Q515&lt;=360,INFORME_MENSAL!$A$18,IF(Q515&gt;360,INFORME_MENSAL!$A$19)))))))),"")</f>
        <v/>
      </c>
    </row>
    <row r="516">
      <c r="A516" t="inlineStr">
        <is>
          <t>CASA-3</t>
        </is>
      </c>
      <c r="B516" t="inlineStr">
        <is>
          <t>EDNEY DE CARVALHO BREVES JUNIOR</t>
        </is>
      </c>
      <c r="C516" t="n">
        <v>1</v>
      </c>
      <c r="D516" t="inlineStr">
        <is>
          <t>INCC</t>
        </is>
      </c>
      <c r="F516" t="inlineStr">
        <is>
          <t>Mensal</t>
        </is>
      </c>
      <c r="G516" s="322" t="n">
        <v>45376</v>
      </c>
      <c r="H516" s="322" t="n">
        <v>45352</v>
      </c>
      <c r="I516" t="n">
        <v>12</v>
      </c>
      <c r="J516" t="inlineStr">
        <is>
          <t>P - Parcela</t>
        </is>
      </c>
      <c r="K516" t="inlineStr">
        <is>
          <t>Contrato</t>
        </is>
      </c>
      <c r="L516" t="n">
        <v>5000</v>
      </c>
      <c r="M516" s="167">
        <f>DATE(YEAR(G516),MONTH(G516),1)</f>
        <v/>
      </c>
      <c r="N516" s="157">
        <f>IF(G516&gt;$L$3,"Futuro","Atraso")</f>
        <v/>
      </c>
      <c r="O516">
        <f>12*(YEAR(G516)-YEAR($L$3))+(MONTH(G516)-MONTH($L$3))</f>
        <v/>
      </c>
      <c r="P516" s="319">
        <f>IF(N516="Atraso",L516,L516/(1+$L$2)^O516)</f>
        <v/>
      </c>
      <c r="Q516">
        <f>IF(N516="Atraso",$L$3-G516,0)</f>
        <v/>
      </c>
      <c r="R516">
        <f>IF(Q516&lt;=15,"Até 15",IF(Q516&lt;=30,"Entre 15 e 30",IF(Q516&lt;=60,"Entre 30 e 60",IF(Q516&lt;=90,"Entre 60 e 90",IF(Q516&lt;=120,"Entre 90 e 120",IF(Q516&lt;=150,"Entre 120 e 150",IF(Q516&lt;=180,"Entre 150 e 180","Superior a 180")))))))</f>
        <v/>
      </c>
      <c r="S516">
        <f>IF(N516="Atraso",IF(Q516&lt;=30,INFORME_MENSAL!$A$12,IF(Q516&lt;=60,INFORME_MENSAL!$A$13,IF(Q516&lt;=90,INFORME_MENSAL!$A$14,IF(Q516&lt;=120,INFORME_MENSAL!$A$15,IF(Q516&lt;=150,INFORME_MENSAL!$A$16,IF(Q516&lt;=180,INFORME_MENSAL!$A$17,IF(Q516&lt;=360,INFORME_MENSAL!$A$18,IF(Q516&gt;360,INFORME_MENSAL!$A$19)))))))),"")</f>
        <v/>
      </c>
    </row>
    <row r="517">
      <c r="A517" t="inlineStr">
        <is>
          <t>CASA-53</t>
        </is>
      </c>
      <c r="B517" t="inlineStr">
        <is>
          <t>FELIPE POZITANO FABRETTE</t>
        </is>
      </c>
      <c r="C517" t="n">
        <v>1</v>
      </c>
      <c r="D517" t="inlineStr">
        <is>
          <t>INCC</t>
        </is>
      </c>
      <c r="F517" t="inlineStr">
        <is>
          <t>Mensal</t>
        </is>
      </c>
      <c r="G517" s="322" t="n">
        <v>45376</v>
      </c>
      <c r="H517" s="322" t="n">
        <v>45352</v>
      </c>
      <c r="I517" t="n">
        <v>13</v>
      </c>
      <c r="J517" t="inlineStr">
        <is>
          <t>P - Parcela</t>
        </is>
      </c>
      <c r="K517" t="inlineStr">
        <is>
          <t>Contrato</t>
        </is>
      </c>
      <c r="L517" t="n">
        <v>3000</v>
      </c>
      <c r="M517" s="167">
        <f>DATE(YEAR(G517),MONTH(G517),1)</f>
        <v/>
      </c>
      <c r="N517" s="157">
        <f>IF(G517&gt;$L$3,"Futuro","Atraso")</f>
        <v/>
      </c>
      <c r="O517">
        <f>12*(YEAR(G517)-YEAR($L$3))+(MONTH(G517)-MONTH($L$3))</f>
        <v/>
      </c>
      <c r="P517" s="319">
        <f>IF(N517="Atraso",L517,L517/(1+$L$2)^O517)</f>
        <v/>
      </c>
      <c r="Q517">
        <f>IF(N517="Atraso",$L$3-G517,0)</f>
        <v/>
      </c>
      <c r="R517">
        <f>IF(Q517&lt;=15,"Até 15",IF(Q517&lt;=30,"Entre 15 e 30",IF(Q517&lt;=60,"Entre 30 e 60",IF(Q517&lt;=90,"Entre 60 e 90",IF(Q517&lt;=120,"Entre 90 e 120",IF(Q517&lt;=150,"Entre 120 e 150",IF(Q517&lt;=180,"Entre 150 e 180","Superior a 180")))))))</f>
        <v/>
      </c>
      <c r="S517">
        <f>IF(N517="Atraso",IF(Q517&lt;=30,INFORME_MENSAL!$A$12,IF(Q517&lt;=60,INFORME_MENSAL!$A$13,IF(Q517&lt;=90,INFORME_MENSAL!$A$14,IF(Q517&lt;=120,INFORME_MENSAL!$A$15,IF(Q517&lt;=150,INFORME_MENSAL!$A$16,IF(Q517&lt;=180,INFORME_MENSAL!$A$17,IF(Q517&lt;=360,INFORME_MENSAL!$A$18,IF(Q517&gt;360,INFORME_MENSAL!$A$19)))))))),"")</f>
        <v/>
      </c>
    </row>
    <row r="518">
      <c r="A518" t="inlineStr">
        <is>
          <t>CASA-26</t>
        </is>
      </c>
      <c r="B518" t="inlineStr">
        <is>
          <t>FABIO LUIZ RIBEIRO GUIMARÃES / ELISANGELA FERREIRA GUIMARÃES</t>
        </is>
      </c>
      <c r="C518" t="n">
        <v>1</v>
      </c>
      <c r="D518" t="inlineStr">
        <is>
          <t>INCC</t>
        </is>
      </c>
      <c r="F518" t="inlineStr">
        <is>
          <t>Mensal</t>
        </is>
      </c>
      <c r="G518" s="322" t="n">
        <v>45397</v>
      </c>
      <c r="H518" s="322" t="n">
        <v>45383</v>
      </c>
      <c r="I518" t="n">
        <v>29</v>
      </c>
      <c r="J518" t="inlineStr">
        <is>
          <t>P - Parcela</t>
        </is>
      </c>
      <c r="K518" t="inlineStr">
        <is>
          <t>Contrato</t>
        </is>
      </c>
      <c r="L518" t="n">
        <v>3520.22</v>
      </c>
      <c r="M518" s="167">
        <f>DATE(YEAR(G518),MONTH(G518),1)</f>
        <v/>
      </c>
      <c r="N518" s="157">
        <f>IF(G518&gt;$L$3,"Futuro","Atraso")</f>
        <v/>
      </c>
      <c r="O518">
        <f>12*(YEAR(G518)-YEAR($L$3))+(MONTH(G518)-MONTH($L$3))</f>
        <v/>
      </c>
      <c r="P518" s="319">
        <f>IF(N518="Atraso",L518,L518/(1+$L$2)^O518)</f>
        <v/>
      </c>
      <c r="Q518">
        <f>IF(N518="Atraso",$L$3-G518,0)</f>
        <v/>
      </c>
      <c r="R518">
        <f>IF(Q518&lt;=15,"Até 15",IF(Q518&lt;=30,"Entre 15 e 30",IF(Q518&lt;=60,"Entre 30 e 60",IF(Q518&lt;=90,"Entre 60 e 90",IF(Q518&lt;=120,"Entre 90 e 120",IF(Q518&lt;=150,"Entre 120 e 150",IF(Q518&lt;=180,"Entre 150 e 180","Superior a 180")))))))</f>
        <v/>
      </c>
      <c r="S518">
        <f>IF(N518="Atraso",IF(Q518&lt;=30,INFORME_MENSAL!$A$12,IF(Q518&lt;=60,INFORME_MENSAL!$A$13,IF(Q518&lt;=90,INFORME_MENSAL!$A$14,IF(Q518&lt;=120,INFORME_MENSAL!$A$15,IF(Q518&lt;=150,INFORME_MENSAL!$A$16,IF(Q518&lt;=180,INFORME_MENSAL!$A$17,IF(Q518&lt;=360,INFORME_MENSAL!$A$18,IF(Q518&gt;360,INFORME_MENSAL!$A$19)))))))),"")</f>
        <v/>
      </c>
    </row>
    <row r="519">
      <c r="A519" t="inlineStr">
        <is>
          <t>CASA-28</t>
        </is>
      </c>
      <c r="B519" t="inlineStr">
        <is>
          <t>ALINE SALVATERRA MAGALHAES</t>
        </is>
      </c>
      <c r="C519" t="n">
        <v>1</v>
      </c>
      <c r="D519" t="inlineStr">
        <is>
          <t>INCC</t>
        </is>
      </c>
      <c r="F519" t="inlineStr">
        <is>
          <t>Mensal</t>
        </is>
      </c>
      <c r="G519" s="322" t="n">
        <v>45397</v>
      </c>
      <c r="H519" s="322" t="n">
        <v>45383</v>
      </c>
      <c r="I519" t="n">
        <v>12</v>
      </c>
      <c r="J519" t="inlineStr">
        <is>
          <t>P - Parcela</t>
        </is>
      </c>
      <c r="K519" t="inlineStr">
        <is>
          <t>Contrato</t>
        </is>
      </c>
      <c r="L519" t="n">
        <v>3872.75</v>
      </c>
      <c r="M519" s="167">
        <f>DATE(YEAR(G519),MONTH(G519),1)</f>
        <v/>
      </c>
      <c r="N519" s="157">
        <f>IF(G519&gt;$L$3,"Futuro","Atraso")</f>
        <v/>
      </c>
      <c r="O519">
        <f>12*(YEAR(G519)-YEAR($L$3))+(MONTH(G519)-MONTH($L$3))</f>
        <v/>
      </c>
      <c r="P519" s="319">
        <f>IF(N519="Atraso",L519,L519/(1+$L$2)^O519)</f>
        <v/>
      </c>
      <c r="Q519">
        <f>IF(N519="Atraso",$L$3-G519,0)</f>
        <v/>
      </c>
      <c r="R519">
        <f>IF(Q519&lt;=15,"Até 15",IF(Q519&lt;=30,"Entre 15 e 30",IF(Q519&lt;=60,"Entre 30 e 60",IF(Q519&lt;=90,"Entre 60 e 90",IF(Q519&lt;=120,"Entre 90 e 120",IF(Q519&lt;=150,"Entre 120 e 150",IF(Q519&lt;=180,"Entre 150 e 180","Superior a 180")))))))</f>
        <v/>
      </c>
      <c r="S519">
        <f>IF(N519="Atraso",IF(Q519&lt;=30,INFORME_MENSAL!$A$12,IF(Q519&lt;=60,INFORME_MENSAL!$A$13,IF(Q519&lt;=90,INFORME_MENSAL!$A$14,IF(Q519&lt;=120,INFORME_MENSAL!$A$15,IF(Q519&lt;=150,INFORME_MENSAL!$A$16,IF(Q519&lt;=180,INFORME_MENSAL!$A$17,IF(Q519&lt;=360,INFORME_MENSAL!$A$18,IF(Q519&gt;360,INFORME_MENSAL!$A$19)))))))),"")</f>
        <v/>
      </c>
    </row>
    <row r="520">
      <c r="A520" t="inlineStr">
        <is>
          <t>CASA-27</t>
        </is>
      </c>
      <c r="B520" t="inlineStr">
        <is>
          <t>SIMONE REGINA MAIA</t>
        </is>
      </c>
      <c r="C520" t="n">
        <v>1</v>
      </c>
      <c r="D520" t="inlineStr">
        <is>
          <t>INCC</t>
        </is>
      </c>
      <c r="F520" t="inlineStr">
        <is>
          <t>Mensal</t>
        </is>
      </c>
      <c r="G520" s="322" t="n">
        <v>45397</v>
      </c>
      <c r="H520" s="322" t="n">
        <v>45383</v>
      </c>
      <c r="I520" t="n">
        <v>11</v>
      </c>
      <c r="J520" t="inlineStr">
        <is>
          <t>P - Parcela</t>
        </is>
      </c>
      <c r="K520" t="inlineStr">
        <is>
          <t>Contrato</t>
        </is>
      </c>
      <c r="L520" t="n">
        <v>4615.18</v>
      </c>
      <c r="M520" s="167">
        <f>DATE(YEAR(G520),MONTH(G520),1)</f>
        <v/>
      </c>
      <c r="N520" s="157">
        <f>IF(G520&gt;$L$3,"Futuro","Atraso")</f>
        <v/>
      </c>
      <c r="O520">
        <f>12*(YEAR(G520)-YEAR($L$3))+(MONTH(G520)-MONTH($L$3))</f>
        <v/>
      </c>
      <c r="P520" s="319">
        <f>IF(N520="Atraso",L520,L520/(1+$L$2)^O520)</f>
        <v/>
      </c>
      <c r="Q520">
        <f>IF(N520="Atraso",$L$3-G520,0)</f>
        <v/>
      </c>
      <c r="R520">
        <f>IF(Q520&lt;=15,"Até 15",IF(Q520&lt;=30,"Entre 15 e 30",IF(Q520&lt;=60,"Entre 30 e 60",IF(Q520&lt;=90,"Entre 60 e 90",IF(Q520&lt;=120,"Entre 90 e 120",IF(Q520&lt;=150,"Entre 120 e 150",IF(Q520&lt;=180,"Entre 150 e 180","Superior a 180")))))))</f>
        <v/>
      </c>
      <c r="S520">
        <f>IF(N520="Atraso",IF(Q520&lt;=30,INFORME_MENSAL!$A$12,IF(Q520&lt;=60,INFORME_MENSAL!$A$13,IF(Q520&lt;=90,INFORME_MENSAL!$A$14,IF(Q520&lt;=120,INFORME_MENSAL!$A$15,IF(Q520&lt;=150,INFORME_MENSAL!$A$16,IF(Q520&lt;=180,INFORME_MENSAL!$A$17,IF(Q520&lt;=360,INFORME_MENSAL!$A$18,IF(Q520&gt;360,INFORME_MENSAL!$A$19)))))))),"")</f>
        <v/>
      </c>
    </row>
    <row r="521">
      <c r="A521" t="inlineStr">
        <is>
          <t>CASA-35</t>
        </is>
      </c>
      <c r="B521" t="inlineStr">
        <is>
          <t>ADRIANA ALVARES DA COSTA / RICARDO FEIJO</t>
        </is>
      </c>
      <c r="C521" t="n">
        <v>1</v>
      </c>
      <c r="D521" t="inlineStr">
        <is>
          <t>INCC</t>
        </is>
      </c>
      <c r="F521" t="inlineStr">
        <is>
          <t>Mensal</t>
        </is>
      </c>
      <c r="G521" s="322" t="n">
        <v>45397</v>
      </c>
      <c r="H521" s="322" t="n">
        <v>45383</v>
      </c>
      <c r="I521" t="n">
        <v>11</v>
      </c>
      <c r="J521" t="inlineStr">
        <is>
          <t>P - Parcela</t>
        </is>
      </c>
      <c r="K521" t="inlineStr">
        <is>
          <t>Contrato</t>
        </is>
      </c>
      <c r="L521" t="n">
        <v>3845.45</v>
      </c>
      <c r="M521" s="167">
        <f>DATE(YEAR(G521),MONTH(G521),1)</f>
        <v/>
      </c>
      <c r="N521" s="157">
        <f>IF(G521&gt;$L$3,"Futuro","Atraso")</f>
        <v/>
      </c>
      <c r="O521">
        <f>12*(YEAR(G521)-YEAR($L$3))+(MONTH(G521)-MONTH($L$3))</f>
        <v/>
      </c>
      <c r="P521" s="319">
        <f>IF(N521="Atraso",L521,L521/(1+$L$2)^O521)</f>
        <v/>
      </c>
      <c r="Q521">
        <f>IF(N521="Atraso",$L$3-G521,0)</f>
        <v/>
      </c>
      <c r="R521">
        <f>IF(Q521&lt;=15,"Até 15",IF(Q521&lt;=30,"Entre 15 e 30",IF(Q521&lt;=60,"Entre 30 e 60",IF(Q521&lt;=90,"Entre 60 e 90",IF(Q521&lt;=120,"Entre 90 e 120",IF(Q521&lt;=150,"Entre 120 e 150",IF(Q521&lt;=180,"Entre 150 e 180","Superior a 180")))))))</f>
        <v/>
      </c>
      <c r="S521">
        <f>IF(N521="Atraso",IF(Q521&lt;=30,INFORME_MENSAL!$A$12,IF(Q521&lt;=60,INFORME_MENSAL!$A$13,IF(Q521&lt;=90,INFORME_MENSAL!$A$14,IF(Q521&lt;=120,INFORME_MENSAL!$A$15,IF(Q521&lt;=150,INFORME_MENSAL!$A$16,IF(Q521&lt;=180,INFORME_MENSAL!$A$17,IF(Q521&lt;=360,INFORME_MENSAL!$A$18,IF(Q521&gt;360,INFORME_MENSAL!$A$19)))))))),"")</f>
        <v/>
      </c>
    </row>
    <row r="522">
      <c r="A522" t="inlineStr">
        <is>
          <t>CASA-36</t>
        </is>
      </c>
      <c r="B522" t="inlineStr">
        <is>
          <t>ADRIANA ALVARES DA COSTA / RICARDO FEIJO</t>
        </is>
      </c>
      <c r="C522" t="n">
        <v>1</v>
      </c>
      <c r="D522" t="inlineStr">
        <is>
          <t>INCC</t>
        </is>
      </c>
      <c r="F522" t="inlineStr">
        <is>
          <t>Mensal</t>
        </is>
      </c>
      <c r="G522" s="322" t="n">
        <v>45397</v>
      </c>
      <c r="H522" s="322" t="n">
        <v>45383</v>
      </c>
      <c r="I522" t="n">
        <v>11</v>
      </c>
      <c r="J522" t="inlineStr">
        <is>
          <t>P - Parcela</t>
        </is>
      </c>
      <c r="K522" t="inlineStr">
        <is>
          <t>Contrato</t>
        </is>
      </c>
      <c r="L522" t="n">
        <v>3845.45</v>
      </c>
      <c r="M522" s="167">
        <f>DATE(YEAR(G522),MONTH(G522),1)</f>
        <v/>
      </c>
      <c r="N522" s="157">
        <f>IF(G522&gt;$L$3,"Futuro","Atraso")</f>
        <v/>
      </c>
      <c r="O522">
        <f>12*(YEAR(G522)-YEAR($L$3))+(MONTH(G522)-MONTH($L$3))</f>
        <v/>
      </c>
      <c r="P522" s="319">
        <f>IF(N522="Atraso",L522,L522/(1+$L$2)^O522)</f>
        <v/>
      </c>
      <c r="Q522">
        <f>IF(N522="Atraso",$L$3-G522,0)</f>
        <v/>
      </c>
      <c r="R522">
        <f>IF(Q522&lt;=15,"Até 15",IF(Q522&lt;=30,"Entre 15 e 30",IF(Q522&lt;=60,"Entre 30 e 60",IF(Q522&lt;=90,"Entre 60 e 90",IF(Q522&lt;=120,"Entre 90 e 120",IF(Q522&lt;=150,"Entre 120 e 150",IF(Q522&lt;=180,"Entre 150 e 180","Superior a 180")))))))</f>
        <v/>
      </c>
      <c r="S522">
        <f>IF(N522="Atraso",IF(Q522&lt;=30,INFORME_MENSAL!$A$12,IF(Q522&lt;=60,INFORME_MENSAL!$A$13,IF(Q522&lt;=90,INFORME_MENSAL!$A$14,IF(Q522&lt;=120,INFORME_MENSAL!$A$15,IF(Q522&lt;=150,INFORME_MENSAL!$A$16,IF(Q522&lt;=180,INFORME_MENSAL!$A$17,IF(Q522&lt;=360,INFORME_MENSAL!$A$18,IF(Q522&gt;360,INFORME_MENSAL!$A$19)))))))),"")</f>
        <v/>
      </c>
    </row>
    <row r="523">
      <c r="A523" t="inlineStr">
        <is>
          <t>CASA-9</t>
        </is>
      </c>
      <c r="B523" t="inlineStr">
        <is>
          <t>JESSE GONÇALVES NERI / SABRINA OLIVEIRA LIMA NERI</t>
        </is>
      </c>
      <c r="C523" t="n">
        <v>1</v>
      </c>
      <c r="D523" t="inlineStr">
        <is>
          <t>INCC</t>
        </is>
      </c>
      <c r="F523" t="inlineStr">
        <is>
          <t>Mensal</t>
        </is>
      </c>
      <c r="G523" s="322" t="n">
        <v>45397</v>
      </c>
      <c r="H523" s="322" t="n">
        <v>45383</v>
      </c>
      <c r="I523" t="n">
        <v>10</v>
      </c>
      <c r="J523" t="inlineStr">
        <is>
          <t>P - Parcela</t>
        </is>
      </c>
      <c r="K523" t="inlineStr">
        <is>
          <t>Contrato</t>
        </is>
      </c>
      <c r="L523" t="n">
        <v>3969.62</v>
      </c>
      <c r="M523" s="167">
        <f>DATE(YEAR(G523),MONTH(G523),1)</f>
        <v/>
      </c>
      <c r="N523" s="157">
        <f>IF(G523&gt;$L$3,"Futuro","Atraso")</f>
        <v/>
      </c>
      <c r="O523">
        <f>12*(YEAR(G523)-YEAR($L$3))+(MONTH(G523)-MONTH($L$3))</f>
        <v/>
      </c>
      <c r="P523" s="319">
        <f>IF(N523="Atraso",L523,L523/(1+$L$2)^O523)</f>
        <v/>
      </c>
      <c r="Q523">
        <f>IF(N523="Atraso",$L$3-G523,0)</f>
        <v/>
      </c>
      <c r="R523">
        <f>IF(Q523&lt;=15,"Até 15",IF(Q523&lt;=30,"Entre 15 e 30",IF(Q523&lt;=60,"Entre 30 e 60",IF(Q523&lt;=90,"Entre 60 e 90",IF(Q523&lt;=120,"Entre 90 e 120",IF(Q523&lt;=150,"Entre 120 e 150",IF(Q523&lt;=180,"Entre 150 e 180","Superior a 180")))))))</f>
        <v/>
      </c>
      <c r="S523">
        <f>IF(N523="Atraso",IF(Q523&lt;=30,INFORME_MENSAL!$A$12,IF(Q523&lt;=60,INFORME_MENSAL!$A$13,IF(Q523&lt;=90,INFORME_MENSAL!$A$14,IF(Q523&lt;=120,INFORME_MENSAL!$A$15,IF(Q523&lt;=150,INFORME_MENSAL!$A$16,IF(Q523&lt;=180,INFORME_MENSAL!$A$17,IF(Q523&lt;=360,INFORME_MENSAL!$A$18,IF(Q523&gt;360,INFORME_MENSAL!$A$19)))))))),"")</f>
        <v/>
      </c>
    </row>
    <row r="524">
      <c r="A524" t="inlineStr">
        <is>
          <t>CASA-46</t>
        </is>
      </c>
      <c r="B524" t="inlineStr">
        <is>
          <t>MARCELO NORONHA MANGANO / ANDRESA PINHEIRO MANGANO</t>
        </is>
      </c>
      <c r="C524" t="n">
        <v>1</v>
      </c>
      <c r="D524" t="inlineStr">
        <is>
          <t>INCC</t>
        </is>
      </c>
      <c r="F524" t="inlineStr">
        <is>
          <t>Mensal</t>
        </is>
      </c>
      <c r="G524" s="322" t="n">
        <v>45397</v>
      </c>
      <c r="H524" s="322" t="n">
        <v>45383</v>
      </c>
      <c r="I524" t="n">
        <v>6</v>
      </c>
      <c r="J524" t="inlineStr">
        <is>
          <t>P - Parcela</t>
        </is>
      </c>
      <c r="K524" t="inlineStr">
        <is>
          <t>Contrato</t>
        </is>
      </c>
      <c r="L524" t="n">
        <v>12062.4</v>
      </c>
      <c r="M524" s="167">
        <f>DATE(YEAR(G524),MONTH(G524),1)</f>
        <v/>
      </c>
      <c r="N524" s="157">
        <f>IF(G524&gt;$L$3,"Futuro","Atraso")</f>
        <v/>
      </c>
      <c r="O524">
        <f>12*(YEAR(G524)-YEAR($L$3))+(MONTH(G524)-MONTH($L$3))</f>
        <v/>
      </c>
      <c r="P524" s="319">
        <f>IF(N524="Atraso",L524,L524/(1+$L$2)^O524)</f>
        <v/>
      </c>
      <c r="Q524">
        <f>IF(N524="Atraso",$L$3-G524,0)</f>
        <v/>
      </c>
      <c r="R524">
        <f>IF(Q524&lt;=15,"Até 15",IF(Q524&lt;=30,"Entre 15 e 30",IF(Q524&lt;=60,"Entre 30 e 60",IF(Q524&lt;=90,"Entre 60 e 90",IF(Q524&lt;=120,"Entre 90 e 120",IF(Q524&lt;=150,"Entre 120 e 150",IF(Q524&lt;=180,"Entre 150 e 180","Superior a 180")))))))</f>
        <v/>
      </c>
      <c r="S524">
        <f>IF(N524="Atraso",IF(Q524&lt;=30,INFORME_MENSAL!$A$12,IF(Q524&lt;=60,INFORME_MENSAL!$A$13,IF(Q524&lt;=90,INFORME_MENSAL!$A$14,IF(Q524&lt;=120,INFORME_MENSAL!$A$15,IF(Q524&lt;=150,INFORME_MENSAL!$A$16,IF(Q524&lt;=180,INFORME_MENSAL!$A$17,IF(Q524&lt;=360,INFORME_MENSAL!$A$18,IF(Q524&gt;360,INFORME_MENSAL!$A$19)))))))),"")</f>
        <v/>
      </c>
    </row>
    <row r="525">
      <c r="A525" t="inlineStr">
        <is>
          <t>CASA-14</t>
        </is>
      </c>
      <c r="B525" t="inlineStr">
        <is>
          <t>VINICIUS DOLZANI FERMINO NASCIMENTO / GLAUCIA DOS SANTOS SILVA NASCIMENTO</t>
        </is>
      </c>
      <c r="C525" t="n">
        <v>1</v>
      </c>
      <c r="D525" t="inlineStr">
        <is>
          <t>INCC</t>
        </is>
      </c>
      <c r="F525" t="inlineStr">
        <is>
          <t>Mensal</t>
        </is>
      </c>
      <c r="G525" s="322" t="n">
        <v>45402</v>
      </c>
      <c r="H525" s="322" t="n">
        <v>45383</v>
      </c>
      <c r="I525" t="n">
        <v>11</v>
      </c>
      <c r="J525" t="inlineStr">
        <is>
          <t>P - Parcela</t>
        </is>
      </c>
      <c r="K525" t="inlineStr">
        <is>
          <t>Contrato</t>
        </is>
      </c>
      <c r="L525" t="n">
        <v>3350.86</v>
      </c>
      <c r="M525" s="167">
        <f>DATE(YEAR(G525),MONTH(G525),1)</f>
        <v/>
      </c>
      <c r="N525" s="157">
        <f>IF(G525&gt;$L$3,"Futuro","Atraso")</f>
        <v/>
      </c>
      <c r="O525">
        <f>12*(YEAR(G525)-YEAR($L$3))+(MONTH(G525)-MONTH($L$3))</f>
        <v/>
      </c>
      <c r="P525" s="319">
        <f>IF(N525="Atraso",L525,L525/(1+$L$2)^O525)</f>
        <v/>
      </c>
      <c r="Q525">
        <f>IF(N525="Atraso",$L$3-G525,0)</f>
        <v/>
      </c>
      <c r="R525">
        <f>IF(Q525&lt;=15,"Até 15",IF(Q525&lt;=30,"Entre 15 e 30",IF(Q525&lt;=60,"Entre 30 e 60",IF(Q525&lt;=90,"Entre 60 e 90",IF(Q525&lt;=120,"Entre 90 e 120",IF(Q525&lt;=150,"Entre 120 e 150",IF(Q525&lt;=180,"Entre 150 e 180","Superior a 180")))))))</f>
        <v/>
      </c>
      <c r="S525">
        <f>IF(N525="Atraso",IF(Q525&lt;=30,INFORME_MENSAL!$A$12,IF(Q525&lt;=60,INFORME_MENSAL!$A$13,IF(Q525&lt;=90,INFORME_MENSAL!$A$14,IF(Q525&lt;=120,INFORME_MENSAL!$A$15,IF(Q525&lt;=150,INFORME_MENSAL!$A$16,IF(Q525&lt;=180,INFORME_MENSAL!$A$17,IF(Q525&lt;=360,INFORME_MENSAL!$A$18,IF(Q525&gt;360,INFORME_MENSAL!$A$19)))))))),"")</f>
        <v/>
      </c>
    </row>
    <row r="526">
      <c r="A526" t="inlineStr">
        <is>
          <t>CASA-40</t>
        </is>
      </c>
      <c r="B526" t="inlineStr">
        <is>
          <t>RODRIGO DE JESUS REIS / DEBORA ANGELA REIS</t>
        </is>
      </c>
      <c r="C526" t="n">
        <v>1</v>
      </c>
      <c r="D526" t="inlineStr">
        <is>
          <t>INCC</t>
        </is>
      </c>
      <c r="F526" t="inlineStr">
        <is>
          <t>Mensal</t>
        </is>
      </c>
      <c r="G526" s="322" t="n">
        <v>45402</v>
      </c>
      <c r="H526" s="322" t="n">
        <v>45383</v>
      </c>
      <c r="I526" t="n">
        <v>13</v>
      </c>
      <c r="J526" t="inlineStr">
        <is>
          <t>P - Parcela</t>
        </is>
      </c>
      <c r="K526" t="inlineStr">
        <is>
          <t>Contrato</t>
        </is>
      </c>
      <c r="L526" t="n">
        <v>4647.94</v>
      </c>
      <c r="M526" s="167">
        <f>DATE(YEAR(G526),MONTH(G526),1)</f>
        <v/>
      </c>
      <c r="N526" s="157">
        <f>IF(G526&gt;$L$3,"Futuro","Atraso")</f>
        <v/>
      </c>
      <c r="O526">
        <f>12*(YEAR(G526)-YEAR($L$3))+(MONTH(G526)-MONTH($L$3))</f>
        <v/>
      </c>
      <c r="P526" s="319">
        <f>IF(N526="Atraso",L526,L526/(1+$L$2)^O526)</f>
        <v/>
      </c>
      <c r="Q526">
        <f>IF(N526="Atraso",$L$3-G526,0)</f>
        <v/>
      </c>
      <c r="R526">
        <f>IF(Q526&lt;=15,"Até 15",IF(Q526&lt;=30,"Entre 15 e 30",IF(Q526&lt;=60,"Entre 30 e 60",IF(Q526&lt;=90,"Entre 60 e 90",IF(Q526&lt;=120,"Entre 90 e 120",IF(Q526&lt;=150,"Entre 120 e 150",IF(Q526&lt;=180,"Entre 150 e 180","Superior a 180")))))))</f>
        <v/>
      </c>
      <c r="S526">
        <f>IF(N526="Atraso",IF(Q526&lt;=30,INFORME_MENSAL!$A$12,IF(Q526&lt;=60,INFORME_MENSAL!$A$13,IF(Q526&lt;=90,INFORME_MENSAL!$A$14,IF(Q526&lt;=120,INFORME_MENSAL!$A$15,IF(Q526&lt;=150,INFORME_MENSAL!$A$16,IF(Q526&lt;=180,INFORME_MENSAL!$A$17,IF(Q526&lt;=360,INFORME_MENSAL!$A$18,IF(Q526&gt;360,INFORME_MENSAL!$A$19)))))))),"")</f>
        <v/>
      </c>
    </row>
    <row r="527">
      <c r="A527" t="inlineStr">
        <is>
          <t>CASA-18</t>
        </is>
      </c>
      <c r="B527" t="inlineStr">
        <is>
          <t>MARCELO JOSE DA SILVA / RAQUEL LIVIA FACONTI</t>
        </is>
      </c>
      <c r="C527" t="n">
        <v>1</v>
      </c>
      <c r="D527" t="inlineStr">
        <is>
          <t>INCC</t>
        </is>
      </c>
      <c r="F527" t="inlineStr">
        <is>
          <t>Mensal</t>
        </is>
      </c>
      <c r="G527" s="322" t="n">
        <v>45402</v>
      </c>
      <c r="H527" s="322" t="n">
        <v>45383</v>
      </c>
      <c r="I527" t="n">
        <v>12</v>
      </c>
      <c r="J527" t="inlineStr">
        <is>
          <t>P - Parcela</t>
        </is>
      </c>
      <c r="K527" t="inlineStr">
        <is>
          <t>Contrato</t>
        </is>
      </c>
      <c r="L527" t="n">
        <v>3664.12</v>
      </c>
      <c r="M527" s="167">
        <f>DATE(YEAR(G527),MONTH(G527),1)</f>
        <v/>
      </c>
      <c r="N527" s="157">
        <f>IF(G527&gt;$L$3,"Futuro","Atraso")</f>
        <v/>
      </c>
      <c r="O527">
        <f>12*(YEAR(G527)-YEAR($L$3))+(MONTH(G527)-MONTH($L$3))</f>
        <v/>
      </c>
      <c r="P527" s="319">
        <f>IF(N527="Atraso",L527,L527/(1+$L$2)^O527)</f>
        <v/>
      </c>
      <c r="Q527">
        <f>IF(N527="Atraso",$L$3-G527,0)</f>
        <v/>
      </c>
      <c r="R527">
        <f>IF(Q527&lt;=15,"Até 15",IF(Q527&lt;=30,"Entre 15 e 30",IF(Q527&lt;=60,"Entre 30 e 60",IF(Q527&lt;=90,"Entre 60 e 90",IF(Q527&lt;=120,"Entre 90 e 120",IF(Q527&lt;=150,"Entre 120 e 150",IF(Q527&lt;=180,"Entre 150 e 180","Superior a 180")))))))</f>
        <v/>
      </c>
      <c r="S527">
        <f>IF(N527="Atraso",IF(Q527&lt;=30,INFORME_MENSAL!$A$12,IF(Q527&lt;=60,INFORME_MENSAL!$A$13,IF(Q527&lt;=90,INFORME_MENSAL!$A$14,IF(Q527&lt;=120,INFORME_MENSAL!$A$15,IF(Q527&lt;=150,INFORME_MENSAL!$A$16,IF(Q527&lt;=180,INFORME_MENSAL!$A$17,IF(Q527&lt;=360,INFORME_MENSAL!$A$18,IF(Q527&gt;360,INFORME_MENSAL!$A$19)))))))),"")</f>
        <v/>
      </c>
    </row>
    <row r="528">
      <c r="A528" t="inlineStr">
        <is>
          <t>CASA-16</t>
        </is>
      </c>
      <c r="B528" t="inlineStr">
        <is>
          <t>LEANDRO SOLA BERNARDINO / RAQUEL BERNARDINO SOLA</t>
        </is>
      </c>
      <c r="C528" t="n">
        <v>1</v>
      </c>
      <c r="D528" t="inlineStr">
        <is>
          <t>INCC</t>
        </is>
      </c>
      <c r="F528" t="inlineStr">
        <is>
          <t>Mensal</t>
        </is>
      </c>
      <c r="G528" s="322" t="n">
        <v>45402</v>
      </c>
      <c r="H528" s="322" t="n">
        <v>45383</v>
      </c>
      <c r="I528" t="n">
        <v>12</v>
      </c>
      <c r="J528" t="inlineStr">
        <is>
          <t>P - Parcela</t>
        </is>
      </c>
      <c r="K528" t="inlineStr">
        <is>
          <t>Contrato</t>
        </is>
      </c>
      <c r="L528" t="n">
        <v>3638.29</v>
      </c>
      <c r="M528" s="167">
        <f>DATE(YEAR(G528),MONTH(G528),1)</f>
        <v/>
      </c>
      <c r="N528" s="157">
        <f>IF(G528&gt;$L$3,"Futuro","Atraso")</f>
        <v/>
      </c>
      <c r="O528">
        <f>12*(YEAR(G528)-YEAR($L$3))+(MONTH(G528)-MONTH($L$3))</f>
        <v/>
      </c>
      <c r="P528" s="319">
        <f>IF(N528="Atraso",L528,L528/(1+$L$2)^O528)</f>
        <v/>
      </c>
      <c r="Q528">
        <f>IF(N528="Atraso",$L$3-G528,0)</f>
        <v/>
      </c>
      <c r="R528">
        <f>IF(Q528&lt;=15,"Até 15",IF(Q528&lt;=30,"Entre 15 e 30",IF(Q528&lt;=60,"Entre 30 e 60",IF(Q528&lt;=90,"Entre 60 e 90",IF(Q528&lt;=120,"Entre 90 e 120",IF(Q528&lt;=150,"Entre 120 e 150",IF(Q528&lt;=180,"Entre 150 e 180","Superior a 180")))))))</f>
        <v/>
      </c>
      <c r="S528">
        <f>IF(N528="Atraso",IF(Q528&lt;=30,INFORME_MENSAL!$A$12,IF(Q528&lt;=60,INFORME_MENSAL!$A$13,IF(Q528&lt;=90,INFORME_MENSAL!$A$14,IF(Q528&lt;=120,INFORME_MENSAL!$A$15,IF(Q528&lt;=150,INFORME_MENSAL!$A$16,IF(Q528&lt;=180,INFORME_MENSAL!$A$17,IF(Q528&lt;=360,INFORME_MENSAL!$A$18,IF(Q528&gt;360,INFORME_MENSAL!$A$19)))))))),"")</f>
        <v/>
      </c>
    </row>
    <row r="529">
      <c r="A529" t="inlineStr">
        <is>
          <t>CASA-34</t>
        </is>
      </c>
      <c r="B529" t="inlineStr">
        <is>
          <t>ALEXANDRE SIMIÃO / ANA PAULA DE BRITO SIMIÃO</t>
        </is>
      </c>
      <c r="C529" t="n">
        <v>1</v>
      </c>
      <c r="D529" t="inlineStr">
        <is>
          <t>INCC</t>
        </is>
      </c>
      <c r="F529" t="inlineStr">
        <is>
          <t>Mensal</t>
        </is>
      </c>
      <c r="G529" s="322" t="n">
        <v>45402</v>
      </c>
      <c r="H529" s="322" t="n">
        <v>45383</v>
      </c>
      <c r="I529" t="n">
        <v>12</v>
      </c>
      <c r="J529" t="inlineStr">
        <is>
          <t>P - Parcela</t>
        </is>
      </c>
      <c r="K529" t="inlineStr">
        <is>
          <t>Contrato</t>
        </is>
      </c>
      <c r="L529" t="n">
        <v>3845.45</v>
      </c>
      <c r="M529" s="167">
        <f>DATE(YEAR(G529),MONTH(G529),1)</f>
        <v/>
      </c>
      <c r="N529" s="157">
        <f>IF(G529&gt;$L$3,"Futuro","Atraso")</f>
        <v/>
      </c>
      <c r="O529">
        <f>12*(YEAR(G529)-YEAR($L$3))+(MONTH(G529)-MONTH($L$3))</f>
        <v/>
      </c>
      <c r="P529" s="319">
        <f>IF(N529="Atraso",L529,L529/(1+$L$2)^O529)</f>
        <v/>
      </c>
      <c r="Q529">
        <f>IF(N529="Atraso",$L$3-G529,0)</f>
        <v/>
      </c>
      <c r="R529">
        <f>IF(Q529&lt;=15,"Até 15",IF(Q529&lt;=30,"Entre 15 e 30",IF(Q529&lt;=60,"Entre 30 e 60",IF(Q529&lt;=90,"Entre 60 e 90",IF(Q529&lt;=120,"Entre 90 e 120",IF(Q529&lt;=150,"Entre 120 e 150",IF(Q529&lt;=180,"Entre 150 e 180","Superior a 180")))))))</f>
        <v/>
      </c>
      <c r="S529">
        <f>IF(N529="Atraso",IF(Q529&lt;=30,INFORME_MENSAL!$A$12,IF(Q529&lt;=60,INFORME_MENSAL!$A$13,IF(Q529&lt;=90,INFORME_MENSAL!$A$14,IF(Q529&lt;=120,INFORME_MENSAL!$A$15,IF(Q529&lt;=150,INFORME_MENSAL!$A$16,IF(Q529&lt;=180,INFORME_MENSAL!$A$17,IF(Q529&lt;=360,INFORME_MENSAL!$A$18,IF(Q529&gt;360,INFORME_MENSAL!$A$19)))))))),"")</f>
        <v/>
      </c>
    </row>
    <row r="530">
      <c r="A530" t="inlineStr">
        <is>
          <t>CASA-37</t>
        </is>
      </c>
      <c r="B530" t="inlineStr">
        <is>
          <t>DACH DIGITAL CONSULTORIA E SOLUCOES DIGITAIS LTDA / WESLEY BATISTA PEREIRA</t>
        </is>
      </c>
      <c r="C530" t="n">
        <v>1</v>
      </c>
      <c r="D530" t="inlineStr">
        <is>
          <t>INCC</t>
        </is>
      </c>
      <c r="F530" t="inlineStr">
        <is>
          <t>Mensal</t>
        </is>
      </c>
      <c r="G530" s="322" t="n">
        <v>45402</v>
      </c>
      <c r="H530" s="322" t="n">
        <v>45383</v>
      </c>
      <c r="I530" t="n">
        <v>11</v>
      </c>
      <c r="J530" t="inlineStr">
        <is>
          <t>P - Parcela</t>
        </is>
      </c>
      <c r="K530" t="inlineStr">
        <is>
          <t>Contrato</t>
        </is>
      </c>
      <c r="L530" t="n">
        <v>4615.18</v>
      </c>
      <c r="M530" s="167">
        <f>DATE(YEAR(G530),MONTH(G530),1)</f>
        <v/>
      </c>
      <c r="N530" s="157">
        <f>IF(G530&gt;$L$3,"Futuro","Atraso")</f>
        <v/>
      </c>
      <c r="O530">
        <f>12*(YEAR(G530)-YEAR($L$3))+(MONTH(G530)-MONTH($L$3))</f>
        <v/>
      </c>
      <c r="P530" s="319">
        <f>IF(N530="Atraso",L530,L530/(1+$L$2)^O530)</f>
        <v/>
      </c>
      <c r="Q530">
        <f>IF(N530="Atraso",$L$3-G530,0)</f>
        <v/>
      </c>
      <c r="R530">
        <f>IF(Q530&lt;=15,"Até 15",IF(Q530&lt;=30,"Entre 15 e 30",IF(Q530&lt;=60,"Entre 30 e 60",IF(Q530&lt;=90,"Entre 60 e 90",IF(Q530&lt;=120,"Entre 90 e 120",IF(Q530&lt;=150,"Entre 120 e 150",IF(Q530&lt;=180,"Entre 150 e 180","Superior a 180")))))))</f>
        <v/>
      </c>
      <c r="S530">
        <f>IF(N530="Atraso",IF(Q530&lt;=30,INFORME_MENSAL!$A$12,IF(Q530&lt;=60,INFORME_MENSAL!$A$13,IF(Q530&lt;=90,INFORME_MENSAL!$A$14,IF(Q530&lt;=120,INFORME_MENSAL!$A$15,IF(Q530&lt;=150,INFORME_MENSAL!$A$16,IF(Q530&lt;=180,INFORME_MENSAL!$A$17,IF(Q530&lt;=360,INFORME_MENSAL!$A$18,IF(Q530&gt;360,INFORME_MENSAL!$A$19)))))))),"")</f>
        <v/>
      </c>
    </row>
    <row r="531">
      <c r="A531" t="inlineStr">
        <is>
          <t>CASA-63</t>
        </is>
      </c>
      <c r="B531" t="inlineStr">
        <is>
          <t>RODRIGO LOPES DE SOUZA / BEATRIZ TEREZA MARCOLINO DE SOUZA</t>
        </is>
      </c>
      <c r="C531" t="n">
        <v>1</v>
      </c>
      <c r="D531" t="inlineStr">
        <is>
          <t>INCC</t>
        </is>
      </c>
      <c r="F531" t="inlineStr">
        <is>
          <t>Mensal</t>
        </is>
      </c>
      <c r="G531" s="322" t="n">
        <v>45402</v>
      </c>
      <c r="H531" s="322" t="n">
        <v>45383</v>
      </c>
      <c r="I531" t="n">
        <v>9</v>
      </c>
      <c r="J531" t="inlineStr">
        <is>
          <t>P - Parcela</t>
        </is>
      </c>
      <c r="K531" t="inlineStr">
        <is>
          <t>Contrato</t>
        </is>
      </c>
      <c r="L531" t="n">
        <v>3373.75</v>
      </c>
      <c r="M531" s="167">
        <f>DATE(YEAR(G531),MONTH(G531),1)</f>
        <v/>
      </c>
      <c r="N531" s="157">
        <f>IF(G531&gt;$L$3,"Futuro","Atraso")</f>
        <v/>
      </c>
      <c r="O531">
        <f>12*(YEAR(G531)-YEAR($L$3))+(MONTH(G531)-MONTH($L$3))</f>
        <v/>
      </c>
      <c r="P531" s="319">
        <f>IF(N531="Atraso",L531,L531/(1+$L$2)^O531)</f>
        <v/>
      </c>
      <c r="Q531">
        <f>IF(N531="Atraso",$L$3-G531,0)</f>
        <v/>
      </c>
      <c r="R531">
        <f>IF(Q531&lt;=15,"Até 15",IF(Q531&lt;=30,"Entre 15 e 30",IF(Q531&lt;=60,"Entre 30 e 60",IF(Q531&lt;=90,"Entre 60 e 90",IF(Q531&lt;=120,"Entre 90 e 120",IF(Q531&lt;=150,"Entre 120 e 150",IF(Q531&lt;=180,"Entre 150 e 180","Superior a 180")))))))</f>
        <v/>
      </c>
      <c r="S531">
        <f>IF(N531="Atraso",IF(Q531&lt;=30,INFORME_MENSAL!$A$12,IF(Q531&lt;=60,INFORME_MENSAL!$A$13,IF(Q531&lt;=90,INFORME_MENSAL!$A$14,IF(Q531&lt;=120,INFORME_MENSAL!$A$15,IF(Q531&lt;=150,INFORME_MENSAL!$A$16,IF(Q531&lt;=180,INFORME_MENSAL!$A$17,IF(Q531&lt;=360,INFORME_MENSAL!$A$18,IF(Q531&gt;360,INFORME_MENSAL!$A$19)))))))),"")</f>
        <v/>
      </c>
    </row>
    <row r="532">
      <c r="A532" t="inlineStr">
        <is>
          <t>CASA-63</t>
        </is>
      </c>
      <c r="B532" t="inlineStr">
        <is>
          <t>RODRIGO LOPES DE SOUZA / BEATRIZ TEREZA MARCOLINO DE SOUZA</t>
        </is>
      </c>
      <c r="C532" t="n">
        <v>1</v>
      </c>
      <c r="D532" t="inlineStr">
        <is>
          <t>INCC</t>
        </is>
      </c>
      <c r="F532" t="inlineStr">
        <is>
          <t>Mensal</t>
        </is>
      </c>
      <c r="G532" s="322" t="n">
        <v>45402</v>
      </c>
      <c r="H532" s="322" t="n">
        <v>45383</v>
      </c>
      <c r="I532" t="n">
        <v>2</v>
      </c>
      <c r="J532" t="inlineStr">
        <is>
          <t>I - Intermediária</t>
        </is>
      </c>
      <c r="K532" t="inlineStr">
        <is>
          <t>Contrato</t>
        </is>
      </c>
      <c r="L532" t="n">
        <v>8153</v>
      </c>
      <c r="M532" s="167">
        <f>DATE(YEAR(G532),MONTH(G532),1)</f>
        <v/>
      </c>
      <c r="N532" s="157">
        <f>IF(G532&gt;$L$3,"Futuro","Atraso")</f>
        <v/>
      </c>
      <c r="O532">
        <f>12*(YEAR(G532)-YEAR($L$3))+(MONTH(G532)-MONTH($L$3))</f>
        <v/>
      </c>
      <c r="P532" s="319">
        <f>IF(N532="Atraso",L532,L532/(1+$L$2)^O532)</f>
        <v/>
      </c>
      <c r="Q532">
        <f>IF(N532="Atraso",$L$3-G532,0)</f>
        <v/>
      </c>
      <c r="R532">
        <f>IF(Q532&lt;=15,"Até 15",IF(Q532&lt;=30,"Entre 15 e 30",IF(Q532&lt;=60,"Entre 30 e 60",IF(Q532&lt;=90,"Entre 60 e 90",IF(Q532&lt;=120,"Entre 90 e 120",IF(Q532&lt;=150,"Entre 120 e 150",IF(Q532&lt;=180,"Entre 150 e 180","Superior a 180")))))))</f>
        <v/>
      </c>
      <c r="S532">
        <f>IF(N532="Atraso",IF(Q532&lt;=30,INFORME_MENSAL!$A$12,IF(Q532&lt;=60,INFORME_MENSAL!$A$13,IF(Q532&lt;=90,INFORME_MENSAL!$A$14,IF(Q532&lt;=120,INFORME_MENSAL!$A$15,IF(Q532&lt;=150,INFORME_MENSAL!$A$16,IF(Q532&lt;=180,INFORME_MENSAL!$A$17,IF(Q532&lt;=360,INFORME_MENSAL!$A$18,IF(Q532&gt;360,INFORME_MENSAL!$A$19)))))))),"")</f>
        <v/>
      </c>
    </row>
    <row r="533">
      <c r="A533" t="inlineStr">
        <is>
          <t>CASA-32</t>
        </is>
      </c>
      <c r="B533" t="inlineStr">
        <is>
          <t>FERNANDA CARSOSO MOREIRA / JONATHAN ALVES MACEDO</t>
        </is>
      </c>
      <c r="C533" t="n">
        <v>1</v>
      </c>
      <c r="D533" t="inlineStr">
        <is>
          <t>INCC</t>
        </is>
      </c>
      <c r="F533" t="inlineStr">
        <is>
          <t>Mensal</t>
        </is>
      </c>
      <c r="G533" s="322" t="n">
        <v>45402</v>
      </c>
      <c r="H533" s="322" t="n">
        <v>45383</v>
      </c>
      <c r="I533" t="n">
        <v>12</v>
      </c>
      <c r="J533" t="inlineStr">
        <is>
          <t>P - Parcela</t>
        </is>
      </c>
      <c r="K533" t="inlineStr">
        <is>
          <t>Contrato</t>
        </is>
      </c>
      <c r="L533" t="n">
        <v>3046.32</v>
      </c>
      <c r="M533" s="167">
        <f>DATE(YEAR(G533),MONTH(G533),1)</f>
        <v/>
      </c>
      <c r="N533" s="157">
        <f>IF(G533&gt;$L$3,"Futuro","Atraso")</f>
        <v/>
      </c>
      <c r="O533">
        <f>12*(YEAR(G533)-YEAR($L$3))+(MONTH(G533)-MONTH($L$3))</f>
        <v/>
      </c>
      <c r="P533" s="319">
        <f>IF(N533="Atraso",L533,L533/(1+$L$2)^O533)</f>
        <v/>
      </c>
      <c r="Q533">
        <f>IF(N533="Atraso",$L$3-G533,0)</f>
        <v/>
      </c>
      <c r="R533">
        <f>IF(Q533&lt;=15,"Até 15",IF(Q533&lt;=30,"Entre 15 e 30",IF(Q533&lt;=60,"Entre 30 e 60",IF(Q533&lt;=90,"Entre 60 e 90",IF(Q533&lt;=120,"Entre 90 e 120",IF(Q533&lt;=150,"Entre 120 e 150",IF(Q533&lt;=180,"Entre 150 e 180","Superior a 180")))))))</f>
        <v/>
      </c>
      <c r="S533">
        <f>IF(N533="Atraso",IF(Q533&lt;=30,INFORME_MENSAL!$A$12,IF(Q533&lt;=60,INFORME_MENSAL!$A$13,IF(Q533&lt;=90,INFORME_MENSAL!$A$14,IF(Q533&lt;=120,INFORME_MENSAL!$A$15,IF(Q533&lt;=150,INFORME_MENSAL!$A$16,IF(Q533&lt;=180,INFORME_MENSAL!$A$17,IF(Q533&lt;=360,INFORME_MENSAL!$A$18,IF(Q533&gt;360,INFORME_MENSAL!$A$19)))))))),"")</f>
        <v/>
      </c>
    </row>
    <row r="534">
      <c r="A534" t="inlineStr">
        <is>
          <t>CASA-17</t>
        </is>
      </c>
      <c r="B534" t="inlineStr">
        <is>
          <t>RAPHAEL TURGERA DA SILVA / SANDRA GAMBARRA HILARIO</t>
        </is>
      </c>
      <c r="C534" t="n">
        <v>1</v>
      </c>
      <c r="D534" t="inlineStr">
        <is>
          <t>INCC</t>
        </is>
      </c>
      <c r="F534" t="inlineStr">
        <is>
          <t>Mensal</t>
        </is>
      </c>
      <c r="G534" s="322" t="n">
        <v>45402</v>
      </c>
      <c r="H534" s="322" t="n">
        <v>45383</v>
      </c>
      <c r="I534" t="n">
        <v>4</v>
      </c>
      <c r="J534" t="inlineStr">
        <is>
          <t>P - Parcela</t>
        </is>
      </c>
      <c r="K534" t="inlineStr">
        <is>
          <t>Contrato</t>
        </is>
      </c>
      <c r="L534" t="n">
        <v>9598.35</v>
      </c>
      <c r="M534" s="167">
        <f>DATE(YEAR(G534),MONTH(G534),1)</f>
        <v/>
      </c>
      <c r="N534" s="157">
        <f>IF(G534&gt;$L$3,"Futuro","Atraso")</f>
        <v/>
      </c>
      <c r="O534">
        <f>12*(YEAR(G534)-YEAR($L$3))+(MONTH(G534)-MONTH($L$3))</f>
        <v/>
      </c>
      <c r="P534" s="319">
        <f>IF(N534="Atraso",L534,L534/(1+$L$2)^O534)</f>
        <v/>
      </c>
      <c r="Q534">
        <f>IF(N534="Atraso",$L$3-G534,0)</f>
        <v/>
      </c>
      <c r="R534">
        <f>IF(Q534&lt;=15,"Até 15",IF(Q534&lt;=30,"Entre 15 e 30",IF(Q534&lt;=60,"Entre 30 e 60",IF(Q534&lt;=90,"Entre 60 e 90",IF(Q534&lt;=120,"Entre 90 e 120",IF(Q534&lt;=150,"Entre 120 e 150",IF(Q534&lt;=180,"Entre 150 e 180","Superior a 180")))))))</f>
        <v/>
      </c>
      <c r="S534">
        <f>IF(N534="Atraso",IF(Q534&lt;=30,INFORME_MENSAL!$A$12,IF(Q534&lt;=60,INFORME_MENSAL!$A$13,IF(Q534&lt;=90,INFORME_MENSAL!$A$14,IF(Q534&lt;=120,INFORME_MENSAL!$A$15,IF(Q534&lt;=150,INFORME_MENSAL!$A$16,IF(Q534&lt;=180,INFORME_MENSAL!$A$17,IF(Q534&lt;=360,INFORME_MENSAL!$A$18,IF(Q534&gt;360,INFORME_MENSAL!$A$19)))))))),"")</f>
        <v/>
      </c>
    </row>
    <row r="535">
      <c r="A535" t="inlineStr">
        <is>
          <t>CASA-65</t>
        </is>
      </c>
      <c r="B535" t="inlineStr">
        <is>
          <t>DANILO BERTONI PIMENTA / ALBANETE COSTA DE FRANÇA</t>
        </is>
      </c>
      <c r="C535" t="n">
        <v>1</v>
      </c>
      <c r="D535" t="inlineStr">
        <is>
          <t>INCC</t>
        </is>
      </c>
      <c r="F535" t="inlineStr">
        <is>
          <t>Mensal</t>
        </is>
      </c>
      <c r="G535" s="322" t="n">
        <v>45402</v>
      </c>
      <c r="H535" s="322" t="n">
        <v>45383</v>
      </c>
      <c r="I535" t="n">
        <v>10</v>
      </c>
      <c r="J535" t="inlineStr">
        <is>
          <t>P - Parcela</t>
        </is>
      </c>
      <c r="K535" t="inlineStr">
        <is>
          <t>Contrato</t>
        </is>
      </c>
      <c r="L535" t="n">
        <v>2380.16</v>
      </c>
      <c r="M535" s="167">
        <f>DATE(YEAR(G535),MONTH(G535),1)</f>
        <v/>
      </c>
      <c r="N535" s="157">
        <f>IF(G535&gt;$L$3,"Futuro","Atraso")</f>
        <v/>
      </c>
      <c r="O535">
        <f>12*(YEAR(G535)-YEAR($L$3))+(MONTH(G535)-MONTH($L$3))</f>
        <v/>
      </c>
      <c r="P535" s="319">
        <f>IF(N535="Atraso",L535,L535/(1+$L$2)^O535)</f>
        <v/>
      </c>
      <c r="Q535">
        <f>IF(N535="Atraso",$L$3-G535,0)</f>
        <v/>
      </c>
      <c r="R535">
        <f>IF(Q535&lt;=15,"Até 15",IF(Q535&lt;=30,"Entre 15 e 30",IF(Q535&lt;=60,"Entre 30 e 60",IF(Q535&lt;=90,"Entre 60 e 90",IF(Q535&lt;=120,"Entre 90 e 120",IF(Q535&lt;=150,"Entre 120 e 150",IF(Q535&lt;=180,"Entre 150 e 180","Superior a 180")))))))</f>
        <v/>
      </c>
      <c r="S535">
        <f>IF(N535="Atraso",IF(Q535&lt;=30,INFORME_MENSAL!$A$12,IF(Q535&lt;=60,INFORME_MENSAL!$A$13,IF(Q535&lt;=90,INFORME_MENSAL!$A$14,IF(Q535&lt;=120,INFORME_MENSAL!$A$15,IF(Q535&lt;=150,INFORME_MENSAL!$A$16,IF(Q535&lt;=180,INFORME_MENSAL!$A$17,IF(Q535&lt;=360,INFORME_MENSAL!$A$18,IF(Q535&gt;360,INFORME_MENSAL!$A$19)))))))),"")</f>
        <v/>
      </c>
    </row>
    <row r="536">
      <c r="A536" t="inlineStr">
        <is>
          <t>CASA-41</t>
        </is>
      </c>
      <c r="B536" t="inlineStr">
        <is>
          <t>ANTONIO FABRETTE</t>
        </is>
      </c>
      <c r="C536" t="n">
        <v>1</v>
      </c>
      <c r="D536" t="inlineStr">
        <is>
          <t>INCC</t>
        </is>
      </c>
      <c r="F536" t="inlineStr">
        <is>
          <t>Mensal</t>
        </is>
      </c>
      <c r="G536" s="322" t="n">
        <v>45407</v>
      </c>
      <c r="H536" s="322" t="n">
        <v>45383</v>
      </c>
      <c r="I536" t="n">
        <v>14</v>
      </c>
      <c r="J536" t="inlineStr">
        <is>
          <t>P - Parcela</t>
        </is>
      </c>
      <c r="K536" t="inlineStr">
        <is>
          <t>Contrato</t>
        </is>
      </c>
      <c r="L536" t="n">
        <v>3500</v>
      </c>
      <c r="M536" s="167">
        <f>DATE(YEAR(G536),MONTH(G536),1)</f>
        <v/>
      </c>
      <c r="N536" s="157">
        <f>IF(G536&gt;$L$3,"Futuro","Atraso")</f>
        <v/>
      </c>
      <c r="O536">
        <f>12*(YEAR(G536)-YEAR($L$3))+(MONTH(G536)-MONTH($L$3))</f>
        <v/>
      </c>
      <c r="P536" s="319">
        <f>IF(N536="Atraso",L536,L536/(1+$L$2)^O536)</f>
        <v/>
      </c>
      <c r="Q536">
        <f>IF(N536="Atraso",$L$3-G536,0)</f>
        <v/>
      </c>
      <c r="R536">
        <f>IF(Q536&lt;=15,"Até 15",IF(Q536&lt;=30,"Entre 15 e 30",IF(Q536&lt;=60,"Entre 30 e 60",IF(Q536&lt;=90,"Entre 60 e 90",IF(Q536&lt;=120,"Entre 90 e 120",IF(Q536&lt;=150,"Entre 120 e 150",IF(Q536&lt;=180,"Entre 150 e 180","Superior a 180")))))))</f>
        <v/>
      </c>
      <c r="S536">
        <f>IF(N536="Atraso",IF(Q536&lt;=30,INFORME_MENSAL!$A$12,IF(Q536&lt;=60,INFORME_MENSAL!$A$13,IF(Q536&lt;=90,INFORME_MENSAL!$A$14,IF(Q536&lt;=120,INFORME_MENSAL!$A$15,IF(Q536&lt;=150,INFORME_MENSAL!$A$16,IF(Q536&lt;=180,INFORME_MENSAL!$A$17,IF(Q536&lt;=360,INFORME_MENSAL!$A$18,IF(Q536&gt;360,INFORME_MENSAL!$A$19)))))))),"")</f>
        <v/>
      </c>
    </row>
    <row r="537">
      <c r="A537" t="inlineStr">
        <is>
          <t>CASA-56</t>
        </is>
      </c>
      <c r="B537" t="inlineStr">
        <is>
          <t>ANTONIO FABRETTE</t>
        </is>
      </c>
      <c r="C537" t="n">
        <v>1</v>
      </c>
      <c r="D537" t="inlineStr">
        <is>
          <t>INCC</t>
        </is>
      </c>
      <c r="F537" t="inlineStr">
        <is>
          <t>Mensal</t>
        </is>
      </c>
      <c r="G537" s="322" t="n">
        <v>45407</v>
      </c>
      <c r="H537" s="322" t="n">
        <v>45383</v>
      </c>
      <c r="I537" t="n">
        <v>14</v>
      </c>
      <c r="J537" t="inlineStr">
        <is>
          <t>P - Parcela</t>
        </is>
      </c>
      <c r="K537" t="inlineStr">
        <is>
          <t>Contrato</t>
        </is>
      </c>
      <c r="L537" t="n">
        <v>3000</v>
      </c>
      <c r="M537" s="167">
        <f>DATE(YEAR(G537),MONTH(G537),1)</f>
        <v/>
      </c>
      <c r="N537" s="157">
        <f>IF(G537&gt;$L$3,"Futuro","Atraso")</f>
        <v/>
      </c>
      <c r="O537">
        <f>12*(YEAR(G537)-YEAR($L$3))+(MONTH(G537)-MONTH($L$3))</f>
        <v/>
      </c>
      <c r="P537" s="319">
        <f>IF(N537="Atraso",L537,L537/(1+$L$2)^O537)</f>
        <v/>
      </c>
      <c r="Q537">
        <f>IF(N537="Atraso",$L$3-G537,0)</f>
        <v/>
      </c>
      <c r="R537">
        <f>IF(Q537&lt;=15,"Até 15",IF(Q537&lt;=30,"Entre 15 e 30",IF(Q537&lt;=60,"Entre 30 e 60",IF(Q537&lt;=90,"Entre 60 e 90",IF(Q537&lt;=120,"Entre 90 e 120",IF(Q537&lt;=150,"Entre 120 e 150",IF(Q537&lt;=180,"Entre 150 e 180","Superior a 180")))))))</f>
        <v/>
      </c>
      <c r="S537">
        <f>IF(N537="Atraso",IF(Q537&lt;=30,INFORME_MENSAL!$A$12,IF(Q537&lt;=60,INFORME_MENSAL!$A$13,IF(Q537&lt;=90,INFORME_MENSAL!$A$14,IF(Q537&lt;=120,INFORME_MENSAL!$A$15,IF(Q537&lt;=150,INFORME_MENSAL!$A$16,IF(Q537&lt;=180,INFORME_MENSAL!$A$17,IF(Q537&lt;=360,INFORME_MENSAL!$A$18,IF(Q537&gt;360,INFORME_MENSAL!$A$19)))))))),"")</f>
        <v/>
      </c>
    </row>
    <row r="538">
      <c r="A538" t="inlineStr">
        <is>
          <t>CASA-75</t>
        </is>
      </c>
      <c r="B538" t="inlineStr">
        <is>
          <t>ROMUALDO TORRES DA SILVA / WANILZY LOPES DE OLIVEIRA SILVA</t>
        </is>
      </c>
      <c r="C538" t="n">
        <v>1</v>
      </c>
      <c r="D538" t="inlineStr">
        <is>
          <t>INCC</t>
        </is>
      </c>
      <c r="F538" t="inlineStr">
        <is>
          <t>Mensal</t>
        </is>
      </c>
      <c r="G538" s="322" t="n">
        <v>45407</v>
      </c>
      <c r="H538" s="322" t="n">
        <v>45383</v>
      </c>
      <c r="I538" t="n">
        <v>12</v>
      </c>
      <c r="J538" t="inlineStr">
        <is>
          <t>P - Parcela</t>
        </is>
      </c>
      <c r="K538" t="inlineStr">
        <is>
          <t>Contrato</t>
        </is>
      </c>
      <c r="L538" t="n">
        <v>5007.54</v>
      </c>
      <c r="M538" s="167">
        <f>DATE(YEAR(G538),MONTH(G538),1)</f>
        <v/>
      </c>
      <c r="N538" s="157">
        <f>IF(G538&gt;$L$3,"Futuro","Atraso")</f>
        <v/>
      </c>
      <c r="O538">
        <f>12*(YEAR(G538)-YEAR($L$3))+(MONTH(G538)-MONTH($L$3))</f>
        <v/>
      </c>
      <c r="P538" s="319">
        <f>IF(N538="Atraso",L538,L538/(1+$L$2)^O538)</f>
        <v/>
      </c>
      <c r="Q538">
        <f>IF(N538="Atraso",$L$3-G538,0)</f>
        <v/>
      </c>
      <c r="R538">
        <f>IF(Q538&lt;=15,"Até 15",IF(Q538&lt;=30,"Entre 15 e 30",IF(Q538&lt;=60,"Entre 30 e 60",IF(Q538&lt;=90,"Entre 60 e 90",IF(Q538&lt;=120,"Entre 90 e 120",IF(Q538&lt;=150,"Entre 120 e 150",IF(Q538&lt;=180,"Entre 150 e 180","Superior a 180")))))))</f>
        <v/>
      </c>
      <c r="S538">
        <f>IF(N538="Atraso",IF(Q538&lt;=30,INFORME_MENSAL!$A$12,IF(Q538&lt;=60,INFORME_MENSAL!$A$13,IF(Q538&lt;=90,INFORME_MENSAL!$A$14,IF(Q538&lt;=120,INFORME_MENSAL!$A$15,IF(Q538&lt;=150,INFORME_MENSAL!$A$16,IF(Q538&lt;=180,INFORME_MENSAL!$A$17,IF(Q538&lt;=360,INFORME_MENSAL!$A$18,IF(Q538&gt;360,INFORME_MENSAL!$A$19)))))))),"")</f>
        <v/>
      </c>
    </row>
    <row r="539">
      <c r="A539" t="inlineStr">
        <is>
          <t>CASA-12</t>
        </is>
      </c>
      <c r="B539" t="inlineStr">
        <is>
          <t>CAMILA VARJÃO DOS SANTOS / RAPHAEL MENDES COSTA</t>
        </is>
      </c>
      <c r="C539" t="n">
        <v>1</v>
      </c>
      <c r="D539" t="inlineStr">
        <is>
          <t>INCC</t>
        </is>
      </c>
      <c r="F539" t="inlineStr">
        <is>
          <t>Mensal</t>
        </is>
      </c>
      <c r="G539" s="322" t="n">
        <v>45407</v>
      </c>
      <c r="H539" s="322" t="n">
        <v>45383</v>
      </c>
      <c r="I539" t="n">
        <v>32</v>
      </c>
      <c r="J539" t="inlineStr">
        <is>
          <t>P - Parcela</t>
        </is>
      </c>
      <c r="K539" t="inlineStr">
        <is>
          <t>Contrato</t>
        </is>
      </c>
      <c r="L539" t="n">
        <v>3509.31</v>
      </c>
      <c r="M539" s="167">
        <f>DATE(YEAR(G539),MONTH(G539),1)</f>
        <v/>
      </c>
      <c r="N539" s="157">
        <f>IF(G539&gt;$L$3,"Futuro","Atraso")</f>
        <v/>
      </c>
      <c r="O539">
        <f>12*(YEAR(G539)-YEAR($L$3))+(MONTH(G539)-MONTH($L$3))</f>
        <v/>
      </c>
      <c r="P539" s="319">
        <f>IF(N539="Atraso",L539,L539/(1+$L$2)^O539)</f>
        <v/>
      </c>
      <c r="Q539">
        <f>IF(N539="Atraso",$L$3-G539,0)</f>
        <v/>
      </c>
      <c r="R539">
        <f>IF(Q539&lt;=15,"Até 15",IF(Q539&lt;=30,"Entre 15 e 30",IF(Q539&lt;=60,"Entre 30 e 60",IF(Q539&lt;=90,"Entre 60 e 90",IF(Q539&lt;=120,"Entre 90 e 120",IF(Q539&lt;=150,"Entre 120 e 150",IF(Q539&lt;=180,"Entre 150 e 180","Superior a 180")))))))</f>
        <v/>
      </c>
      <c r="S539">
        <f>IF(N539="Atraso",IF(Q539&lt;=30,INFORME_MENSAL!$A$12,IF(Q539&lt;=60,INFORME_MENSAL!$A$13,IF(Q539&lt;=90,INFORME_MENSAL!$A$14,IF(Q539&lt;=120,INFORME_MENSAL!$A$15,IF(Q539&lt;=150,INFORME_MENSAL!$A$16,IF(Q539&lt;=180,INFORME_MENSAL!$A$17,IF(Q539&lt;=360,INFORME_MENSAL!$A$18,IF(Q539&gt;360,INFORME_MENSAL!$A$19)))))))),"")</f>
        <v/>
      </c>
    </row>
    <row r="540">
      <c r="A540" t="inlineStr">
        <is>
          <t>CASA-1</t>
        </is>
      </c>
      <c r="B540" t="inlineStr">
        <is>
          <t>ISRAEL NUNES DA SILVA</t>
        </is>
      </c>
      <c r="C540" t="n">
        <v>1</v>
      </c>
      <c r="D540" t="inlineStr">
        <is>
          <t>INCC</t>
        </is>
      </c>
      <c r="F540" t="inlineStr">
        <is>
          <t>Mensal</t>
        </is>
      </c>
      <c r="G540" s="322" t="n">
        <v>45407</v>
      </c>
      <c r="H540" s="322" t="n">
        <v>45383</v>
      </c>
      <c r="I540" t="n">
        <v>14</v>
      </c>
      <c r="J540" t="inlineStr">
        <is>
          <t>P - Parcela</t>
        </is>
      </c>
      <c r="K540" t="inlineStr">
        <is>
          <t>Contrato</t>
        </is>
      </c>
      <c r="L540" t="n">
        <v>3701.58</v>
      </c>
      <c r="M540" s="167">
        <f>DATE(YEAR(G540),MONTH(G540),1)</f>
        <v/>
      </c>
      <c r="N540" s="157">
        <f>IF(G540&gt;$L$3,"Futuro","Atraso")</f>
        <v/>
      </c>
      <c r="O540">
        <f>12*(YEAR(G540)-YEAR($L$3))+(MONTH(G540)-MONTH($L$3))</f>
        <v/>
      </c>
      <c r="P540" s="319">
        <f>IF(N540="Atraso",L540,L540/(1+$L$2)^O540)</f>
        <v/>
      </c>
      <c r="Q540">
        <f>IF(N540="Atraso",$L$3-G540,0)</f>
        <v/>
      </c>
      <c r="R540">
        <f>IF(Q540&lt;=15,"Até 15",IF(Q540&lt;=30,"Entre 15 e 30",IF(Q540&lt;=60,"Entre 30 e 60",IF(Q540&lt;=90,"Entre 60 e 90",IF(Q540&lt;=120,"Entre 90 e 120",IF(Q540&lt;=150,"Entre 120 e 150",IF(Q540&lt;=180,"Entre 150 e 180","Superior a 180")))))))</f>
        <v/>
      </c>
      <c r="S540">
        <f>IF(N540="Atraso",IF(Q540&lt;=30,INFORME_MENSAL!$A$12,IF(Q540&lt;=60,INFORME_MENSAL!$A$13,IF(Q540&lt;=90,INFORME_MENSAL!$A$14,IF(Q540&lt;=120,INFORME_MENSAL!$A$15,IF(Q540&lt;=150,INFORME_MENSAL!$A$16,IF(Q540&lt;=180,INFORME_MENSAL!$A$17,IF(Q540&lt;=360,INFORME_MENSAL!$A$18,IF(Q540&gt;360,INFORME_MENSAL!$A$19)))))))),"")</f>
        <v/>
      </c>
    </row>
    <row r="541">
      <c r="A541" t="inlineStr">
        <is>
          <t>CASA-77</t>
        </is>
      </c>
      <c r="B541" t="inlineStr">
        <is>
          <t>CARLOS CESAR DE LIMA / STEPHANIE BARBOSA ALVES DE LIMA</t>
        </is>
      </c>
      <c r="C541" t="n">
        <v>1</v>
      </c>
      <c r="D541" t="inlineStr">
        <is>
          <t>INCC</t>
        </is>
      </c>
      <c r="F541" t="inlineStr">
        <is>
          <t>Mensal</t>
        </is>
      </c>
      <c r="G541" s="322" t="n">
        <v>45407</v>
      </c>
      <c r="H541" s="322" t="n">
        <v>45383</v>
      </c>
      <c r="I541" t="n">
        <v>12</v>
      </c>
      <c r="J541" t="inlineStr">
        <is>
          <t>P - Parcela</t>
        </is>
      </c>
      <c r="K541" t="inlineStr">
        <is>
          <t>Contrato</t>
        </is>
      </c>
      <c r="L541" t="n">
        <v>3373.31</v>
      </c>
      <c r="M541" s="167">
        <f>DATE(YEAR(G541),MONTH(G541),1)</f>
        <v/>
      </c>
      <c r="N541" s="157">
        <f>IF(G541&gt;$L$3,"Futuro","Atraso")</f>
        <v/>
      </c>
      <c r="O541">
        <f>12*(YEAR(G541)-YEAR($L$3))+(MONTH(G541)-MONTH($L$3))</f>
        <v/>
      </c>
      <c r="P541" s="319">
        <f>IF(N541="Atraso",L541,L541/(1+$L$2)^O541)</f>
        <v/>
      </c>
      <c r="Q541">
        <f>IF(N541="Atraso",$L$3-G541,0)</f>
        <v/>
      </c>
      <c r="R541">
        <f>IF(Q541&lt;=15,"Até 15",IF(Q541&lt;=30,"Entre 15 e 30",IF(Q541&lt;=60,"Entre 30 e 60",IF(Q541&lt;=90,"Entre 60 e 90",IF(Q541&lt;=120,"Entre 90 e 120",IF(Q541&lt;=150,"Entre 120 e 150",IF(Q541&lt;=180,"Entre 150 e 180","Superior a 180")))))))</f>
        <v/>
      </c>
      <c r="S541">
        <f>IF(N541="Atraso",IF(Q541&lt;=30,INFORME_MENSAL!$A$12,IF(Q541&lt;=60,INFORME_MENSAL!$A$13,IF(Q541&lt;=90,INFORME_MENSAL!$A$14,IF(Q541&lt;=120,INFORME_MENSAL!$A$15,IF(Q541&lt;=150,INFORME_MENSAL!$A$16,IF(Q541&lt;=180,INFORME_MENSAL!$A$17,IF(Q541&lt;=360,INFORME_MENSAL!$A$18,IF(Q541&gt;360,INFORME_MENSAL!$A$19)))))))),"")</f>
        <v/>
      </c>
    </row>
    <row r="542">
      <c r="A542" t="inlineStr">
        <is>
          <t>CASA-47</t>
        </is>
      </c>
      <c r="B542" t="inlineStr">
        <is>
          <t>CHARLLES DALTON CINTRA LOPES / EDINEIA FATIMA MIQUELETTI</t>
        </is>
      </c>
      <c r="C542" t="n">
        <v>1</v>
      </c>
      <c r="D542" t="inlineStr">
        <is>
          <t>INCC</t>
        </is>
      </c>
      <c r="F542" t="inlineStr">
        <is>
          <t>Mensal</t>
        </is>
      </c>
      <c r="G542" s="322" t="n">
        <v>45407</v>
      </c>
      <c r="H542" s="322" t="n">
        <v>45383</v>
      </c>
      <c r="I542" t="n">
        <v>14</v>
      </c>
      <c r="J542" t="inlineStr">
        <is>
          <t>P - Parcela</t>
        </is>
      </c>
      <c r="K542" t="inlineStr">
        <is>
          <t>Contrato</t>
        </is>
      </c>
      <c r="L542" t="n">
        <v>3452.55</v>
      </c>
      <c r="M542" s="167">
        <f>DATE(YEAR(G542),MONTH(G542),1)</f>
        <v/>
      </c>
      <c r="N542" s="157">
        <f>IF(G542&gt;$L$3,"Futuro","Atraso")</f>
        <v/>
      </c>
      <c r="O542">
        <f>12*(YEAR(G542)-YEAR($L$3))+(MONTH(G542)-MONTH($L$3))</f>
        <v/>
      </c>
      <c r="P542" s="319">
        <f>IF(N542="Atraso",L542,L542/(1+$L$2)^O542)</f>
        <v/>
      </c>
      <c r="Q542">
        <f>IF(N542="Atraso",$L$3-G542,0)</f>
        <v/>
      </c>
      <c r="R542">
        <f>IF(Q542&lt;=15,"Até 15",IF(Q542&lt;=30,"Entre 15 e 30",IF(Q542&lt;=60,"Entre 30 e 60",IF(Q542&lt;=90,"Entre 60 e 90",IF(Q542&lt;=120,"Entre 90 e 120",IF(Q542&lt;=150,"Entre 120 e 150",IF(Q542&lt;=180,"Entre 150 e 180","Superior a 180")))))))</f>
        <v/>
      </c>
      <c r="S542">
        <f>IF(N542="Atraso",IF(Q542&lt;=30,INFORME_MENSAL!$A$12,IF(Q542&lt;=60,INFORME_MENSAL!$A$13,IF(Q542&lt;=90,INFORME_MENSAL!$A$14,IF(Q542&lt;=120,INFORME_MENSAL!$A$15,IF(Q542&lt;=150,INFORME_MENSAL!$A$16,IF(Q542&lt;=180,INFORME_MENSAL!$A$17,IF(Q542&lt;=360,INFORME_MENSAL!$A$18,IF(Q542&gt;360,INFORME_MENSAL!$A$19)))))))),"")</f>
        <v/>
      </c>
    </row>
    <row r="543">
      <c r="A543" t="inlineStr">
        <is>
          <t>CASA-2</t>
        </is>
      </c>
      <c r="B543" t="inlineStr">
        <is>
          <t>ARQUIMEDES GALVAO DE ALMEIDA FRANCA CRIVELARI / MARCELA GALVAO DE ALMEIDA FRANCA CRIVELARI</t>
        </is>
      </c>
      <c r="C543" t="n">
        <v>1</v>
      </c>
      <c r="D543" t="inlineStr">
        <is>
          <t>INCC</t>
        </is>
      </c>
      <c r="F543" t="inlineStr">
        <is>
          <t>Mensal</t>
        </is>
      </c>
      <c r="G543" s="322" t="n">
        <v>45407</v>
      </c>
      <c r="H543" s="322" t="n">
        <v>45383</v>
      </c>
      <c r="I543" t="n">
        <v>13</v>
      </c>
      <c r="J543" t="inlineStr">
        <is>
          <t>P - Parcela</t>
        </is>
      </c>
      <c r="K543" t="inlineStr">
        <is>
          <t>Contrato</t>
        </is>
      </c>
      <c r="L543" t="n">
        <v>6273.23</v>
      </c>
      <c r="M543" s="167">
        <f>DATE(YEAR(G543),MONTH(G543),1)</f>
        <v/>
      </c>
      <c r="N543" s="157">
        <f>IF(G543&gt;$L$3,"Futuro","Atraso")</f>
        <v/>
      </c>
      <c r="O543">
        <f>12*(YEAR(G543)-YEAR($L$3))+(MONTH(G543)-MONTH($L$3))</f>
        <v/>
      </c>
      <c r="P543" s="319">
        <f>IF(N543="Atraso",L543,L543/(1+$L$2)^O543)</f>
        <v/>
      </c>
      <c r="Q543">
        <f>IF(N543="Atraso",$L$3-G543,0)</f>
        <v/>
      </c>
      <c r="R543">
        <f>IF(Q543&lt;=15,"Até 15",IF(Q543&lt;=30,"Entre 15 e 30",IF(Q543&lt;=60,"Entre 30 e 60",IF(Q543&lt;=90,"Entre 60 e 90",IF(Q543&lt;=120,"Entre 90 e 120",IF(Q543&lt;=150,"Entre 120 e 150",IF(Q543&lt;=180,"Entre 150 e 180","Superior a 180")))))))</f>
        <v/>
      </c>
      <c r="S543">
        <f>IF(N543="Atraso",IF(Q543&lt;=30,INFORME_MENSAL!$A$12,IF(Q543&lt;=60,INFORME_MENSAL!$A$13,IF(Q543&lt;=90,INFORME_MENSAL!$A$14,IF(Q543&lt;=120,INFORME_MENSAL!$A$15,IF(Q543&lt;=150,INFORME_MENSAL!$A$16,IF(Q543&lt;=180,INFORME_MENSAL!$A$17,IF(Q543&lt;=360,INFORME_MENSAL!$A$18,IF(Q543&gt;360,INFORME_MENSAL!$A$19)))))))),"")</f>
        <v/>
      </c>
    </row>
    <row r="544">
      <c r="A544" t="inlineStr">
        <is>
          <t>CASA-15</t>
        </is>
      </c>
      <c r="B544" t="inlineStr">
        <is>
          <t>ANA CRISTINA DA SILVEIRA REGINALDO GANDA / JEFERSON FERREIRA GANDA</t>
        </is>
      </c>
      <c r="C544" t="n">
        <v>1</v>
      </c>
      <c r="D544" t="inlineStr">
        <is>
          <t>INCC</t>
        </is>
      </c>
      <c r="F544" t="inlineStr">
        <is>
          <t>Mensal</t>
        </is>
      </c>
      <c r="G544" s="322" t="n">
        <v>45407</v>
      </c>
      <c r="H544" s="322" t="n">
        <v>45383</v>
      </c>
      <c r="I544" t="n">
        <v>14</v>
      </c>
      <c r="J544" t="inlineStr">
        <is>
          <t>P - Parcela</t>
        </is>
      </c>
      <c r="K544" t="inlineStr">
        <is>
          <t>Contrato</t>
        </is>
      </c>
      <c r="L544" t="n">
        <v>3701.58</v>
      </c>
      <c r="M544" s="167">
        <f>DATE(YEAR(G544),MONTH(G544),1)</f>
        <v/>
      </c>
      <c r="N544" s="157">
        <f>IF(G544&gt;$L$3,"Futuro","Atraso")</f>
        <v/>
      </c>
      <c r="O544">
        <f>12*(YEAR(G544)-YEAR($L$3))+(MONTH(G544)-MONTH($L$3))</f>
        <v/>
      </c>
      <c r="P544" s="319">
        <f>IF(N544="Atraso",L544,L544/(1+$L$2)^O544)</f>
        <v/>
      </c>
      <c r="Q544">
        <f>IF(N544="Atraso",$L$3-G544,0)</f>
        <v/>
      </c>
      <c r="R544">
        <f>IF(Q544&lt;=15,"Até 15",IF(Q544&lt;=30,"Entre 15 e 30",IF(Q544&lt;=60,"Entre 30 e 60",IF(Q544&lt;=90,"Entre 60 e 90",IF(Q544&lt;=120,"Entre 90 e 120",IF(Q544&lt;=150,"Entre 120 e 150",IF(Q544&lt;=180,"Entre 150 e 180","Superior a 180")))))))</f>
        <v/>
      </c>
      <c r="S544">
        <f>IF(N544="Atraso",IF(Q544&lt;=30,INFORME_MENSAL!$A$12,IF(Q544&lt;=60,INFORME_MENSAL!$A$13,IF(Q544&lt;=90,INFORME_MENSAL!$A$14,IF(Q544&lt;=120,INFORME_MENSAL!$A$15,IF(Q544&lt;=150,INFORME_MENSAL!$A$16,IF(Q544&lt;=180,INFORME_MENSAL!$A$17,IF(Q544&lt;=360,INFORME_MENSAL!$A$18,IF(Q544&gt;360,INFORME_MENSAL!$A$19)))))))),"")</f>
        <v/>
      </c>
    </row>
    <row r="545">
      <c r="A545" t="inlineStr">
        <is>
          <t>CASA-24</t>
        </is>
      </c>
      <c r="B545" t="inlineStr">
        <is>
          <t>DAVID EDUARDO NUNES GONÇALVES/PATRICIA GONÇALVES MOURA</t>
        </is>
      </c>
      <c r="C545" t="n">
        <v>1</v>
      </c>
      <c r="D545" t="inlineStr">
        <is>
          <t>INCC</t>
        </is>
      </c>
      <c r="F545" t="inlineStr">
        <is>
          <t>Mensal</t>
        </is>
      </c>
      <c r="G545" s="322" t="n">
        <v>45407</v>
      </c>
      <c r="H545" s="322" t="n">
        <v>45383</v>
      </c>
      <c r="I545" t="n">
        <v>13</v>
      </c>
      <c r="J545" t="inlineStr">
        <is>
          <t>P - Parcela</t>
        </is>
      </c>
      <c r="K545" t="inlineStr">
        <is>
          <t>Contrato</t>
        </is>
      </c>
      <c r="L545" t="n">
        <v>2248.9</v>
      </c>
      <c r="M545" s="167">
        <f>DATE(YEAR(G545),MONTH(G545),1)</f>
        <v/>
      </c>
      <c r="N545" s="157">
        <f>IF(G545&gt;$L$3,"Futuro","Atraso")</f>
        <v/>
      </c>
      <c r="O545">
        <f>12*(YEAR(G545)-YEAR($L$3))+(MONTH(G545)-MONTH($L$3))</f>
        <v/>
      </c>
      <c r="P545" s="319">
        <f>IF(N545="Atraso",L545,L545/(1+$L$2)^O545)</f>
        <v/>
      </c>
      <c r="Q545">
        <f>IF(N545="Atraso",$L$3-G545,0)</f>
        <v/>
      </c>
      <c r="R545">
        <f>IF(Q545&lt;=15,"Até 15",IF(Q545&lt;=30,"Entre 15 e 30",IF(Q545&lt;=60,"Entre 30 e 60",IF(Q545&lt;=90,"Entre 60 e 90",IF(Q545&lt;=120,"Entre 90 e 120",IF(Q545&lt;=150,"Entre 120 e 150",IF(Q545&lt;=180,"Entre 150 e 180","Superior a 180")))))))</f>
        <v/>
      </c>
      <c r="S545">
        <f>IF(N545="Atraso",IF(Q545&lt;=30,INFORME_MENSAL!$A$12,IF(Q545&lt;=60,INFORME_MENSAL!$A$13,IF(Q545&lt;=90,INFORME_MENSAL!$A$14,IF(Q545&lt;=120,INFORME_MENSAL!$A$15,IF(Q545&lt;=150,INFORME_MENSAL!$A$16,IF(Q545&lt;=180,INFORME_MENSAL!$A$17,IF(Q545&lt;=360,INFORME_MENSAL!$A$18,IF(Q545&gt;360,INFORME_MENSAL!$A$19)))))))),"")</f>
        <v/>
      </c>
    </row>
    <row r="546">
      <c r="A546" t="inlineStr">
        <is>
          <t>CASA-20</t>
        </is>
      </c>
      <c r="B546" t="inlineStr">
        <is>
          <t>EMERSON FABIO AKIYAMA</t>
        </is>
      </c>
      <c r="C546" t="n">
        <v>1</v>
      </c>
      <c r="D546" t="inlineStr">
        <is>
          <t>INCC</t>
        </is>
      </c>
      <c r="F546" t="inlineStr">
        <is>
          <t>Mensal</t>
        </is>
      </c>
      <c r="G546" s="322" t="n">
        <v>45407</v>
      </c>
      <c r="H546" s="322" t="n">
        <v>45383</v>
      </c>
      <c r="I546" t="n">
        <v>14</v>
      </c>
      <c r="J546" t="inlineStr">
        <is>
          <t>P - Parcela</t>
        </is>
      </c>
      <c r="K546" t="inlineStr">
        <is>
          <t>Contrato</t>
        </is>
      </c>
      <c r="L546" t="n">
        <v>3275.56</v>
      </c>
      <c r="M546" s="167">
        <f>DATE(YEAR(G546),MONTH(G546),1)</f>
        <v/>
      </c>
      <c r="N546" s="157">
        <f>IF(G546&gt;$L$3,"Futuro","Atraso")</f>
        <v/>
      </c>
      <c r="O546">
        <f>12*(YEAR(G546)-YEAR($L$3))+(MONTH(G546)-MONTH($L$3))</f>
        <v/>
      </c>
      <c r="P546" s="319">
        <f>IF(N546="Atraso",L546,L546/(1+$L$2)^O546)</f>
        <v/>
      </c>
      <c r="Q546">
        <f>IF(N546="Atraso",$L$3-G546,0)</f>
        <v/>
      </c>
      <c r="R546">
        <f>IF(Q546&lt;=15,"Até 15",IF(Q546&lt;=30,"Entre 15 e 30",IF(Q546&lt;=60,"Entre 30 e 60",IF(Q546&lt;=90,"Entre 60 e 90",IF(Q546&lt;=120,"Entre 90 e 120",IF(Q546&lt;=150,"Entre 120 e 150",IF(Q546&lt;=180,"Entre 150 e 180","Superior a 180")))))))</f>
        <v/>
      </c>
      <c r="S546">
        <f>IF(N546="Atraso",IF(Q546&lt;=30,INFORME_MENSAL!$A$12,IF(Q546&lt;=60,INFORME_MENSAL!$A$13,IF(Q546&lt;=90,INFORME_MENSAL!$A$14,IF(Q546&lt;=120,INFORME_MENSAL!$A$15,IF(Q546&lt;=150,INFORME_MENSAL!$A$16,IF(Q546&lt;=180,INFORME_MENSAL!$A$17,IF(Q546&lt;=360,INFORME_MENSAL!$A$18,IF(Q546&gt;360,INFORME_MENSAL!$A$19)))))))),"")</f>
        <v/>
      </c>
    </row>
    <row r="547">
      <c r="A547" t="inlineStr">
        <is>
          <t>CASA-81</t>
        </is>
      </c>
      <c r="B547" t="inlineStr">
        <is>
          <t>ALAN VICENTE DA SILVA SANTANA / NICOLE CAVALCANTE SILVA</t>
        </is>
      </c>
      <c r="C547" t="n">
        <v>1</v>
      </c>
      <c r="D547" t="inlineStr">
        <is>
          <t>INCC</t>
        </is>
      </c>
      <c r="F547" t="inlineStr">
        <is>
          <t>Mensal</t>
        </is>
      </c>
      <c r="G547" s="322" t="n">
        <v>45407</v>
      </c>
      <c r="H547" s="322" t="n">
        <v>45383</v>
      </c>
      <c r="I547" t="n">
        <v>13</v>
      </c>
      <c r="J547" t="inlineStr">
        <is>
          <t>P - Parcela</t>
        </is>
      </c>
      <c r="K547" t="inlineStr">
        <is>
          <t>Contrato</t>
        </is>
      </c>
      <c r="L547" t="n">
        <v>3676.95</v>
      </c>
      <c r="M547" s="167">
        <f>DATE(YEAR(G547),MONTH(G547),1)</f>
        <v/>
      </c>
      <c r="N547" s="157">
        <f>IF(G547&gt;$L$3,"Futuro","Atraso")</f>
        <v/>
      </c>
      <c r="O547">
        <f>12*(YEAR(G547)-YEAR($L$3))+(MONTH(G547)-MONTH($L$3))</f>
        <v/>
      </c>
      <c r="P547" s="319">
        <f>IF(N547="Atraso",L547,L547/(1+$L$2)^O547)</f>
        <v/>
      </c>
      <c r="Q547">
        <f>IF(N547="Atraso",$L$3-G547,0)</f>
        <v/>
      </c>
      <c r="R547">
        <f>IF(Q547&lt;=15,"Até 15",IF(Q547&lt;=30,"Entre 15 e 30",IF(Q547&lt;=60,"Entre 30 e 60",IF(Q547&lt;=90,"Entre 60 e 90",IF(Q547&lt;=120,"Entre 90 e 120",IF(Q547&lt;=150,"Entre 120 e 150",IF(Q547&lt;=180,"Entre 150 e 180","Superior a 180")))))))</f>
        <v/>
      </c>
      <c r="S547">
        <f>IF(N547="Atraso",IF(Q547&lt;=30,INFORME_MENSAL!$A$12,IF(Q547&lt;=60,INFORME_MENSAL!$A$13,IF(Q547&lt;=90,INFORME_MENSAL!$A$14,IF(Q547&lt;=120,INFORME_MENSAL!$A$15,IF(Q547&lt;=150,INFORME_MENSAL!$A$16,IF(Q547&lt;=180,INFORME_MENSAL!$A$17,IF(Q547&lt;=360,INFORME_MENSAL!$A$18,IF(Q547&gt;360,INFORME_MENSAL!$A$19)))))))),"")</f>
        <v/>
      </c>
    </row>
    <row r="548">
      <c r="A548" t="inlineStr">
        <is>
          <t>CASA-11</t>
        </is>
      </c>
      <c r="B548" t="inlineStr">
        <is>
          <t>HUGO LEONARDO DA CRUZ</t>
        </is>
      </c>
      <c r="C548" t="n">
        <v>1</v>
      </c>
      <c r="D548" t="inlineStr">
        <is>
          <t>INCC</t>
        </is>
      </c>
      <c r="F548" t="inlineStr">
        <is>
          <t>Mensal</t>
        </is>
      </c>
      <c r="G548" s="322" t="n">
        <v>45407</v>
      </c>
      <c r="H548" s="322" t="n">
        <v>45383</v>
      </c>
      <c r="I548" t="n">
        <v>11</v>
      </c>
      <c r="J548" t="inlineStr">
        <is>
          <t>P - Parcela</t>
        </is>
      </c>
      <c r="K548" t="inlineStr">
        <is>
          <t>Contrato</t>
        </is>
      </c>
      <c r="L548" t="n">
        <v>3339.17</v>
      </c>
      <c r="M548" s="167">
        <f>DATE(YEAR(G548),MONTH(G548),1)</f>
        <v/>
      </c>
      <c r="N548" s="157">
        <f>IF(G548&gt;$L$3,"Futuro","Atraso")</f>
        <v/>
      </c>
      <c r="O548">
        <f>12*(YEAR(G548)-YEAR($L$3))+(MONTH(G548)-MONTH($L$3))</f>
        <v/>
      </c>
      <c r="P548" s="319">
        <f>IF(N548="Atraso",L548,L548/(1+$L$2)^O548)</f>
        <v/>
      </c>
      <c r="Q548">
        <f>IF(N548="Atraso",$L$3-G548,0)</f>
        <v/>
      </c>
      <c r="R548">
        <f>IF(Q548&lt;=15,"Até 15",IF(Q548&lt;=30,"Entre 15 e 30",IF(Q548&lt;=60,"Entre 30 e 60",IF(Q548&lt;=90,"Entre 60 e 90",IF(Q548&lt;=120,"Entre 90 e 120",IF(Q548&lt;=150,"Entre 120 e 150",IF(Q548&lt;=180,"Entre 150 e 180","Superior a 180")))))))</f>
        <v/>
      </c>
      <c r="S548">
        <f>IF(N548="Atraso",IF(Q548&lt;=30,INFORME_MENSAL!$A$12,IF(Q548&lt;=60,INFORME_MENSAL!$A$13,IF(Q548&lt;=90,INFORME_MENSAL!$A$14,IF(Q548&lt;=120,INFORME_MENSAL!$A$15,IF(Q548&lt;=150,INFORME_MENSAL!$A$16,IF(Q548&lt;=180,INFORME_MENSAL!$A$17,IF(Q548&lt;=360,INFORME_MENSAL!$A$18,IF(Q548&gt;360,INFORME_MENSAL!$A$19)))))))),"")</f>
        <v/>
      </c>
    </row>
    <row r="549">
      <c r="A549" t="inlineStr">
        <is>
          <t>CASA-48</t>
        </is>
      </c>
      <c r="B549" t="inlineStr">
        <is>
          <t>ALDO LOPES DA SILVA XAVIER JUNIOR / ALINE CONT XAVIER</t>
        </is>
      </c>
      <c r="C549" t="n">
        <v>1</v>
      </c>
      <c r="D549" t="inlineStr">
        <is>
          <t>INCC</t>
        </is>
      </c>
      <c r="F549" t="inlineStr">
        <is>
          <t>Mensal</t>
        </is>
      </c>
      <c r="G549" s="322" t="n">
        <v>45407</v>
      </c>
      <c r="H549" s="322" t="n">
        <v>45383</v>
      </c>
      <c r="I549" t="n">
        <v>13</v>
      </c>
      <c r="J549" t="inlineStr">
        <is>
          <t>P - Parcela</t>
        </is>
      </c>
      <c r="K549" t="inlineStr">
        <is>
          <t>Contrato</t>
        </is>
      </c>
      <c r="L549" t="n">
        <v>3373.34</v>
      </c>
      <c r="M549" s="167">
        <f>DATE(YEAR(G549),MONTH(G549),1)</f>
        <v/>
      </c>
      <c r="N549" s="157">
        <f>IF(G549&gt;$L$3,"Futuro","Atraso")</f>
        <v/>
      </c>
      <c r="O549">
        <f>12*(YEAR(G549)-YEAR($L$3))+(MONTH(G549)-MONTH($L$3))</f>
        <v/>
      </c>
      <c r="P549" s="319">
        <f>IF(N549="Atraso",L549,L549/(1+$L$2)^O549)</f>
        <v/>
      </c>
      <c r="Q549">
        <f>IF(N549="Atraso",$L$3-G549,0)</f>
        <v/>
      </c>
      <c r="R549">
        <f>IF(Q549&lt;=15,"Até 15",IF(Q549&lt;=30,"Entre 15 e 30",IF(Q549&lt;=60,"Entre 30 e 60",IF(Q549&lt;=90,"Entre 60 e 90",IF(Q549&lt;=120,"Entre 90 e 120",IF(Q549&lt;=150,"Entre 120 e 150",IF(Q549&lt;=180,"Entre 150 e 180","Superior a 180")))))))</f>
        <v/>
      </c>
      <c r="S549">
        <f>IF(N549="Atraso",IF(Q549&lt;=30,INFORME_MENSAL!$A$12,IF(Q549&lt;=60,INFORME_MENSAL!$A$13,IF(Q549&lt;=90,INFORME_MENSAL!$A$14,IF(Q549&lt;=120,INFORME_MENSAL!$A$15,IF(Q549&lt;=150,INFORME_MENSAL!$A$16,IF(Q549&lt;=180,INFORME_MENSAL!$A$17,IF(Q549&lt;=360,INFORME_MENSAL!$A$18,IF(Q549&gt;360,INFORME_MENSAL!$A$19)))))))),"")</f>
        <v/>
      </c>
    </row>
    <row r="550">
      <c r="A550" t="inlineStr">
        <is>
          <t>CASA-31</t>
        </is>
      </c>
      <c r="B550" t="inlineStr">
        <is>
          <t>EDUARDO DE JESUS FERREIRA VARGAS / ARIANE DE OLIVEIRA DIAS VARGAS</t>
        </is>
      </c>
      <c r="C550" t="n">
        <v>1</v>
      </c>
      <c r="D550" t="inlineStr">
        <is>
          <t>INCC</t>
        </is>
      </c>
      <c r="F550" t="inlineStr">
        <is>
          <t>Mensal</t>
        </is>
      </c>
      <c r="G550" s="322" t="n">
        <v>45407</v>
      </c>
      <c r="H550" s="322" t="n">
        <v>45383</v>
      </c>
      <c r="I550" t="n">
        <v>12</v>
      </c>
      <c r="J550" t="inlineStr">
        <is>
          <t>P - Parcela</t>
        </is>
      </c>
      <c r="K550" t="inlineStr">
        <is>
          <t>Contrato</t>
        </is>
      </c>
      <c r="L550" t="n">
        <v>3872.75</v>
      </c>
      <c r="M550" s="167">
        <f>DATE(YEAR(G550),MONTH(G550),1)</f>
        <v/>
      </c>
      <c r="N550" s="157">
        <f>IF(G550&gt;$L$3,"Futuro","Atraso")</f>
        <v/>
      </c>
      <c r="O550">
        <f>12*(YEAR(G550)-YEAR($L$3))+(MONTH(G550)-MONTH($L$3))</f>
        <v/>
      </c>
      <c r="P550" s="319">
        <f>IF(N550="Atraso",L550,L550/(1+$L$2)^O550)</f>
        <v/>
      </c>
      <c r="Q550">
        <f>IF(N550="Atraso",$L$3-G550,0)</f>
        <v/>
      </c>
      <c r="R550">
        <f>IF(Q550&lt;=15,"Até 15",IF(Q550&lt;=30,"Entre 15 e 30",IF(Q550&lt;=60,"Entre 30 e 60",IF(Q550&lt;=90,"Entre 60 e 90",IF(Q550&lt;=120,"Entre 90 e 120",IF(Q550&lt;=150,"Entre 120 e 150",IF(Q550&lt;=180,"Entre 150 e 180","Superior a 180")))))))</f>
        <v/>
      </c>
      <c r="S550">
        <f>IF(N550="Atraso",IF(Q550&lt;=30,INFORME_MENSAL!$A$12,IF(Q550&lt;=60,INFORME_MENSAL!$A$13,IF(Q550&lt;=90,INFORME_MENSAL!$A$14,IF(Q550&lt;=120,INFORME_MENSAL!$A$15,IF(Q550&lt;=150,INFORME_MENSAL!$A$16,IF(Q550&lt;=180,INFORME_MENSAL!$A$17,IF(Q550&lt;=360,INFORME_MENSAL!$A$18,IF(Q550&gt;360,INFORME_MENSAL!$A$19)))))))),"")</f>
        <v/>
      </c>
    </row>
    <row r="551">
      <c r="A551" t="inlineStr">
        <is>
          <t>CASA-68</t>
        </is>
      </c>
      <c r="B551" t="inlineStr">
        <is>
          <t>WENDELL PITTER ESTANDO / LILIAN PEREIRA DA SILVA</t>
        </is>
      </c>
      <c r="C551" t="n">
        <v>1</v>
      </c>
      <c r="D551" t="inlineStr">
        <is>
          <t>INCC</t>
        </is>
      </c>
      <c r="F551" t="inlineStr">
        <is>
          <t>Mensal</t>
        </is>
      </c>
      <c r="G551" s="322" t="n">
        <v>45407</v>
      </c>
      <c r="H551" s="322" t="n">
        <v>45383</v>
      </c>
      <c r="I551" t="n">
        <v>11</v>
      </c>
      <c r="J551" t="inlineStr">
        <is>
          <t>P - Parcela</t>
        </is>
      </c>
      <c r="K551" t="inlineStr">
        <is>
          <t>Contrato</t>
        </is>
      </c>
      <c r="L551" t="n">
        <v>3845.45</v>
      </c>
      <c r="M551" s="167">
        <f>DATE(YEAR(G551),MONTH(G551),1)</f>
        <v/>
      </c>
      <c r="N551" s="157">
        <f>IF(G551&gt;$L$3,"Futuro","Atraso")</f>
        <v/>
      </c>
      <c r="O551">
        <f>12*(YEAR(G551)-YEAR($L$3))+(MONTH(G551)-MONTH($L$3))</f>
        <v/>
      </c>
      <c r="P551" s="319">
        <f>IF(N551="Atraso",L551,L551/(1+$L$2)^O551)</f>
        <v/>
      </c>
      <c r="Q551">
        <f>IF(N551="Atraso",$L$3-G551,0)</f>
        <v/>
      </c>
      <c r="R551">
        <f>IF(Q551&lt;=15,"Até 15",IF(Q551&lt;=30,"Entre 15 e 30",IF(Q551&lt;=60,"Entre 30 e 60",IF(Q551&lt;=90,"Entre 60 e 90",IF(Q551&lt;=120,"Entre 90 e 120",IF(Q551&lt;=150,"Entre 120 e 150",IF(Q551&lt;=180,"Entre 150 e 180","Superior a 180")))))))</f>
        <v/>
      </c>
      <c r="S551">
        <f>IF(N551="Atraso",IF(Q551&lt;=30,INFORME_MENSAL!$A$12,IF(Q551&lt;=60,INFORME_MENSAL!$A$13,IF(Q551&lt;=90,INFORME_MENSAL!$A$14,IF(Q551&lt;=120,INFORME_MENSAL!$A$15,IF(Q551&lt;=150,INFORME_MENSAL!$A$16,IF(Q551&lt;=180,INFORME_MENSAL!$A$17,IF(Q551&lt;=360,INFORME_MENSAL!$A$18,IF(Q551&gt;360,INFORME_MENSAL!$A$19)))))))),"")</f>
        <v/>
      </c>
    </row>
    <row r="552">
      <c r="A552" t="inlineStr">
        <is>
          <t>CASA-66</t>
        </is>
      </c>
      <c r="B552" t="inlineStr">
        <is>
          <t>MARIA APARECIDA LIMA SANTOS</t>
        </is>
      </c>
      <c r="C552" t="n">
        <v>1</v>
      </c>
      <c r="D552" t="inlineStr">
        <is>
          <t>INCC</t>
        </is>
      </c>
      <c r="F552" t="inlineStr">
        <is>
          <t>Mensal</t>
        </is>
      </c>
      <c r="G552" s="322" t="n">
        <v>45407</v>
      </c>
      <c r="H552" s="322" t="n">
        <v>45383</v>
      </c>
      <c r="I552" t="n">
        <v>12</v>
      </c>
      <c r="J552" t="inlineStr">
        <is>
          <t>P - Parcela</t>
        </is>
      </c>
      <c r="K552" t="inlineStr">
        <is>
          <t>Contrato</t>
        </is>
      </c>
      <c r="L552" t="n">
        <v>4172.36</v>
      </c>
      <c r="M552" s="167">
        <f>DATE(YEAR(G552),MONTH(G552),1)</f>
        <v/>
      </c>
      <c r="N552" s="157">
        <f>IF(G552&gt;$L$3,"Futuro","Atraso")</f>
        <v/>
      </c>
      <c r="O552">
        <f>12*(YEAR(G552)-YEAR($L$3))+(MONTH(G552)-MONTH($L$3))</f>
        <v/>
      </c>
      <c r="P552" s="319">
        <f>IF(N552="Atraso",L552,L552/(1+$L$2)^O552)</f>
        <v/>
      </c>
      <c r="Q552">
        <f>IF(N552="Atraso",$L$3-G552,0)</f>
        <v/>
      </c>
      <c r="R552">
        <f>IF(Q552&lt;=15,"Até 15",IF(Q552&lt;=30,"Entre 15 e 30",IF(Q552&lt;=60,"Entre 30 e 60",IF(Q552&lt;=90,"Entre 60 e 90",IF(Q552&lt;=120,"Entre 90 e 120",IF(Q552&lt;=150,"Entre 120 e 150",IF(Q552&lt;=180,"Entre 150 e 180","Superior a 180")))))))</f>
        <v/>
      </c>
      <c r="S552">
        <f>IF(N552="Atraso",IF(Q552&lt;=30,INFORME_MENSAL!$A$12,IF(Q552&lt;=60,INFORME_MENSAL!$A$13,IF(Q552&lt;=90,INFORME_MENSAL!$A$14,IF(Q552&lt;=120,INFORME_MENSAL!$A$15,IF(Q552&lt;=150,INFORME_MENSAL!$A$16,IF(Q552&lt;=180,INFORME_MENSAL!$A$17,IF(Q552&lt;=360,INFORME_MENSAL!$A$18,IF(Q552&gt;360,INFORME_MENSAL!$A$19)))))))),"")</f>
        <v/>
      </c>
    </row>
    <row r="553">
      <c r="A553" t="inlineStr">
        <is>
          <t>CASA-71</t>
        </is>
      </c>
      <c r="B553" t="inlineStr">
        <is>
          <t>TIAGO DA COSTA / EVELLYN POLICARPO PILZ DA COSTA</t>
        </is>
      </c>
      <c r="C553" t="n">
        <v>1</v>
      </c>
      <c r="D553" t="inlineStr">
        <is>
          <t>INCC</t>
        </is>
      </c>
      <c r="F553" t="inlineStr">
        <is>
          <t>Mensal</t>
        </is>
      </c>
      <c r="G553" s="322" t="n">
        <v>45407</v>
      </c>
      <c r="H553" s="322" t="n">
        <v>45383</v>
      </c>
      <c r="I553" t="n">
        <v>11</v>
      </c>
      <c r="J553" t="inlineStr">
        <is>
          <t>P - Parcela</t>
        </is>
      </c>
      <c r="K553" t="inlineStr">
        <is>
          <t>Contrato</t>
        </is>
      </c>
      <c r="L553" t="n">
        <v>4156.57</v>
      </c>
      <c r="M553" s="167">
        <f>DATE(YEAR(G553),MONTH(G553),1)</f>
        <v/>
      </c>
      <c r="N553" s="157">
        <f>IF(G553&gt;$L$3,"Futuro","Atraso")</f>
        <v/>
      </c>
      <c r="O553">
        <f>12*(YEAR(G553)-YEAR($L$3))+(MONTH(G553)-MONTH($L$3))</f>
        <v/>
      </c>
      <c r="P553" s="319">
        <f>IF(N553="Atraso",L553,L553/(1+$L$2)^O553)</f>
        <v/>
      </c>
      <c r="Q553">
        <f>IF(N553="Atraso",$L$3-G553,0)</f>
        <v/>
      </c>
      <c r="R553">
        <f>IF(Q553&lt;=15,"Até 15",IF(Q553&lt;=30,"Entre 15 e 30",IF(Q553&lt;=60,"Entre 30 e 60",IF(Q553&lt;=90,"Entre 60 e 90",IF(Q553&lt;=120,"Entre 90 e 120",IF(Q553&lt;=150,"Entre 120 e 150",IF(Q553&lt;=180,"Entre 150 e 180","Superior a 180")))))))</f>
        <v/>
      </c>
      <c r="S553">
        <f>IF(N553="Atraso",IF(Q553&lt;=30,INFORME_MENSAL!$A$12,IF(Q553&lt;=60,INFORME_MENSAL!$A$13,IF(Q553&lt;=90,INFORME_MENSAL!$A$14,IF(Q553&lt;=120,INFORME_MENSAL!$A$15,IF(Q553&lt;=150,INFORME_MENSAL!$A$16,IF(Q553&lt;=180,INFORME_MENSAL!$A$17,IF(Q553&lt;=360,INFORME_MENSAL!$A$18,IF(Q553&gt;360,INFORME_MENSAL!$A$19)))))))),"")</f>
        <v/>
      </c>
    </row>
    <row r="554">
      <c r="A554" t="inlineStr">
        <is>
          <t>CASA-52</t>
        </is>
      </c>
      <c r="B554" t="inlineStr">
        <is>
          <t>PETERSON SERRA LOPES / ANA CARLA MORAES DE BRITO LOPES</t>
        </is>
      </c>
      <c r="C554" t="n">
        <v>1</v>
      </c>
      <c r="D554" t="inlineStr">
        <is>
          <t>INCC</t>
        </is>
      </c>
      <c r="F554" t="inlineStr">
        <is>
          <t>Mensal</t>
        </is>
      </c>
      <c r="G554" s="322" t="n">
        <v>45407</v>
      </c>
      <c r="H554" s="322" t="n">
        <v>45383</v>
      </c>
      <c r="I554" t="n">
        <v>11</v>
      </c>
      <c r="J554" t="inlineStr">
        <is>
          <t>P - Parcela</t>
        </is>
      </c>
      <c r="K554" t="inlineStr">
        <is>
          <t>Contrato</t>
        </is>
      </c>
      <c r="L554" t="n">
        <v>4147.38</v>
      </c>
      <c r="M554" s="167">
        <f>DATE(YEAR(G554),MONTH(G554),1)</f>
        <v/>
      </c>
      <c r="N554" s="157">
        <f>IF(G554&gt;$L$3,"Futuro","Atraso")</f>
        <v/>
      </c>
      <c r="O554">
        <f>12*(YEAR(G554)-YEAR($L$3))+(MONTH(G554)-MONTH($L$3))</f>
        <v/>
      </c>
      <c r="P554" s="319">
        <f>IF(N554="Atraso",L554,L554/(1+$L$2)^O554)</f>
        <v/>
      </c>
      <c r="Q554">
        <f>IF(N554="Atraso",$L$3-G554,0)</f>
        <v/>
      </c>
      <c r="R554">
        <f>IF(Q554&lt;=15,"Até 15",IF(Q554&lt;=30,"Entre 15 e 30",IF(Q554&lt;=60,"Entre 30 e 60",IF(Q554&lt;=90,"Entre 60 e 90",IF(Q554&lt;=120,"Entre 90 e 120",IF(Q554&lt;=150,"Entre 120 e 150",IF(Q554&lt;=180,"Entre 150 e 180","Superior a 180")))))))</f>
        <v/>
      </c>
      <c r="S554">
        <f>IF(N554="Atraso",IF(Q554&lt;=30,INFORME_MENSAL!$A$12,IF(Q554&lt;=60,INFORME_MENSAL!$A$13,IF(Q554&lt;=90,INFORME_MENSAL!$A$14,IF(Q554&lt;=120,INFORME_MENSAL!$A$15,IF(Q554&lt;=150,INFORME_MENSAL!$A$16,IF(Q554&lt;=180,INFORME_MENSAL!$A$17,IF(Q554&lt;=360,INFORME_MENSAL!$A$18,IF(Q554&gt;360,INFORME_MENSAL!$A$19)))))))),"")</f>
        <v/>
      </c>
    </row>
    <row r="555">
      <c r="A555" t="inlineStr">
        <is>
          <t>CASA-29</t>
        </is>
      </c>
      <c r="B555" t="inlineStr">
        <is>
          <t>SANDRO MIGUEL DE AVILA / SANDRA BARBOSA DE AVILA</t>
        </is>
      </c>
      <c r="C555" t="n">
        <v>1</v>
      </c>
      <c r="D555" t="inlineStr">
        <is>
          <t>INCC</t>
        </is>
      </c>
      <c r="F555" t="inlineStr">
        <is>
          <t>Mensal</t>
        </is>
      </c>
      <c r="G555" s="322" t="n">
        <v>45407</v>
      </c>
      <c r="H555" s="322" t="n">
        <v>45383</v>
      </c>
      <c r="I555" t="n">
        <v>11</v>
      </c>
      <c r="J555" t="inlineStr">
        <is>
          <t>P - Parcela</t>
        </is>
      </c>
      <c r="K555" t="inlineStr">
        <is>
          <t>Contrato</t>
        </is>
      </c>
      <c r="L555" t="n">
        <v>4156.57</v>
      </c>
      <c r="M555" s="167">
        <f>DATE(YEAR(G555),MONTH(G555),1)</f>
        <v/>
      </c>
      <c r="N555" s="157">
        <f>IF(G555&gt;$L$3,"Futuro","Atraso")</f>
        <v/>
      </c>
      <c r="O555">
        <f>12*(YEAR(G555)-YEAR($L$3))+(MONTH(G555)-MONTH($L$3))</f>
        <v/>
      </c>
      <c r="P555" s="319">
        <f>IF(N555="Atraso",L555,L555/(1+$L$2)^O555)</f>
        <v/>
      </c>
      <c r="Q555">
        <f>IF(N555="Atraso",$L$3-G555,0)</f>
        <v/>
      </c>
      <c r="R555">
        <f>IF(Q555&lt;=15,"Até 15",IF(Q555&lt;=30,"Entre 15 e 30",IF(Q555&lt;=60,"Entre 30 e 60",IF(Q555&lt;=90,"Entre 60 e 90",IF(Q555&lt;=120,"Entre 90 e 120",IF(Q555&lt;=150,"Entre 120 e 150",IF(Q555&lt;=180,"Entre 150 e 180","Superior a 180")))))))</f>
        <v/>
      </c>
      <c r="S555">
        <f>IF(N555="Atraso",IF(Q555&lt;=30,INFORME_MENSAL!$A$12,IF(Q555&lt;=60,INFORME_MENSAL!$A$13,IF(Q555&lt;=90,INFORME_MENSAL!$A$14,IF(Q555&lt;=120,INFORME_MENSAL!$A$15,IF(Q555&lt;=150,INFORME_MENSAL!$A$16,IF(Q555&lt;=180,INFORME_MENSAL!$A$17,IF(Q555&lt;=360,INFORME_MENSAL!$A$18,IF(Q555&gt;360,INFORME_MENSAL!$A$19)))))))),"")</f>
        <v/>
      </c>
    </row>
    <row r="556">
      <c r="A556" t="inlineStr">
        <is>
          <t>CASA-38</t>
        </is>
      </c>
      <c r="B556" t="inlineStr">
        <is>
          <t>GABRIEL DE CARVALHO MELLO / KAMILLA DE CARVALHO CERQUEIRA MELLO</t>
        </is>
      </c>
      <c r="C556" t="n">
        <v>1</v>
      </c>
      <c r="D556" t="inlineStr">
        <is>
          <t>INCC</t>
        </is>
      </c>
      <c r="F556" t="inlineStr">
        <is>
          <t>Mensal</t>
        </is>
      </c>
      <c r="G556" s="322" t="n">
        <v>45407</v>
      </c>
      <c r="H556" s="322" t="n">
        <v>45383</v>
      </c>
      <c r="I556" t="n">
        <v>11</v>
      </c>
      <c r="J556" t="inlineStr">
        <is>
          <t>P - Parcela</t>
        </is>
      </c>
      <c r="K556" t="inlineStr">
        <is>
          <t>Contrato</t>
        </is>
      </c>
      <c r="L556" t="n">
        <v>4257.65</v>
      </c>
      <c r="M556" s="167">
        <f>DATE(YEAR(G556),MONTH(G556),1)</f>
        <v/>
      </c>
      <c r="N556" s="157">
        <f>IF(G556&gt;$L$3,"Futuro","Atraso")</f>
        <v/>
      </c>
      <c r="O556">
        <f>12*(YEAR(G556)-YEAR($L$3))+(MONTH(G556)-MONTH($L$3))</f>
        <v/>
      </c>
      <c r="P556" s="319">
        <f>IF(N556="Atraso",L556,L556/(1+$L$2)^O556)</f>
        <v/>
      </c>
      <c r="Q556">
        <f>IF(N556="Atraso",$L$3-G556,0)</f>
        <v/>
      </c>
      <c r="R556">
        <f>IF(Q556&lt;=15,"Até 15",IF(Q556&lt;=30,"Entre 15 e 30",IF(Q556&lt;=60,"Entre 30 e 60",IF(Q556&lt;=90,"Entre 60 e 90",IF(Q556&lt;=120,"Entre 90 e 120",IF(Q556&lt;=150,"Entre 120 e 150",IF(Q556&lt;=180,"Entre 150 e 180","Superior a 180")))))))</f>
        <v/>
      </c>
      <c r="S556">
        <f>IF(N556="Atraso",IF(Q556&lt;=30,INFORME_MENSAL!$A$12,IF(Q556&lt;=60,INFORME_MENSAL!$A$13,IF(Q556&lt;=90,INFORME_MENSAL!$A$14,IF(Q556&lt;=120,INFORME_MENSAL!$A$15,IF(Q556&lt;=150,INFORME_MENSAL!$A$16,IF(Q556&lt;=180,INFORME_MENSAL!$A$17,IF(Q556&lt;=360,INFORME_MENSAL!$A$18,IF(Q556&gt;360,INFORME_MENSAL!$A$19)))))))),"")</f>
        <v/>
      </c>
    </row>
    <row r="557">
      <c r="A557" t="inlineStr">
        <is>
          <t>CASA-7</t>
        </is>
      </c>
      <c r="B557" t="inlineStr">
        <is>
          <t>JOÃO ANTONIO RODRIGUES GOMES / LUANA GABRIELLE DA SILVA PASSOS</t>
        </is>
      </c>
      <c r="C557" t="n">
        <v>1</v>
      </c>
      <c r="D557" t="inlineStr">
        <is>
          <t>INCC</t>
        </is>
      </c>
      <c r="F557" t="inlineStr">
        <is>
          <t>Mensal</t>
        </is>
      </c>
      <c r="G557" s="322" t="n">
        <v>45407</v>
      </c>
      <c r="H557" s="322" t="n">
        <v>45383</v>
      </c>
      <c r="I557" t="n">
        <v>11</v>
      </c>
      <c r="J557" t="inlineStr">
        <is>
          <t>P - Parcela</t>
        </is>
      </c>
      <c r="K557" t="inlineStr">
        <is>
          <t>Contrato</t>
        </is>
      </c>
      <c r="L557" t="n">
        <v>4156.57</v>
      </c>
      <c r="M557" s="167">
        <f>DATE(YEAR(G557),MONTH(G557),1)</f>
        <v/>
      </c>
      <c r="N557" s="157">
        <f>IF(G557&gt;$L$3,"Futuro","Atraso")</f>
        <v/>
      </c>
      <c r="O557">
        <f>12*(YEAR(G557)-YEAR($L$3))+(MONTH(G557)-MONTH($L$3))</f>
        <v/>
      </c>
      <c r="P557" s="319">
        <f>IF(N557="Atraso",L557,L557/(1+$L$2)^O557)</f>
        <v/>
      </c>
      <c r="Q557">
        <f>IF(N557="Atraso",$L$3-G557,0)</f>
        <v/>
      </c>
      <c r="R557">
        <f>IF(Q557&lt;=15,"Até 15",IF(Q557&lt;=30,"Entre 15 e 30",IF(Q557&lt;=60,"Entre 30 e 60",IF(Q557&lt;=90,"Entre 60 e 90",IF(Q557&lt;=120,"Entre 90 e 120",IF(Q557&lt;=150,"Entre 120 e 150",IF(Q557&lt;=180,"Entre 150 e 180","Superior a 180")))))))</f>
        <v/>
      </c>
      <c r="S557">
        <f>IF(N557="Atraso",IF(Q557&lt;=30,INFORME_MENSAL!$A$12,IF(Q557&lt;=60,INFORME_MENSAL!$A$13,IF(Q557&lt;=90,INFORME_MENSAL!$A$14,IF(Q557&lt;=120,INFORME_MENSAL!$A$15,IF(Q557&lt;=150,INFORME_MENSAL!$A$16,IF(Q557&lt;=180,INFORME_MENSAL!$A$17,IF(Q557&lt;=360,INFORME_MENSAL!$A$18,IF(Q557&gt;360,INFORME_MENSAL!$A$19)))))))),"")</f>
        <v/>
      </c>
    </row>
    <row r="558">
      <c r="A558" t="inlineStr">
        <is>
          <t>CASA-42</t>
        </is>
      </c>
      <c r="B558" t="inlineStr">
        <is>
          <t>ELIAS CAMACHO OLEGO</t>
        </is>
      </c>
      <c r="C558" t="n">
        <v>1</v>
      </c>
      <c r="D558" t="inlineStr">
        <is>
          <t>INCC</t>
        </is>
      </c>
      <c r="F558" t="inlineStr">
        <is>
          <t>Mensal</t>
        </is>
      </c>
      <c r="G558" s="322" t="n">
        <v>45407</v>
      </c>
      <c r="H558" s="322" t="n">
        <v>45383</v>
      </c>
      <c r="I558" t="n">
        <v>10</v>
      </c>
      <c r="J558" t="inlineStr">
        <is>
          <t>P - Parcela</t>
        </is>
      </c>
      <c r="K558" t="inlineStr">
        <is>
          <t>Contrato</t>
        </is>
      </c>
      <c r="L558" t="n">
        <v>3854.93</v>
      </c>
      <c r="M558" s="167">
        <f>DATE(YEAR(G558),MONTH(G558),1)</f>
        <v/>
      </c>
      <c r="N558" s="157">
        <f>IF(G558&gt;$L$3,"Futuro","Atraso")</f>
        <v/>
      </c>
      <c r="O558">
        <f>12*(YEAR(G558)-YEAR($L$3))+(MONTH(G558)-MONTH($L$3))</f>
        <v/>
      </c>
      <c r="P558" s="319">
        <f>IF(N558="Atraso",L558,L558/(1+$L$2)^O558)</f>
        <v/>
      </c>
      <c r="Q558">
        <f>IF(N558="Atraso",$L$3-G558,0)</f>
        <v/>
      </c>
      <c r="R558">
        <f>IF(Q558&lt;=15,"Até 15",IF(Q558&lt;=30,"Entre 15 e 30",IF(Q558&lt;=60,"Entre 30 e 60",IF(Q558&lt;=90,"Entre 60 e 90",IF(Q558&lt;=120,"Entre 90 e 120",IF(Q558&lt;=150,"Entre 120 e 150",IF(Q558&lt;=180,"Entre 150 e 180","Superior a 180")))))))</f>
        <v/>
      </c>
      <c r="S558">
        <f>IF(N558="Atraso",IF(Q558&lt;=30,INFORME_MENSAL!$A$12,IF(Q558&lt;=60,INFORME_MENSAL!$A$13,IF(Q558&lt;=90,INFORME_MENSAL!$A$14,IF(Q558&lt;=120,INFORME_MENSAL!$A$15,IF(Q558&lt;=150,INFORME_MENSAL!$A$16,IF(Q558&lt;=180,INFORME_MENSAL!$A$17,IF(Q558&lt;=360,INFORME_MENSAL!$A$18,IF(Q558&gt;360,INFORME_MENSAL!$A$19)))))))),"")</f>
        <v/>
      </c>
    </row>
    <row r="559">
      <c r="A559" t="inlineStr">
        <is>
          <t>CASA-72</t>
        </is>
      </c>
      <c r="B559" t="inlineStr">
        <is>
          <t>CARLOS LINDEMBERG CRUZ OLIVEIRA / THAYNARA LAMPE NARCISO SILVA</t>
        </is>
      </c>
      <c r="C559" t="n">
        <v>1</v>
      </c>
      <c r="D559" t="inlineStr">
        <is>
          <t>INCC</t>
        </is>
      </c>
      <c r="F559" t="inlineStr">
        <is>
          <t>Mensal</t>
        </is>
      </c>
      <c r="G559" s="322" t="n">
        <v>45407</v>
      </c>
      <c r="H559" s="322" t="n">
        <v>45383</v>
      </c>
      <c r="I559" t="n">
        <v>10</v>
      </c>
      <c r="J559" t="inlineStr">
        <is>
          <t>P - Parcela</t>
        </is>
      </c>
      <c r="K559" t="inlineStr">
        <is>
          <t>Contrato</t>
        </is>
      </c>
      <c r="L559" t="n">
        <v>4221.35</v>
      </c>
      <c r="M559" s="167">
        <f>DATE(YEAR(G559),MONTH(G559),1)</f>
        <v/>
      </c>
      <c r="N559" s="157">
        <f>IF(G559&gt;$L$3,"Futuro","Atraso")</f>
        <v/>
      </c>
      <c r="O559">
        <f>12*(YEAR(G559)-YEAR($L$3))+(MONTH(G559)-MONTH($L$3))</f>
        <v/>
      </c>
      <c r="P559" s="319">
        <f>IF(N559="Atraso",L559,L559/(1+$L$2)^O559)</f>
        <v/>
      </c>
      <c r="Q559">
        <f>IF(N559="Atraso",$L$3-G559,0)</f>
        <v/>
      </c>
      <c r="R559">
        <f>IF(Q559&lt;=15,"Até 15",IF(Q559&lt;=30,"Entre 15 e 30",IF(Q559&lt;=60,"Entre 30 e 60",IF(Q559&lt;=90,"Entre 60 e 90",IF(Q559&lt;=120,"Entre 90 e 120",IF(Q559&lt;=150,"Entre 120 e 150",IF(Q559&lt;=180,"Entre 150 e 180","Superior a 180")))))))</f>
        <v/>
      </c>
      <c r="S559">
        <f>IF(N559="Atraso",IF(Q559&lt;=30,INFORME_MENSAL!$A$12,IF(Q559&lt;=60,INFORME_MENSAL!$A$13,IF(Q559&lt;=90,INFORME_MENSAL!$A$14,IF(Q559&lt;=120,INFORME_MENSAL!$A$15,IF(Q559&lt;=150,INFORME_MENSAL!$A$16,IF(Q559&lt;=180,INFORME_MENSAL!$A$17,IF(Q559&lt;=360,INFORME_MENSAL!$A$18,IF(Q559&gt;360,INFORME_MENSAL!$A$19)))))))),"")</f>
        <v/>
      </c>
    </row>
    <row r="560">
      <c r="A560" t="inlineStr">
        <is>
          <t>CASA-39</t>
        </is>
      </c>
      <c r="B560" t="inlineStr">
        <is>
          <t>VIVIAN ARCHINÁ CORTEZ</t>
        </is>
      </c>
      <c r="C560" t="n">
        <v>1</v>
      </c>
      <c r="D560" t="inlineStr">
        <is>
          <t>INCC</t>
        </is>
      </c>
      <c r="F560" t="inlineStr">
        <is>
          <t>Mensal</t>
        </is>
      </c>
      <c r="G560" s="322" t="n">
        <v>45407</v>
      </c>
      <c r="H560" s="322" t="n">
        <v>45383</v>
      </c>
      <c r="I560" t="n">
        <v>17</v>
      </c>
      <c r="J560" t="inlineStr">
        <is>
          <t>P - Parcela</t>
        </is>
      </c>
      <c r="K560" t="inlineStr">
        <is>
          <t>Contrato</t>
        </is>
      </c>
      <c r="L560" t="n">
        <v>4838.71</v>
      </c>
      <c r="M560" s="167">
        <f>DATE(YEAR(G560),MONTH(G560),1)</f>
        <v/>
      </c>
      <c r="N560" s="157">
        <f>IF(G560&gt;$L$3,"Futuro","Atraso")</f>
        <v/>
      </c>
      <c r="O560">
        <f>12*(YEAR(G560)-YEAR($L$3))+(MONTH(G560)-MONTH($L$3))</f>
        <v/>
      </c>
      <c r="P560" s="319">
        <f>IF(N560="Atraso",L560,L560/(1+$L$2)^O560)</f>
        <v/>
      </c>
      <c r="Q560">
        <f>IF(N560="Atraso",$L$3-G560,0)</f>
        <v/>
      </c>
      <c r="R560">
        <f>IF(Q560&lt;=15,"Até 15",IF(Q560&lt;=30,"Entre 15 e 30",IF(Q560&lt;=60,"Entre 30 e 60",IF(Q560&lt;=90,"Entre 60 e 90",IF(Q560&lt;=120,"Entre 90 e 120",IF(Q560&lt;=150,"Entre 120 e 150",IF(Q560&lt;=180,"Entre 150 e 180","Superior a 180")))))))</f>
        <v/>
      </c>
      <c r="S560">
        <f>IF(N560="Atraso",IF(Q560&lt;=30,INFORME_MENSAL!$A$12,IF(Q560&lt;=60,INFORME_MENSAL!$A$13,IF(Q560&lt;=90,INFORME_MENSAL!$A$14,IF(Q560&lt;=120,INFORME_MENSAL!$A$15,IF(Q560&lt;=150,INFORME_MENSAL!$A$16,IF(Q560&lt;=180,INFORME_MENSAL!$A$17,IF(Q560&lt;=360,INFORME_MENSAL!$A$18,IF(Q560&gt;360,INFORME_MENSAL!$A$19)))))))),"")</f>
        <v/>
      </c>
    </row>
    <row r="561">
      <c r="A561" t="inlineStr">
        <is>
          <t>CASA-5</t>
        </is>
      </c>
      <c r="B561" t="inlineStr">
        <is>
          <t>FABRICIA GONZAGA FERREIRA</t>
        </is>
      </c>
      <c r="C561" t="n">
        <v>1</v>
      </c>
      <c r="D561" t="inlineStr">
        <is>
          <t>INCC</t>
        </is>
      </c>
      <c r="F561" t="inlineStr">
        <is>
          <t>Mensal</t>
        </is>
      </c>
      <c r="G561" s="322" t="n">
        <v>45407</v>
      </c>
      <c r="H561" s="322" t="n">
        <v>45383</v>
      </c>
      <c r="I561" t="n">
        <v>10</v>
      </c>
      <c r="J561" t="inlineStr">
        <is>
          <t>P - Parcela</t>
        </is>
      </c>
      <c r="K561" t="inlineStr">
        <is>
          <t>Contrato</t>
        </is>
      </c>
      <c r="L561" t="n">
        <v>6928.46</v>
      </c>
      <c r="M561" s="167">
        <f>DATE(YEAR(G561),MONTH(G561),1)</f>
        <v/>
      </c>
      <c r="N561" s="157">
        <f>IF(G561&gt;$L$3,"Futuro","Atraso")</f>
        <v/>
      </c>
      <c r="O561">
        <f>12*(YEAR(G561)-YEAR($L$3))+(MONTH(G561)-MONTH($L$3))</f>
        <v/>
      </c>
      <c r="P561" s="319">
        <f>IF(N561="Atraso",L561,L561/(1+$L$2)^O561)</f>
        <v/>
      </c>
      <c r="Q561">
        <f>IF(N561="Atraso",$L$3-G561,0)</f>
        <v/>
      </c>
      <c r="R561">
        <f>IF(Q561&lt;=15,"Até 15",IF(Q561&lt;=30,"Entre 15 e 30",IF(Q561&lt;=60,"Entre 30 e 60",IF(Q561&lt;=90,"Entre 60 e 90",IF(Q561&lt;=120,"Entre 90 e 120",IF(Q561&lt;=150,"Entre 120 e 150",IF(Q561&lt;=180,"Entre 150 e 180","Superior a 180")))))))</f>
        <v/>
      </c>
      <c r="S561">
        <f>IF(N561="Atraso",IF(Q561&lt;=30,INFORME_MENSAL!$A$12,IF(Q561&lt;=60,INFORME_MENSAL!$A$13,IF(Q561&lt;=90,INFORME_MENSAL!$A$14,IF(Q561&lt;=120,INFORME_MENSAL!$A$15,IF(Q561&lt;=150,INFORME_MENSAL!$A$16,IF(Q561&lt;=180,INFORME_MENSAL!$A$17,IF(Q561&lt;=360,INFORME_MENSAL!$A$18,IF(Q561&gt;360,INFORME_MENSAL!$A$19)))))))),"")</f>
        <v/>
      </c>
    </row>
    <row r="562">
      <c r="A562" t="inlineStr">
        <is>
          <t>CASA-54</t>
        </is>
      </c>
      <c r="B562" t="inlineStr">
        <is>
          <t>SANDRA CRISTINA SILVA BORGES / CELIO LUIZ DE OLIVEIRA BORGES</t>
        </is>
      </c>
      <c r="C562" t="n">
        <v>1</v>
      </c>
      <c r="D562" t="inlineStr">
        <is>
          <t>INCC</t>
        </is>
      </c>
      <c r="F562" t="inlineStr">
        <is>
          <t>Mensal</t>
        </is>
      </c>
      <c r="G562" s="322" t="n">
        <v>45407</v>
      </c>
      <c r="H562" s="322" t="n">
        <v>45383</v>
      </c>
      <c r="I562" t="n">
        <v>9</v>
      </c>
      <c r="J562" t="inlineStr">
        <is>
          <t>P - Parcela</t>
        </is>
      </c>
      <c r="K562" t="inlineStr">
        <is>
          <t>Contrato</t>
        </is>
      </c>
      <c r="L562" t="n">
        <v>3522.88</v>
      </c>
      <c r="M562" s="167">
        <f>DATE(YEAR(G562),MONTH(G562),1)</f>
        <v/>
      </c>
      <c r="N562" s="157">
        <f>IF(G562&gt;$L$3,"Futuro","Atraso")</f>
        <v/>
      </c>
      <c r="O562">
        <f>12*(YEAR(G562)-YEAR($L$3))+(MONTH(G562)-MONTH($L$3))</f>
        <v/>
      </c>
      <c r="P562" s="319">
        <f>IF(N562="Atraso",L562,L562/(1+$L$2)^O562)</f>
        <v/>
      </c>
      <c r="Q562">
        <f>IF(N562="Atraso",$L$3-G562,0)</f>
        <v/>
      </c>
      <c r="R562">
        <f>IF(Q562&lt;=15,"Até 15",IF(Q562&lt;=30,"Entre 15 e 30",IF(Q562&lt;=60,"Entre 30 e 60",IF(Q562&lt;=90,"Entre 60 e 90",IF(Q562&lt;=120,"Entre 90 e 120",IF(Q562&lt;=150,"Entre 120 e 150",IF(Q562&lt;=180,"Entre 150 e 180","Superior a 180")))))))</f>
        <v/>
      </c>
      <c r="S562">
        <f>IF(N562="Atraso",IF(Q562&lt;=30,INFORME_MENSAL!$A$12,IF(Q562&lt;=60,INFORME_MENSAL!$A$13,IF(Q562&lt;=90,INFORME_MENSAL!$A$14,IF(Q562&lt;=120,INFORME_MENSAL!$A$15,IF(Q562&lt;=150,INFORME_MENSAL!$A$16,IF(Q562&lt;=180,INFORME_MENSAL!$A$17,IF(Q562&lt;=360,INFORME_MENSAL!$A$18,IF(Q562&gt;360,INFORME_MENSAL!$A$19)))))))),"")</f>
        <v/>
      </c>
    </row>
    <row r="563">
      <c r="A563" t="inlineStr">
        <is>
          <t>CASA-73</t>
        </is>
      </c>
      <c r="B563" t="inlineStr">
        <is>
          <t>ALEXANDRE POZZI / TAVITA ROSA BARROS POZZI</t>
        </is>
      </c>
      <c r="C563" t="n">
        <v>1</v>
      </c>
      <c r="D563" t="inlineStr">
        <is>
          <t>INCC</t>
        </is>
      </c>
      <c r="F563" t="inlineStr">
        <is>
          <t>Mensal</t>
        </is>
      </c>
      <c r="G563" s="322" t="n">
        <v>45407</v>
      </c>
      <c r="H563" s="322" t="n">
        <v>45383</v>
      </c>
      <c r="I563" t="n">
        <v>16</v>
      </c>
      <c r="J563" t="inlineStr">
        <is>
          <t>P - Parcela</t>
        </is>
      </c>
      <c r="K563" t="inlineStr">
        <is>
          <t>Contrato</t>
        </is>
      </c>
      <c r="L563" t="n">
        <v>1656.74</v>
      </c>
      <c r="M563" s="167">
        <f>DATE(YEAR(G563),MONTH(G563),1)</f>
        <v/>
      </c>
      <c r="N563" s="157">
        <f>IF(G563&gt;$L$3,"Futuro","Atraso")</f>
        <v/>
      </c>
      <c r="O563">
        <f>12*(YEAR(G563)-YEAR($L$3))+(MONTH(G563)-MONTH($L$3))</f>
        <v/>
      </c>
      <c r="P563" s="319">
        <f>IF(N563="Atraso",L563,L563/(1+$L$2)^O563)</f>
        <v/>
      </c>
      <c r="Q563">
        <f>IF(N563="Atraso",$L$3-G563,0)</f>
        <v/>
      </c>
      <c r="R563">
        <f>IF(Q563&lt;=15,"Até 15",IF(Q563&lt;=30,"Entre 15 e 30",IF(Q563&lt;=60,"Entre 30 e 60",IF(Q563&lt;=90,"Entre 60 e 90",IF(Q563&lt;=120,"Entre 90 e 120",IF(Q563&lt;=150,"Entre 120 e 150",IF(Q563&lt;=180,"Entre 150 e 180","Superior a 180")))))))</f>
        <v/>
      </c>
      <c r="S563">
        <f>IF(N563="Atraso",IF(Q563&lt;=30,INFORME_MENSAL!$A$12,IF(Q563&lt;=60,INFORME_MENSAL!$A$13,IF(Q563&lt;=90,INFORME_MENSAL!$A$14,IF(Q563&lt;=120,INFORME_MENSAL!$A$15,IF(Q563&lt;=150,INFORME_MENSAL!$A$16,IF(Q563&lt;=180,INFORME_MENSAL!$A$17,IF(Q563&lt;=360,INFORME_MENSAL!$A$18,IF(Q563&gt;360,INFORME_MENSAL!$A$19)))))))),"")</f>
        <v/>
      </c>
    </row>
    <row r="564">
      <c r="A564" t="inlineStr">
        <is>
          <t>CASA-79</t>
        </is>
      </c>
      <c r="B564" t="inlineStr">
        <is>
          <t>GILSON ARANTES DE SOUZA / SANDRA REGINA FOLTRAN</t>
        </is>
      </c>
      <c r="C564" t="n">
        <v>1</v>
      </c>
      <c r="D564" t="inlineStr">
        <is>
          <t>INCC</t>
        </is>
      </c>
      <c r="F564" t="inlineStr">
        <is>
          <t>Mensal</t>
        </is>
      </c>
      <c r="G564" s="322" t="n">
        <v>45407</v>
      </c>
      <c r="H564" s="322" t="n">
        <v>45383</v>
      </c>
      <c r="I564" t="n">
        <v>2</v>
      </c>
      <c r="J564" t="inlineStr">
        <is>
          <t>A2 - Semestral</t>
        </is>
      </c>
      <c r="K564" t="inlineStr">
        <is>
          <t>Contrato</t>
        </is>
      </c>
      <c r="L564" t="n">
        <v>13593.45</v>
      </c>
      <c r="M564" s="167">
        <f>DATE(YEAR(G564),MONTH(G564),1)</f>
        <v/>
      </c>
      <c r="N564" s="157">
        <f>IF(G564&gt;$L$3,"Futuro","Atraso")</f>
        <v/>
      </c>
      <c r="O564">
        <f>12*(YEAR(G564)-YEAR($L$3))+(MONTH(G564)-MONTH($L$3))</f>
        <v/>
      </c>
      <c r="P564" s="319">
        <f>IF(N564="Atraso",L564,L564/(1+$L$2)^O564)</f>
        <v/>
      </c>
      <c r="Q564">
        <f>IF(N564="Atraso",$L$3-G564,0)</f>
        <v/>
      </c>
      <c r="R564">
        <f>IF(Q564&lt;=15,"Até 15",IF(Q564&lt;=30,"Entre 15 e 30",IF(Q564&lt;=60,"Entre 30 e 60",IF(Q564&lt;=90,"Entre 60 e 90",IF(Q564&lt;=120,"Entre 90 e 120",IF(Q564&lt;=150,"Entre 120 e 150",IF(Q564&lt;=180,"Entre 150 e 180","Superior a 180")))))))</f>
        <v/>
      </c>
      <c r="S564">
        <f>IF(N564="Atraso",IF(Q564&lt;=30,INFORME_MENSAL!$A$12,IF(Q564&lt;=60,INFORME_MENSAL!$A$13,IF(Q564&lt;=90,INFORME_MENSAL!$A$14,IF(Q564&lt;=120,INFORME_MENSAL!$A$15,IF(Q564&lt;=150,INFORME_MENSAL!$A$16,IF(Q564&lt;=180,INFORME_MENSAL!$A$17,IF(Q564&lt;=360,INFORME_MENSAL!$A$18,IF(Q564&gt;360,INFORME_MENSAL!$A$19)))))))),"")</f>
        <v/>
      </c>
    </row>
    <row r="565">
      <c r="A565" t="inlineStr">
        <is>
          <t>CASA-79</t>
        </is>
      </c>
      <c r="B565" t="inlineStr">
        <is>
          <t>GILSON ARANTES DE SOUZA / SANDRA REGINA FOLTRAN</t>
        </is>
      </c>
      <c r="C565" t="n">
        <v>1</v>
      </c>
      <c r="D565" t="inlineStr">
        <is>
          <t>INCC</t>
        </is>
      </c>
      <c r="F565" t="inlineStr">
        <is>
          <t>Mensal</t>
        </is>
      </c>
      <c r="G565" s="322" t="n">
        <v>45407</v>
      </c>
      <c r="H565" s="322" t="n">
        <v>45383</v>
      </c>
      <c r="I565" t="n">
        <v>9</v>
      </c>
      <c r="J565" t="inlineStr">
        <is>
          <t>P - Parcela</t>
        </is>
      </c>
      <c r="K565" t="inlineStr">
        <is>
          <t>Contrato</t>
        </is>
      </c>
      <c r="L565" t="n">
        <v>4210.79</v>
      </c>
      <c r="M565" s="167">
        <f>DATE(YEAR(G565),MONTH(G565),1)</f>
        <v/>
      </c>
      <c r="N565" s="157">
        <f>IF(G565&gt;$L$3,"Futuro","Atraso")</f>
        <v/>
      </c>
      <c r="O565">
        <f>12*(YEAR(G565)-YEAR($L$3))+(MONTH(G565)-MONTH($L$3))</f>
        <v/>
      </c>
      <c r="P565" s="319">
        <f>IF(N565="Atraso",L565,L565/(1+$L$2)^O565)</f>
        <v/>
      </c>
      <c r="Q565">
        <f>IF(N565="Atraso",$L$3-G565,0)</f>
        <v/>
      </c>
      <c r="R565">
        <f>IF(Q565&lt;=15,"Até 15",IF(Q565&lt;=30,"Entre 15 e 30",IF(Q565&lt;=60,"Entre 30 e 60",IF(Q565&lt;=90,"Entre 60 e 90",IF(Q565&lt;=120,"Entre 90 e 120",IF(Q565&lt;=150,"Entre 120 e 150",IF(Q565&lt;=180,"Entre 150 e 180","Superior a 180")))))))</f>
        <v/>
      </c>
      <c r="S565">
        <f>IF(N565="Atraso",IF(Q565&lt;=30,INFORME_MENSAL!$A$12,IF(Q565&lt;=60,INFORME_MENSAL!$A$13,IF(Q565&lt;=90,INFORME_MENSAL!$A$14,IF(Q565&lt;=120,INFORME_MENSAL!$A$15,IF(Q565&lt;=150,INFORME_MENSAL!$A$16,IF(Q565&lt;=180,INFORME_MENSAL!$A$17,IF(Q565&lt;=360,INFORME_MENSAL!$A$18,IF(Q565&gt;360,INFORME_MENSAL!$A$19)))))))),"")</f>
        <v/>
      </c>
    </row>
    <row r="566">
      <c r="A566" t="inlineStr">
        <is>
          <t>CASA-70</t>
        </is>
      </c>
      <c r="B566" t="inlineStr">
        <is>
          <t>RICARDO CARNEIRO DA SILVA BATISTA / KELLY SILVA DE MACEDO</t>
        </is>
      </c>
      <c r="C566" t="n">
        <v>1</v>
      </c>
      <c r="D566" t="inlineStr">
        <is>
          <t>INCC</t>
        </is>
      </c>
      <c r="F566" t="inlineStr">
        <is>
          <t>Mensal</t>
        </is>
      </c>
      <c r="G566" s="322" t="n">
        <v>45407</v>
      </c>
      <c r="H566" s="322" t="n">
        <v>45383</v>
      </c>
      <c r="I566" t="n">
        <v>8</v>
      </c>
      <c r="J566" t="inlineStr">
        <is>
          <t>P - Parcela</t>
        </is>
      </c>
      <c r="K566" t="inlineStr">
        <is>
          <t>Contrato</t>
        </is>
      </c>
      <c r="L566" t="n">
        <v>3786.1</v>
      </c>
      <c r="M566" s="167">
        <f>DATE(YEAR(G566),MONTH(G566),1)</f>
        <v/>
      </c>
      <c r="N566" s="157">
        <f>IF(G566&gt;$L$3,"Futuro","Atraso")</f>
        <v/>
      </c>
      <c r="O566">
        <f>12*(YEAR(G566)-YEAR($L$3))+(MONTH(G566)-MONTH($L$3))</f>
        <v/>
      </c>
      <c r="P566" s="319">
        <f>IF(N566="Atraso",L566,L566/(1+$L$2)^O566)</f>
        <v/>
      </c>
      <c r="Q566">
        <f>IF(N566="Atraso",$L$3-G566,0)</f>
        <v/>
      </c>
      <c r="R566">
        <f>IF(Q566&lt;=15,"Até 15",IF(Q566&lt;=30,"Entre 15 e 30",IF(Q566&lt;=60,"Entre 30 e 60",IF(Q566&lt;=90,"Entre 60 e 90",IF(Q566&lt;=120,"Entre 90 e 120",IF(Q566&lt;=150,"Entre 120 e 150",IF(Q566&lt;=180,"Entre 150 e 180","Superior a 180")))))))</f>
        <v/>
      </c>
      <c r="S566">
        <f>IF(N566="Atraso",IF(Q566&lt;=30,INFORME_MENSAL!$A$12,IF(Q566&lt;=60,INFORME_MENSAL!$A$13,IF(Q566&lt;=90,INFORME_MENSAL!$A$14,IF(Q566&lt;=120,INFORME_MENSAL!$A$15,IF(Q566&lt;=150,INFORME_MENSAL!$A$16,IF(Q566&lt;=180,INFORME_MENSAL!$A$17,IF(Q566&lt;=360,INFORME_MENSAL!$A$18,IF(Q566&gt;360,INFORME_MENSAL!$A$19)))))))),"")</f>
        <v/>
      </c>
    </row>
    <row r="567">
      <c r="A567" t="inlineStr">
        <is>
          <t>CASA-70</t>
        </is>
      </c>
      <c r="B567" t="inlineStr">
        <is>
          <t>RICARDO CARNEIRO DA SILVA BATISTA / KELLY SILVA DE MACEDO</t>
        </is>
      </c>
      <c r="C567" t="n">
        <v>1</v>
      </c>
      <c r="D567" t="inlineStr">
        <is>
          <t>INCC</t>
        </is>
      </c>
      <c r="F567" t="inlineStr">
        <is>
          <t>Mensal</t>
        </is>
      </c>
      <c r="G567" s="322" t="n">
        <v>45407</v>
      </c>
      <c r="H567" s="322" t="n">
        <v>45383</v>
      </c>
      <c r="I567" t="n">
        <v>2</v>
      </c>
      <c r="J567" t="inlineStr">
        <is>
          <t>A2 - Semestral</t>
        </is>
      </c>
      <c r="K567" t="inlineStr">
        <is>
          <t>Contrato</t>
        </is>
      </c>
      <c r="L567" t="n">
        <v>13593.45</v>
      </c>
      <c r="M567" s="167">
        <f>DATE(YEAR(G567),MONTH(G567),1)</f>
        <v/>
      </c>
      <c r="N567" s="157">
        <f>IF(G567&gt;$L$3,"Futuro","Atraso")</f>
        <v/>
      </c>
      <c r="O567">
        <f>12*(YEAR(G567)-YEAR($L$3))+(MONTH(G567)-MONTH($L$3))</f>
        <v/>
      </c>
      <c r="P567" s="319">
        <f>IF(N567="Atraso",L567,L567/(1+$L$2)^O567)</f>
        <v/>
      </c>
      <c r="Q567">
        <f>IF(N567="Atraso",$L$3-G567,0)</f>
        <v/>
      </c>
      <c r="R567">
        <f>IF(Q567&lt;=15,"Até 15",IF(Q567&lt;=30,"Entre 15 e 30",IF(Q567&lt;=60,"Entre 30 e 60",IF(Q567&lt;=90,"Entre 60 e 90",IF(Q567&lt;=120,"Entre 90 e 120",IF(Q567&lt;=150,"Entre 120 e 150",IF(Q567&lt;=180,"Entre 150 e 180","Superior a 180")))))))</f>
        <v/>
      </c>
      <c r="S567">
        <f>IF(N567="Atraso",IF(Q567&lt;=30,INFORME_MENSAL!$A$12,IF(Q567&lt;=60,INFORME_MENSAL!$A$13,IF(Q567&lt;=90,INFORME_MENSAL!$A$14,IF(Q567&lt;=120,INFORME_MENSAL!$A$15,IF(Q567&lt;=150,INFORME_MENSAL!$A$16,IF(Q567&lt;=180,INFORME_MENSAL!$A$17,IF(Q567&lt;=360,INFORME_MENSAL!$A$18,IF(Q567&gt;360,INFORME_MENSAL!$A$19)))))))),"")</f>
        <v/>
      </c>
    </row>
    <row r="568">
      <c r="A568" t="inlineStr">
        <is>
          <t>CASA-82</t>
        </is>
      </c>
      <c r="B568" t="inlineStr">
        <is>
          <t>WELLINGTON GOMES CARDOSO / WILSON FURLAN JUNIOR</t>
        </is>
      </c>
      <c r="C568" t="n">
        <v>1</v>
      </c>
      <c r="D568" t="inlineStr">
        <is>
          <t>INCC</t>
        </is>
      </c>
      <c r="F568" t="inlineStr">
        <is>
          <t>Mensal</t>
        </is>
      </c>
      <c r="G568" s="322" t="n">
        <v>45407</v>
      </c>
      <c r="H568" s="322" t="n">
        <v>45383</v>
      </c>
      <c r="I568" t="n">
        <v>9</v>
      </c>
      <c r="J568" t="inlineStr">
        <is>
          <t>P - Parcela</t>
        </is>
      </c>
      <c r="K568" t="inlineStr">
        <is>
          <t>Contrato</t>
        </is>
      </c>
      <c r="L568" t="n">
        <v>4249.72</v>
      </c>
      <c r="M568" s="167">
        <f>DATE(YEAR(G568),MONTH(G568),1)</f>
        <v/>
      </c>
      <c r="N568" s="157">
        <f>IF(G568&gt;$L$3,"Futuro","Atraso")</f>
        <v/>
      </c>
      <c r="O568">
        <f>12*(YEAR(G568)-YEAR($L$3))+(MONTH(G568)-MONTH($L$3))</f>
        <v/>
      </c>
      <c r="P568" s="319">
        <f>IF(N568="Atraso",L568,L568/(1+$L$2)^O568)</f>
        <v/>
      </c>
      <c r="Q568">
        <f>IF(N568="Atraso",$L$3-G568,0)</f>
        <v/>
      </c>
      <c r="R568">
        <f>IF(Q568&lt;=15,"Até 15",IF(Q568&lt;=30,"Entre 15 e 30",IF(Q568&lt;=60,"Entre 30 e 60",IF(Q568&lt;=90,"Entre 60 e 90",IF(Q568&lt;=120,"Entre 90 e 120",IF(Q568&lt;=150,"Entre 120 e 150",IF(Q568&lt;=180,"Entre 150 e 180","Superior a 180")))))))</f>
        <v/>
      </c>
      <c r="S568">
        <f>IF(N568="Atraso",IF(Q568&lt;=30,INFORME_MENSAL!$A$12,IF(Q568&lt;=60,INFORME_MENSAL!$A$13,IF(Q568&lt;=90,INFORME_MENSAL!$A$14,IF(Q568&lt;=120,INFORME_MENSAL!$A$15,IF(Q568&lt;=150,INFORME_MENSAL!$A$16,IF(Q568&lt;=180,INFORME_MENSAL!$A$17,IF(Q568&lt;=360,INFORME_MENSAL!$A$18,IF(Q568&gt;360,INFORME_MENSAL!$A$19)))))))),"")</f>
        <v/>
      </c>
    </row>
    <row r="569">
      <c r="A569" t="inlineStr">
        <is>
          <t>CASA-82</t>
        </is>
      </c>
      <c r="B569" t="inlineStr">
        <is>
          <t>WELLINGTON GOMES CARDOSO / WILSON FURLAN JUNIOR</t>
        </is>
      </c>
      <c r="C569" t="n">
        <v>1</v>
      </c>
      <c r="D569" t="inlineStr">
        <is>
          <t>INCC</t>
        </is>
      </c>
      <c r="F569" t="inlineStr">
        <is>
          <t>Mensal</t>
        </is>
      </c>
      <c r="G569" s="322" t="n">
        <v>45407</v>
      </c>
      <c r="H569" s="322" t="n">
        <v>45383</v>
      </c>
      <c r="I569" t="n">
        <v>2</v>
      </c>
      <c r="J569" t="inlineStr">
        <is>
          <t>A2 - Semestral</t>
        </is>
      </c>
      <c r="K569" t="inlineStr">
        <is>
          <t>Contrato</t>
        </is>
      </c>
      <c r="L569" t="n">
        <v>13290.42</v>
      </c>
      <c r="M569" s="167">
        <f>DATE(YEAR(G569),MONTH(G569),1)</f>
        <v/>
      </c>
      <c r="N569" s="157">
        <f>IF(G569&gt;$L$3,"Futuro","Atraso")</f>
        <v/>
      </c>
      <c r="O569">
        <f>12*(YEAR(G569)-YEAR($L$3))+(MONTH(G569)-MONTH($L$3))</f>
        <v/>
      </c>
      <c r="P569" s="319">
        <f>IF(N569="Atraso",L569,L569/(1+$L$2)^O569)</f>
        <v/>
      </c>
      <c r="Q569">
        <f>IF(N569="Atraso",$L$3-G569,0)</f>
        <v/>
      </c>
      <c r="R569">
        <f>IF(Q569&lt;=15,"Até 15",IF(Q569&lt;=30,"Entre 15 e 30",IF(Q569&lt;=60,"Entre 30 e 60",IF(Q569&lt;=90,"Entre 60 e 90",IF(Q569&lt;=120,"Entre 90 e 120",IF(Q569&lt;=150,"Entre 120 e 150",IF(Q569&lt;=180,"Entre 150 e 180","Superior a 180")))))))</f>
        <v/>
      </c>
      <c r="S569">
        <f>IF(N569="Atraso",IF(Q569&lt;=30,INFORME_MENSAL!$A$12,IF(Q569&lt;=60,INFORME_MENSAL!$A$13,IF(Q569&lt;=90,INFORME_MENSAL!$A$14,IF(Q569&lt;=120,INFORME_MENSAL!$A$15,IF(Q569&lt;=150,INFORME_MENSAL!$A$16,IF(Q569&lt;=180,INFORME_MENSAL!$A$17,IF(Q569&lt;=360,INFORME_MENSAL!$A$18,IF(Q569&gt;360,INFORME_MENSAL!$A$19)))))))),"")</f>
        <v/>
      </c>
    </row>
    <row r="570">
      <c r="A570" t="inlineStr">
        <is>
          <t>CASA-21</t>
        </is>
      </c>
      <c r="B570" t="inlineStr">
        <is>
          <t>JOÃO HENRIQUE MARTINS AMARANTE / MARINA MARTINS AMARANTE</t>
        </is>
      </c>
      <c r="C570" t="n">
        <v>1</v>
      </c>
      <c r="D570" t="inlineStr">
        <is>
          <t>INCC</t>
        </is>
      </c>
      <c r="F570" t="inlineStr">
        <is>
          <t>Mensal</t>
        </is>
      </c>
      <c r="G570" s="322" t="n">
        <v>45407</v>
      </c>
      <c r="H570" s="322" t="n">
        <v>45383</v>
      </c>
      <c r="I570" t="n">
        <v>2</v>
      </c>
      <c r="J570" t="inlineStr">
        <is>
          <t>A2 - Semestral</t>
        </is>
      </c>
      <c r="K570" t="inlineStr">
        <is>
          <t>Contrato</t>
        </is>
      </c>
      <c r="L570" t="n">
        <v>12559.38</v>
      </c>
      <c r="M570" s="167">
        <f>DATE(YEAR(G570),MONTH(G570),1)</f>
        <v/>
      </c>
      <c r="N570" s="157">
        <f>IF(G570&gt;$L$3,"Futuro","Atraso")</f>
        <v/>
      </c>
      <c r="O570">
        <f>12*(YEAR(G570)-YEAR($L$3))+(MONTH(G570)-MONTH($L$3))</f>
        <v/>
      </c>
      <c r="P570" s="319">
        <f>IF(N570="Atraso",L570,L570/(1+$L$2)^O570)</f>
        <v/>
      </c>
      <c r="Q570">
        <f>IF(N570="Atraso",$L$3-G570,0)</f>
        <v/>
      </c>
      <c r="R570">
        <f>IF(Q570&lt;=15,"Até 15",IF(Q570&lt;=30,"Entre 15 e 30",IF(Q570&lt;=60,"Entre 30 e 60",IF(Q570&lt;=90,"Entre 60 e 90",IF(Q570&lt;=120,"Entre 90 e 120",IF(Q570&lt;=150,"Entre 120 e 150",IF(Q570&lt;=180,"Entre 150 e 180","Superior a 180")))))))</f>
        <v/>
      </c>
      <c r="S570">
        <f>IF(N570="Atraso",IF(Q570&lt;=30,INFORME_MENSAL!$A$12,IF(Q570&lt;=60,INFORME_MENSAL!$A$13,IF(Q570&lt;=90,INFORME_MENSAL!$A$14,IF(Q570&lt;=120,INFORME_MENSAL!$A$15,IF(Q570&lt;=150,INFORME_MENSAL!$A$16,IF(Q570&lt;=180,INFORME_MENSAL!$A$17,IF(Q570&lt;=360,INFORME_MENSAL!$A$18,IF(Q570&gt;360,INFORME_MENSAL!$A$19)))))))),"")</f>
        <v/>
      </c>
    </row>
    <row r="571">
      <c r="A571" t="inlineStr">
        <is>
          <t>CASA-21</t>
        </is>
      </c>
      <c r="B571" t="inlineStr">
        <is>
          <t>JOÃO HENRIQUE MARTINS AMARANTE / MARINA MARTINS AMARANTE</t>
        </is>
      </c>
      <c r="C571" t="n">
        <v>1</v>
      </c>
      <c r="D571" t="inlineStr">
        <is>
          <t>INCC</t>
        </is>
      </c>
      <c r="F571" t="inlineStr">
        <is>
          <t>Mensal</t>
        </is>
      </c>
      <c r="G571" s="322" t="n">
        <v>45407</v>
      </c>
      <c r="H571" s="322" t="n">
        <v>45383</v>
      </c>
      <c r="I571" t="n">
        <v>9</v>
      </c>
      <c r="J571" t="inlineStr">
        <is>
          <t>P - Parcela</t>
        </is>
      </c>
      <c r="K571" t="inlineStr">
        <is>
          <t>Contrato</t>
        </is>
      </c>
      <c r="L571" t="n">
        <v>3136.41</v>
      </c>
      <c r="M571" s="167">
        <f>DATE(YEAR(G571),MONTH(G571),1)</f>
        <v/>
      </c>
      <c r="N571" s="157">
        <f>IF(G571&gt;$L$3,"Futuro","Atraso")</f>
        <v/>
      </c>
      <c r="O571">
        <f>12*(YEAR(G571)-YEAR($L$3))+(MONTH(G571)-MONTH($L$3))</f>
        <v/>
      </c>
      <c r="P571" s="319">
        <f>IF(N571="Atraso",L571,L571/(1+$L$2)^O571)</f>
        <v/>
      </c>
      <c r="Q571">
        <f>IF(N571="Atraso",$L$3-G571,0)</f>
        <v/>
      </c>
      <c r="R571">
        <f>IF(Q571&lt;=15,"Até 15",IF(Q571&lt;=30,"Entre 15 e 30",IF(Q571&lt;=60,"Entre 30 e 60",IF(Q571&lt;=90,"Entre 60 e 90",IF(Q571&lt;=120,"Entre 90 e 120",IF(Q571&lt;=150,"Entre 120 e 150",IF(Q571&lt;=180,"Entre 150 e 180","Superior a 180")))))))</f>
        <v/>
      </c>
      <c r="S571">
        <f>IF(N571="Atraso",IF(Q571&lt;=30,INFORME_MENSAL!$A$12,IF(Q571&lt;=60,INFORME_MENSAL!$A$13,IF(Q571&lt;=90,INFORME_MENSAL!$A$14,IF(Q571&lt;=120,INFORME_MENSAL!$A$15,IF(Q571&lt;=150,INFORME_MENSAL!$A$16,IF(Q571&lt;=180,INFORME_MENSAL!$A$17,IF(Q571&lt;=360,INFORME_MENSAL!$A$18,IF(Q571&gt;360,INFORME_MENSAL!$A$19)))))))),"")</f>
        <v/>
      </c>
    </row>
    <row r="572">
      <c r="A572" t="inlineStr">
        <is>
          <t>CASA-22</t>
        </is>
      </c>
      <c r="B572" t="inlineStr">
        <is>
          <t>PIETRO ROSA FARIA NORONHA / SUELI APARECIDA DIAS NORONHA</t>
        </is>
      </c>
      <c r="C572" t="n">
        <v>1</v>
      </c>
      <c r="D572" t="inlineStr">
        <is>
          <t>INCC</t>
        </is>
      </c>
      <c r="F572" t="inlineStr">
        <is>
          <t>Mensal</t>
        </is>
      </c>
      <c r="G572" s="322" t="n">
        <v>45407</v>
      </c>
      <c r="H572" s="322" t="n">
        <v>45383</v>
      </c>
      <c r="I572" t="n">
        <v>1</v>
      </c>
      <c r="J572" t="inlineStr">
        <is>
          <t>I - Intermediária</t>
        </is>
      </c>
      <c r="K572" t="inlineStr">
        <is>
          <t>Contrato</t>
        </is>
      </c>
      <c r="L572" t="n">
        <v>37252.41</v>
      </c>
      <c r="M572" s="167">
        <f>DATE(YEAR(G572),MONTH(G572),1)</f>
        <v/>
      </c>
      <c r="N572" s="157">
        <f>IF(G572&gt;$L$3,"Futuro","Atraso")</f>
        <v/>
      </c>
      <c r="O572">
        <f>12*(YEAR(G572)-YEAR($L$3))+(MONTH(G572)-MONTH($L$3))</f>
        <v/>
      </c>
      <c r="P572" s="319">
        <f>IF(N572="Atraso",L572,L572/(1+$L$2)^O572)</f>
        <v/>
      </c>
      <c r="Q572">
        <f>IF(N572="Atraso",$L$3-G572,0)</f>
        <v/>
      </c>
      <c r="R572">
        <f>IF(Q572&lt;=15,"Até 15",IF(Q572&lt;=30,"Entre 15 e 30",IF(Q572&lt;=60,"Entre 30 e 60",IF(Q572&lt;=90,"Entre 60 e 90",IF(Q572&lt;=120,"Entre 90 e 120",IF(Q572&lt;=150,"Entre 120 e 150",IF(Q572&lt;=180,"Entre 150 e 180","Superior a 180")))))))</f>
        <v/>
      </c>
      <c r="S572">
        <f>IF(N572="Atraso",IF(Q572&lt;=30,INFORME_MENSAL!$A$12,IF(Q572&lt;=60,INFORME_MENSAL!$A$13,IF(Q572&lt;=90,INFORME_MENSAL!$A$14,IF(Q572&lt;=120,INFORME_MENSAL!$A$15,IF(Q572&lt;=150,INFORME_MENSAL!$A$16,IF(Q572&lt;=180,INFORME_MENSAL!$A$17,IF(Q572&lt;=360,INFORME_MENSAL!$A$18,IF(Q572&gt;360,INFORME_MENSAL!$A$19)))))))),"")</f>
        <v/>
      </c>
    </row>
    <row r="573">
      <c r="A573" t="inlineStr">
        <is>
          <t>CASA-22</t>
        </is>
      </c>
      <c r="B573" t="inlineStr">
        <is>
          <t>PIETRO ROSA FARIA NORONHA / SUELI APARECIDA DIAS NORONHA</t>
        </is>
      </c>
      <c r="C573" t="n">
        <v>1</v>
      </c>
      <c r="D573" t="inlineStr">
        <is>
          <t>INCC</t>
        </is>
      </c>
      <c r="F573" t="inlineStr">
        <is>
          <t>Mensal</t>
        </is>
      </c>
      <c r="G573" s="322" t="n">
        <v>45407</v>
      </c>
      <c r="H573" s="322" t="n">
        <v>45383</v>
      </c>
      <c r="I573" t="n">
        <v>12</v>
      </c>
      <c r="J573" t="inlineStr">
        <is>
          <t>P - Parcela</t>
        </is>
      </c>
      <c r="K573" t="inlineStr">
        <is>
          <t>Contrato</t>
        </is>
      </c>
      <c r="L573" t="n">
        <v>2731.26</v>
      </c>
      <c r="M573" s="167">
        <f>DATE(YEAR(G573),MONTH(G573),1)</f>
        <v/>
      </c>
      <c r="N573" s="157">
        <f>IF(G573&gt;$L$3,"Futuro","Atraso")</f>
        <v/>
      </c>
      <c r="O573">
        <f>12*(YEAR(G573)-YEAR($L$3))+(MONTH(G573)-MONTH($L$3))</f>
        <v/>
      </c>
      <c r="P573" s="319">
        <f>IF(N573="Atraso",L573,L573/(1+$L$2)^O573)</f>
        <v/>
      </c>
      <c r="Q573">
        <f>IF(N573="Atraso",$L$3-G573,0)</f>
        <v/>
      </c>
      <c r="R573">
        <f>IF(Q573&lt;=15,"Até 15",IF(Q573&lt;=30,"Entre 15 e 30",IF(Q573&lt;=60,"Entre 30 e 60",IF(Q573&lt;=90,"Entre 60 e 90",IF(Q573&lt;=120,"Entre 90 e 120",IF(Q573&lt;=150,"Entre 120 e 150",IF(Q573&lt;=180,"Entre 150 e 180","Superior a 180")))))))</f>
        <v/>
      </c>
      <c r="S573">
        <f>IF(N573="Atraso",IF(Q573&lt;=30,INFORME_MENSAL!$A$12,IF(Q573&lt;=60,INFORME_MENSAL!$A$13,IF(Q573&lt;=90,INFORME_MENSAL!$A$14,IF(Q573&lt;=120,INFORME_MENSAL!$A$15,IF(Q573&lt;=150,INFORME_MENSAL!$A$16,IF(Q573&lt;=180,INFORME_MENSAL!$A$17,IF(Q573&lt;=360,INFORME_MENSAL!$A$18,IF(Q573&gt;360,INFORME_MENSAL!$A$19)))))))),"")</f>
        <v/>
      </c>
    </row>
    <row r="574">
      <c r="A574" t="inlineStr">
        <is>
          <t>CASA-60</t>
        </is>
      </c>
      <c r="B574" t="inlineStr">
        <is>
          <t>SEMIRAMIS ALICE A SIMOES PAZ OLIVEIRA</t>
        </is>
      </c>
      <c r="C574" t="n">
        <v>1</v>
      </c>
      <c r="D574" t="inlineStr">
        <is>
          <t>INCC</t>
        </is>
      </c>
      <c r="F574" t="inlineStr">
        <is>
          <t>Mensal</t>
        </is>
      </c>
      <c r="G574" s="322" t="n">
        <v>45407</v>
      </c>
      <c r="H574" s="322" t="n">
        <v>45383</v>
      </c>
      <c r="I574" t="n">
        <v>8</v>
      </c>
      <c r="J574" t="inlineStr">
        <is>
          <t>P - Parcela</t>
        </is>
      </c>
      <c r="K574" t="inlineStr">
        <is>
          <t>Contrato</t>
        </is>
      </c>
      <c r="L574" t="n">
        <v>3160.44</v>
      </c>
      <c r="M574" s="167">
        <f>DATE(YEAR(G574),MONTH(G574),1)</f>
        <v/>
      </c>
      <c r="N574" s="157">
        <f>IF(G574&gt;$L$3,"Futuro","Atraso")</f>
        <v/>
      </c>
      <c r="O574">
        <f>12*(YEAR(G574)-YEAR($L$3))+(MONTH(G574)-MONTH($L$3))</f>
        <v/>
      </c>
      <c r="P574" s="319">
        <f>IF(N574="Atraso",L574,L574/(1+$L$2)^O574)</f>
        <v/>
      </c>
      <c r="Q574">
        <f>IF(N574="Atraso",$L$3-G574,0)</f>
        <v/>
      </c>
      <c r="R574">
        <f>IF(Q574&lt;=15,"Até 15",IF(Q574&lt;=30,"Entre 15 e 30",IF(Q574&lt;=60,"Entre 30 e 60",IF(Q574&lt;=90,"Entre 60 e 90",IF(Q574&lt;=120,"Entre 90 e 120",IF(Q574&lt;=150,"Entre 120 e 150",IF(Q574&lt;=180,"Entre 150 e 180","Superior a 180")))))))</f>
        <v/>
      </c>
      <c r="S574">
        <f>IF(N574="Atraso",IF(Q574&lt;=30,INFORME_MENSAL!$A$12,IF(Q574&lt;=60,INFORME_MENSAL!$A$13,IF(Q574&lt;=90,INFORME_MENSAL!$A$14,IF(Q574&lt;=120,INFORME_MENSAL!$A$15,IF(Q574&lt;=150,INFORME_MENSAL!$A$16,IF(Q574&lt;=180,INFORME_MENSAL!$A$17,IF(Q574&lt;=360,INFORME_MENSAL!$A$18,IF(Q574&gt;360,INFORME_MENSAL!$A$19)))))))),"")</f>
        <v/>
      </c>
    </row>
    <row r="575">
      <c r="A575" t="inlineStr">
        <is>
          <t>CASA-6</t>
        </is>
      </c>
      <c r="B575" t="inlineStr">
        <is>
          <t>ANTIDES ARAUJO DOS SANTOS JUNIOR / SIMONE MARIA DE SOUZA ARAUJO</t>
        </is>
      </c>
      <c r="C575" t="n">
        <v>1</v>
      </c>
      <c r="D575" t="inlineStr">
        <is>
          <t>INCC</t>
        </is>
      </c>
      <c r="F575" t="inlineStr">
        <is>
          <t>Mensal</t>
        </is>
      </c>
      <c r="G575" s="322" t="n">
        <v>45407</v>
      </c>
      <c r="H575" s="322" t="n">
        <v>45383</v>
      </c>
      <c r="I575" t="n">
        <v>8</v>
      </c>
      <c r="J575" t="inlineStr">
        <is>
          <t>P - Parcela</t>
        </is>
      </c>
      <c r="K575" t="inlineStr">
        <is>
          <t>Contrato</t>
        </is>
      </c>
      <c r="L575" t="n">
        <v>4116.92</v>
      </c>
      <c r="M575" s="167">
        <f>DATE(YEAR(G575),MONTH(G575),1)</f>
        <v/>
      </c>
      <c r="N575" s="157">
        <f>IF(G575&gt;$L$3,"Futuro","Atraso")</f>
        <v/>
      </c>
      <c r="O575">
        <f>12*(YEAR(G575)-YEAR($L$3))+(MONTH(G575)-MONTH($L$3))</f>
        <v/>
      </c>
      <c r="P575" s="319">
        <f>IF(N575="Atraso",L575,L575/(1+$L$2)^O575)</f>
        <v/>
      </c>
      <c r="Q575">
        <f>IF(N575="Atraso",$L$3-G575,0)</f>
        <v/>
      </c>
      <c r="R575">
        <f>IF(Q575&lt;=15,"Até 15",IF(Q575&lt;=30,"Entre 15 e 30",IF(Q575&lt;=60,"Entre 30 e 60",IF(Q575&lt;=90,"Entre 60 e 90",IF(Q575&lt;=120,"Entre 90 e 120",IF(Q575&lt;=150,"Entre 120 e 150",IF(Q575&lt;=180,"Entre 150 e 180","Superior a 180")))))))</f>
        <v/>
      </c>
      <c r="S575">
        <f>IF(N575="Atraso",IF(Q575&lt;=30,INFORME_MENSAL!$A$12,IF(Q575&lt;=60,INFORME_MENSAL!$A$13,IF(Q575&lt;=90,INFORME_MENSAL!$A$14,IF(Q575&lt;=120,INFORME_MENSAL!$A$15,IF(Q575&lt;=150,INFORME_MENSAL!$A$16,IF(Q575&lt;=180,INFORME_MENSAL!$A$17,IF(Q575&lt;=360,INFORME_MENSAL!$A$18,IF(Q575&gt;360,INFORME_MENSAL!$A$19)))))))),"")</f>
        <v/>
      </c>
    </row>
    <row r="576">
      <c r="A576" t="inlineStr">
        <is>
          <t>CASA-6</t>
        </is>
      </c>
      <c r="B576" t="inlineStr">
        <is>
          <t>ANTIDES ARAUJO DOS SANTOS JUNIOR / SIMONE MARIA DE SOUZA ARAUJO</t>
        </is>
      </c>
      <c r="C576" t="n">
        <v>1</v>
      </c>
      <c r="D576" t="inlineStr">
        <is>
          <t>INCC</t>
        </is>
      </c>
      <c r="F576" t="inlineStr">
        <is>
          <t>Mensal</t>
        </is>
      </c>
      <c r="G576" s="322" t="n">
        <v>45407</v>
      </c>
      <c r="H576" s="322" t="n">
        <v>45383</v>
      </c>
      <c r="I576" t="n">
        <v>2</v>
      </c>
      <c r="J576" t="inlineStr">
        <is>
          <t>A2 - Semestral</t>
        </is>
      </c>
      <c r="K576" t="inlineStr">
        <is>
          <t>Contrato</t>
        </is>
      </c>
      <c r="L576" t="n">
        <v>13290.42</v>
      </c>
      <c r="M576" s="167">
        <f>DATE(YEAR(G576),MONTH(G576),1)</f>
        <v/>
      </c>
      <c r="N576" s="157">
        <f>IF(G576&gt;$L$3,"Futuro","Atraso")</f>
        <v/>
      </c>
      <c r="O576">
        <f>12*(YEAR(G576)-YEAR($L$3))+(MONTH(G576)-MONTH($L$3))</f>
        <v/>
      </c>
      <c r="P576" s="319">
        <f>IF(N576="Atraso",L576,L576/(1+$L$2)^O576)</f>
        <v/>
      </c>
      <c r="Q576">
        <f>IF(N576="Atraso",$L$3-G576,0)</f>
        <v/>
      </c>
      <c r="R576">
        <f>IF(Q576&lt;=15,"Até 15",IF(Q576&lt;=30,"Entre 15 e 30",IF(Q576&lt;=60,"Entre 30 e 60",IF(Q576&lt;=90,"Entre 60 e 90",IF(Q576&lt;=120,"Entre 90 e 120",IF(Q576&lt;=150,"Entre 120 e 150",IF(Q576&lt;=180,"Entre 150 e 180","Superior a 180")))))))</f>
        <v/>
      </c>
      <c r="S576">
        <f>IF(N576="Atraso",IF(Q576&lt;=30,INFORME_MENSAL!$A$12,IF(Q576&lt;=60,INFORME_MENSAL!$A$13,IF(Q576&lt;=90,INFORME_MENSAL!$A$14,IF(Q576&lt;=120,INFORME_MENSAL!$A$15,IF(Q576&lt;=150,INFORME_MENSAL!$A$16,IF(Q576&lt;=180,INFORME_MENSAL!$A$17,IF(Q576&lt;=360,INFORME_MENSAL!$A$18,IF(Q576&gt;360,INFORME_MENSAL!$A$19)))))))),"")</f>
        <v/>
      </c>
    </row>
    <row r="577">
      <c r="A577" t="inlineStr">
        <is>
          <t>CASA-50</t>
        </is>
      </c>
      <c r="B577" t="inlineStr">
        <is>
          <t>VALTER ROGERIO DOS SANTOS PEREIRA / CARLA PRISCILA OLIVEIRA DE LIMA</t>
        </is>
      </c>
      <c r="C577" t="n">
        <v>1</v>
      </c>
      <c r="D577" t="inlineStr">
        <is>
          <t>INCC</t>
        </is>
      </c>
      <c r="F577" t="inlineStr">
        <is>
          <t>Mensal</t>
        </is>
      </c>
      <c r="G577" s="322" t="n">
        <v>45407</v>
      </c>
      <c r="H577" s="322" t="n">
        <v>45383</v>
      </c>
      <c r="I577" t="n">
        <v>16</v>
      </c>
      <c r="J577" t="inlineStr">
        <is>
          <t>P - Parcela</t>
        </is>
      </c>
      <c r="K577" t="inlineStr">
        <is>
          <t>Contrato</t>
        </is>
      </c>
      <c r="L577" t="n">
        <v>1563.08</v>
      </c>
      <c r="M577" s="167">
        <f>DATE(YEAR(G577),MONTH(G577),1)</f>
        <v/>
      </c>
      <c r="N577" s="157">
        <f>IF(G577&gt;$L$3,"Futuro","Atraso")</f>
        <v/>
      </c>
      <c r="O577">
        <f>12*(YEAR(G577)-YEAR($L$3))+(MONTH(G577)-MONTH($L$3))</f>
        <v/>
      </c>
      <c r="P577" s="319">
        <f>IF(N577="Atraso",L577,L577/(1+$L$2)^O577)</f>
        <v/>
      </c>
      <c r="Q577">
        <f>IF(N577="Atraso",$L$3-G577,0)</f>
        <v/>
      </c>
      <c r="R577">
        <f>IF(Q577&lt;=15,"Até 15",IF(Q577&lt;=30,"Entre 15 e 30",IF(Q577&lt;=60,"Entre 30 e 60",IF(Q577&lt;=90,"Entre 60 e 90",IF(Q577&lt;=120,"Entre 90 e 120",IF(Q577&lt;=150,"Entre 120 e 150",IF(Q577&lt;=180,"Entre 150 e 180","Superior a 180")))))))</f>
        <v/>
      </c>
      <c r="S577">
        <f>IF(N577="Atraso",IF(Q577&lt;=30,INFORME_MENSAL!$A$12,IF(Q577&lt;=60,INFORME_MENSAL!$A$13,IF(Q577&lt;=90,INFORME_MENSAL!$A$14,IF(Q577&lt;=120,INFORME_MENSAL!$A$15,IF(Q577&lt;=150,INFORME_MENSAL!$A$16,IF(Q577&lt;=180,INFORME_MENSAL!$A$17,IF(Q577&lt;=360,INFORME_MENSAL!$A$18,IF(Q577&gt;360,INFORME_MENSAL!$A$19)))))))),"")</f>
        <v/>
      </c>
    </row>
    <row r="578">
      <c r="A578" t="inlineStr">
        <is>
          <t>CASA-61</t>
        </is>
      </c>
      <c r="B578" t="inlineStr">
        <is>
          <t>WELLINGTON RIBEIRO LEITE / GRACIETE ANA DOS SANTOS SILVA LEITE</t>
        </is>
      </c>
      <c r="C578" t="n">
        <v>1</v>
      </c>
      <c r="D578" t="inlineStr">
        <is>
          <t>INCC</t>
        </is>
      </c>
      <c r="F578" t="inlineStr">
        <is>
          <t>Mensal</t>
        </is>
      </c>
      <c r="G578" s="322" t="n">
        <v>45407</v>
      </c>
      <c r="H578" s="322" t="n">
        <v>45383</v>
      </c>
      <c r="I578" t="n">
        <v>21</v>
      </c>
      <c r="J578" t="inlineStr">
        <is>
          <t>P - Parcela</t>
        </is>
      </c>
      <c r="K578" t="inlineStr">
        <is>
          <t>Contrato</t>
        </is>
      </c>
      <c r="L578" t="n">
        <v>7186.58</v>
      </c>
      <c r="M578" s="167">
        <f>DATE(YEAR(G578),MONTH(G578),1)</f>
        <v/>
      </c>
      <c r="N578" s="157">
        <f>IF(G578&gt;$L$3,"Futuro","Atraso")</f>
        <v/>
      </c>
      <c r="O578">
        <f>12*(YEAR(G578)-YEAR($L$3))+(MONTH(G578)-MONTH($L$3))</f>
        <v/>
      </c>
      <c r="P578" s="319">
        <f>IF(N578="Atraso",L578,L578/(1+$L$2)^O578)</f>
        <v/>
      </c>
      <c r="Q578">
        <f>IF(N578="Atraso",$L$3-G578,0)</f>
        <v/>
      </c>
      <c r="R578">
        <f>IF(Q578&lt;=15,"Até 15",IF(Q578&lt;=30,"Entre 15 e 30",IF(Q578&lt;=60,"Entre 30 e 60",IF(Q578&lt;=90,"Entre 60 e 90",IF(Q578&lt;=120,"Entre 90 e 120",IF(Q578&lt;=150,"Entre 120 e 150",IF(Q578&lt;=180,"Entre 150 e 180","Superior a 180")))))))</f>
        <v/>
      </c>
      <c r="S578">
        <f>IF(N578="Atraso",IF(Q578&lt;=30,INFORME_MENSAL!$A$12,IF(Q578&lt;=60,INFORME_MENSAL!$A$13,IF(Q578&lt;=90,INFORME_MENSAL!$A$14,IF(Q578&lt;=120,INFORME_MENSAL!$A$15,IF(Q578&lt;=150,INFORME_MENSAL!$A$16,IF(Q578&lt;=180,INFORME_MENSAL!$A$17,IF(Q578&lt;=360,INFORME_MENSAL!$A$18,IF(Q578&gt;360,INFORME_MENSAL!$A$19)))))))),"")</f>
        <v/>
      </c>
    </row>
    <row r="579">
      <c r="A579" t="inlineStr">
        <is>
          <t>CASA-33</t>
        </is>
      </c>
      <c r="B579" t="inlineStr">
        <is>
          <t>MICHEL AKIRA YONAMINE / KARINA HARUMI URA YONAMINE</t>
        </is>
      </c>
      <c r="C579" t="n">
        <v>1</v>
      </c>
      <c r="D579" t="inlineStr">
        <is>
          <t>INCC</t>
        </is>
      </c>
      <c r="F579" t="inlineStr">
        <is>
          <t>Mensal</t>
        </is>
      </c>
      <c r="G579" s="322" t="n">
        <v>45407</v>
      </c>
      <c r="H579" s="322" t="n">
        <v>45383</v>
      </c>
      <c r="I579" t="n">
        <v>6</v>
      </c>
      <c r="J579" t="inlineStr">
        <is>
          <t>P - Parcela</t>
        </is>
      </c>
      <c r="K579" t="inlineStr">
        <is>
          <t>Contrato</t>
        </is>
      </c>
      <c r="L579" t="n">
        <v>3626.35</v>
      </c>
      <c r="M579" s="167">
        <f>DATE(YEAR(G579),MONTH(G579),1)</f>
        <v/>
      </c>
      <c r="N579" s="157">
        <f>IF(G579&gt;$L$3,"Futuro","Atraso")</f>
        <v/>
      </c>
      <c r="O579">
        <f>12*(YEAR(G579)-YEAR($L$3))+(MONTH(G579)-MONTH($L$3))</f>
        <v/>
      </c>
      <c r="P579" s="319">
        <f>IF(N579="Atraso",L579,L579/(1+$L$2)^O579)</f>
        <v/>
      </c>
      <c r="Q579">
        <f>IF(N579="Atraso",$L$3-G579,0)</f>
        <v/>
      </c>
      <c r="R579">
        <f>IF(Q579&lt;=15,"Até 15",IF(Q579&lt;=30,"Entre 15 e 30",IF(Q579&lt;=60,"Entre 30 e 60",IF(Q579&lt;=90,"Entre 60 e 90",IF(Q579&lt;=120,"Entre 90 e 120",IF(Q579&lt;=150,"Entre 120 e 150",IF(Q579&lt;=180,"Entre 150 e 180","Superior a 180")))))))</f>
        <v/>
      </c>
      <c r="S579">
        <f>IF(N579="Atraso",IF(Q579&lt;=30,INFORME_MENSAL!$A$12,IF(Q579&lt;=60,INFORME_MENSAL!$A$13,IF(Q579&lt;=90,INFORME_MENSAL!$A$14,IF(Q579&lt;=120,INFORME_MENSAL!$A$15,IF(Q579&lt;=150,INFORME_MENSAL!$A$16,IF(Q579&lt;=180,INFORME_MENSAL!$A$17,IF(Q579&lt;=360,INFORME_MENSAL!$A$18,IF(Q579&gt;360,INFORME_MENSAL!$A$19)))))))),"")</f>
        <v/>
      </c>
    </row>
    <row r="580">
      <c r="A580" t="inlineStr">
        <is>
          <t>CASA-55</t>
        </is>
      </c>
      <c r="B580" t="inlineStr">
        <is>
          <t>MARCIO AMBROZIO COELHO SILVA / CRISTIANA PAULA COELHO SILVA</t>
        </is>
      </c>
      <c r="C580" t="n">
        <v>1</v>
      </c>
      <c r="D580" t="inlineStr">
        <is>
          <t>INCC</t>
        </is>
      </c>
      <c r="F580" t="inlineStr">
        <is>
          <t>Mensal</t>
        </is>
      </c>
      <c r="G580" s="322" t="n">
        <v>45407</v>
      </c>
      <c r="H580" s="322" t="n">
        <v>45383</v>
      </c>
      <c r="I580" t="n">
        <v>8</v>
      </c>
      <c r="J580" t="inlineStr">
        <is>
          <t>P - Parcela</t>
        </is>
      </c>
      <c r="K580" t="inlineStr">
        <is>
          <t>Contrato</t>
        </is>
      </c>
      <c r="L580" t="n">
        <v>3490.88</v>
      </c>
      <c r="M580" s="167">
        <f>DATE(YEAR(G580),MONTH(G580),1)</f>
        <v/>
      </c>
      <c r="N580" s="157">
        <f>IF(G580&gt;$L$3,"Futuro","Atraso")</f>
        <v/>
      </c>
      <c r="O580">
        <f>12*(YEAR(G580)-YEAR($L$3))+(MONTH(G580)-MONTH($L$3))</f>
        <v/>
      </c>
      <c r="P580" s="319">
        <f>IF(N580="Atraso",L580,L580/(1+$L$2)^O580)</f>
        <v/>
      </c>
      <c r="Q580">
        <f>IF(N580="Atraso",$L$3-G580,0)</f>
        <v/>
      </c>
      <c r="R580">
        <f>IF(Q580&lt;=15,"Até 15",IF(Q580&lt;=30,"Entre 15 e 30",IF(Q580&lt;=60,"Entre 30 e 60",IF(Q580&lt;=90,"Entre 60 e 90",IF(Q580&lt;=120,"Entre 90 e 120",IF(Q580&lt;=150,"Entre 120 e 150",IF(Q580&lt;=180,"Entre 150 e 180","Superior a 180")))))))</f>
        <v/>
      </c>
      <c r="S580">
        <f>IF(N580="Atraso",IF(Q580&lt;=30,INFORME_MENSAL!$A$12,IF(Q580&lt;=60,INFORME_MENSAL!$A$13,IF(Q580&lt;=90,INFORME_MENSAL!$A$14,IF(Q580&lt;=120,INFORME_MENSAL!$A$15,IF(Q580&lt;=150,INFORME_MENSAL!$A$16,IF(Q580&lt;=180,INFORME_MENSAL!$A$17,IF(Q580&lt;=360,INFORME_MENSAL!$A$18,IF(Q580&gt;360,INFORME_MENSAL!$A$19)))))))),"")</f>
        <v/>
      </c>
    </row>
    <row r="581">
      <c r="A581" t="inlineStr">
        <is>
          <t>CASA-59</t>
        </is>
      </c>
      <c r="B581" t="inlineStr">
        <is>
          <t>REGINALDO JOSE DA SILVA / HELIENE CRISTINA DO NASCIMENTO SILVA</t>
        </is>
      </c>
      <c r="C581" t="n">
        <v>1</v>
      </c>
      <c r="D581" t="inlineStr">
        <is>
          <t>INCC</t>
        </is>
      </c>
      <c r="F581" t="inlineStr">
        <is>
          <t>Mensal</t>
        </is>
      </c>
      <c r="G581" s="322" t="n">
        <v>45407</v>
      </c>
      <c r="H581" s="322" t="n">
        <v>45383</v>
      </c>
      <c r="I581" t="n">
        <v>6</v>
      </c>
      <c r="J581" t="inlineStr">
        <is>
          <t>P - Parcela</t>
        </is>
      </c>
      <c r="K581" t="inlineStr">
        <is>
          <t>Contrato</t>
        </is>
      </c>
      <c r="L581" t="n">
        <v>3094.22</v>
      </c>
      <c r="M581" s="167">
        <f>DATE(YEAR(G581),MONTH(G581),1)</f>
        <v/>
      </c>
      <c r="N581" s="157">
        <f>IF(G581&gt;$L$3,"Futuro","Atraso")</f>
        <v/>
      </c>
      <c r="O581">
        <f>12*(YEAR(G581)-YEAR($L$3))+(MONTH(G581)-MONTH($L$3))</f>
        <v/>
      </c>
      <c r="P581" s="319">
        <f>IF(N581="Atraso",L581,L581/(1+$L$2)^O581)</f>
        <v/>
      </c>
      <c r="Q581">
        <f>IF(N581="Atraso",$L$3-G581,0)</f>
        <v/>
      </c>
      <c r="R581">
        <f>IF(Q581&lt;=15,"Até 15",IF(Q581&lt;=30,"Entre 15 e 30",IF(Q581&lt;=60,"Entre 30 e 60",IF(Q581&lt;=90,"Entre 60 e 90",IF(Q581&lt;=120,"Entre 90 e 120",IF(Q581&lt;=150,"Entre 120 e 150",IF(Q581&lt;=180,"Entre 150 e 180","Superior a 180")))))))</f>
        <v/>
      </c>
      <c r="S581">
        <f>IF(N581="Atraso",IF(Q581&lt;=30,INFORME_MENSAL!$A$12,IF(Q581&lt;=60,INFORME_MENSAL!$A$13,IF(Q581&lt;=90,INFORME_MENSAL!$A$14,IF(Q581&lt;=120,INFORME_MENSAL!$A$15,IF(Q581&lt;=150,INFORME_MENSAL!$A$16,IF(Q581&lt;=180,INFORME_MENSAL!$A$17,IF(Q581&lt;=360,INFORME_MENSAL!$A$18,IF(Q581&gt;360,INFORME_MENSAL!$A$19)))))))),"")</f>
        <v/>
      </c>
    </row>
    <row r="582">
      <c r="A582" t="inlineStr">
        <is>
          <t>CASA-83</t>
        </is>
      </c>
      <c r="B582" t="inlineStr">
        <is>
          <t>HELADIO FRANCISCO CARVALHO</t>
        </is>
      </c>
      <c r="C582" t="n">
        <v>1</v>
      </c>
      <c r="D582" t="inlineStr">
        <is>
          <t>INCC</t>
        </is>
      </c>
      <c r="F582" t="inlineStr">
        <is>
          <t>Mensal</t>
        </is>
      </c>
      <c r="G582" s="322" t="n">
        <v>45407</v>
      </c>
      <c r="H582" s="322" t="n">
        <v>45383</v>
      </c>
      <c r="I582" t="n">
        <v>8</v>
      </c>
      <c r="J582" t="inlineStr">
        <is>
          <t>P - Parcela</t>
        </is>
      </c>
      <c r="K582" t="inlineStr">
        <is>
          <t>Contrato</t>
        </is>
      </c>
      <c r="L582" t="n">
        <v>5653.15</v>
      </c>
      <c r="M582" s="167">
        <f>DATE(YEAR(G582),MONTH(G582),1)</f>
        <v/>
      </c>
      <c r="N582" s="157">
        <f>IF(G582&gt;$L$3,"Futuro","Atraso")</f>
        <v/>
      </c>
      <c r="O582">
        <f>12*(YEAR(G582)-YEAR($L$3))+(MONTH(G582)-MONTH($L$3))</f>
        <v/>
      </c>
      <c r="P582" s="319">
        <f>IF(N582="Atraso",L582,L582/(1+$L$2)^O582)</f>
        <v/>
      </c>
      <c r="Q582">
        <f>IF(N582="Atraso",$L$3-G582,0)</f>
        <v/>
      </c>
      <c r="R582">
        <f>IF(Q582&lt;=15,"Até 15",IF(Q582&lt;=30,"Entre 15 e 30",IF(Q582&lt;=60,"Entre 30 e 60",IF(Q582&lt;=90,"Entre 60 e 90",IF(Q582&lt;=120,"Entre 90 e 120",IF(Q582&lt;=150,"Entre 120 e 150",IF(Q582&lt;=180,"Entre 150 e 180","Superior a 180")))))))</f>
        <v/>
      </c>
      <c r="S582">
        <f>IF(N582="Atraso",IF(Q582&lt;=30,INFORME_MENSAL!$A$12,IF(Q582&lt;=60,INFORME_MENSAL!$A$13,IF(Q582&lt;=90,INFORME_MENSAL!$A$14,IF(Q582&lt;=120,INFORME_MENSAL!$A$15,IF(Q582&lt;=150,INFORME_MENSAL!$A$16,IF(Q582&lt;=180,INFORME_MENSAL!$A$17,IF(Q582&lt;=360,INFORME_MENSAL!$A$18,IF(Q582&gt;360,INFORME_MENSAL!$A$19)))))))),"")</f>
        <v/>
      </c>
    </row>
    <row r="583">
      <c r="A583" t="inlineStr">
        <is>
          <t>CASA-51</t>
        </is>
      </c>
      <c r="B583" t="inlineStr">
        <is>
          <t>FRANCISCO SALVIANO DA COSTA / EVELY SALVIANO TEIXEIRA</t>
        </is>
      </c>
      <c r="C583" t="n">
        <v>1</v>
      </c>
      <c r="D583" t="inlineStr">
        <is>
          <t>INCC</t>
        </is>
      </c>
      <c r="F583" t="inlineStr">
        <is>
          <t>Mensal</t>
        </is>
      </c>
      <c r="G583" s="322" t="n">
        <v>45407</v>
      </c>
      <c r="H583" s="322" t="n">
        <v>45383</v>
      </c>
      <c r="I583" t="n">
        <v>6</v>
      </c>
      <c r="J583" t="inlineStr">
        <is>
          <t>P - Parcela</t>
        </is>
      </c>
      <c r="K583" t="inlineStr">
        <is>
          <t>Contrato</t>
        </is>
      </c>
      <c r="L583" t="n">
        <v>3094.22</v>
      </c>
      <c r="M583" s="167">
        <f>DATE(YEAR(G583),MONTH(G583),1)</f>
        <v/>
      </c>
      <c r="N583" s="157">
        <f>IF(G583&gt;$L$3,"Futuro","Atraso")</f>
        <v/>
      </c>
      <c r="O583">
        <f>12*(YEAR(G583)-YEAR($L$3))+(MONTH(G583)-MONTH($L$3))</f>
        <v/>
      </c>
      <c r="P583" s="319">
        <f>IF(N583="Atraso",L583,L583/(1+$L$2)^O583)</f>
        <v/>
      </c>
      <c r="Q583">
        <f>IF(N583="Atraso",$L$3-G583,0)</f>
        <v/>
      </c>
      <c r="R583">
        <f>IF(Q583&lt;=15,"Até 15",IF(Q583&lt;=30,"Entre 15 e 30",IF(Q583&lt;=60,"Entre 30 e 60",IF(Q583&lt;=90,"Entre 60 e 90",IF(Q583&lt;=120,"Entre 90 e 120",IF(Q583&lt;=150,"Entre 120 e 150",IF(Q583&lt;=180,"Entre 150 e 180","Superior a 180")))))))</f>
        <v/>
      </c>
      <c r="S583">
        <f>IF(N583="Atraso",IF(Q583&lt;=30,INFORME_MENSAL!$A$12,IF(Q583&lt;=60,INFORME_MENSAL!$A$13,IF(Q583&lt;=90,INFORME_MENSAL!$A$14,IF(Q583&lt;=120,INFORME_MENSAL!$A$15,IF(Q583&lt;=150,INFORME_MENSAL!$A$16,IF(Q583&lt;=180,INFORME_MENSAL!$A$17,IF(Q583&lt;=360,INFORME_MENSAL!$A$18,IF(Q583&gt;360,INFORME_MENSAL!$A$19)))))))),"")</f>
        <v/>
      </c>
    </row>
    <row r="584">
      <c r="A584" t="inlineStr">
        <is>
          <t>CASA-44</t>
        </is>
      </c>
      <c r="B584" t="inlineStr">
        <is>
          <t>AUGUSTO PARRA DIONISIO</t>
        </is>
      </c>
      <c r="C584" t="n">
        <v>1</v>
      </c>
      <c r="D584" t="inlineStr">
        <is>
          <t>INCC</t>
        </is>
      </c>
      <c r="F584" t="inlineStr">
        <is>
          <t>Mensal</t>
        </is>
      </c>
      <c r="G584" s="322" t="n">
        <v>45407</v>
      </c>
      <c r="H584" s="322" t="n">
        <v>45383</v>
      </c>
      <c r="I584" t="n">
        <v>7</v>
      </c>
      <c r="J584" t="inlineStr">
        <is>
          <t>P - Parcela</t>
        </is>
      </c>
      <c r="K584" t="inlineStr">
        <is>
          <t>Contrato</t>
        </is>
      </c>
      <c r="L584" t="n">
        <v>3865.74</v>
      </c>
      <c r="M584" s="167">
        <f>DATE(YEAR(G584),MONTH(G584),1)</f>
        <v/>
      </c>
      <c r="N584" s="157">
        <f>IF(G584&gt;$L$3,"Futuro","Atraso")</f>
        <v/>
      </c>
      <c r="O584">
        <f>12*(YEAR(G584)-YEAR($L$3))+(MONTH(G584)-MONTH($L$3))</f>
        <v/>
      </c>
      <c r="P584" s="319">
        <f>IF(N584="Atraso",L584,L584/(1+$L$2)^O584)</f>
        <v/>
      </c>
      <c r="Q584">
        <f>IF(N584="Atraso",$L$3-G584,0)</f>
        <v/>
      </c>
      <c r="R584">
        <f>IF(Q584&lt;=15,"Até 15",IF(Q584&lt;=30,"Entre 15 e 30",IF(Q584&lt;=60,"Entre 30 e 60",IF(Q584&lt;=90,"Entre 60 e 90",IF(Q584&lt;=120,"Entre 90 e 120",IF(Q584&lt;=150,"Entre 120 e 150",IF(Q584&lt;=180,"Entre 150 e 180","Superior a 180")))))))</f>
        <v/>
      </c>
      <c r="S584">
        <f>IF(N584="Atraso",IF(Q584&lt;=30,INFORME_MENSAL!$A$12,IF(Q584&lt;=60,INFORME_MENSAL!$A$13,IF(Q584&lt;=90,INFORME_MENSAL!$A$14,IF(Q584&lt;=120,INFORME_MENSAL!$A$15,IF(Q584&lt;=150,INFORME_MENSAL!$A$16,IF(Q584&lt;=180,INFORME_MENSAL!$A$17,IF(Q584&lt;=360,INFORME_MENSAL!$A$18,IF(Q584&gt;360,INFORME_MENSAL!$A$19)))))))),"")</f>
        <v/>
      </c>
    </row>
    <row r="585">
      <c r="A585" t="inlineStr">
        <is>
          <t>CASA-4</t>
        </is>
      </c>
      <c r="B585" t="inlineStr">
        <is>
          <t>ANTONIO MARCOS DE OLIVEIRA / CRISTIANE MARTINS MOURAO</t>
        </is>
      </c>
      <c r="C585" t="n">
        <v>1</v>
      </c>
      <c r="D585" t="inlineStr">
        <is>
          <t>INCC</t>
        </is>
      </c>
      <c r="F585" t="inlineStr">
        <is>
          <t>Mensal</t>
        </is>
      </c>
      <c r="G585" s="322" t="n">
        <v>45407</v>
      </c>
      <c r="H585" s="322" t="n">
        <v>45383</v>
      </c>
      <c r="I585" t="n">
        <v>6</v>
      </c>
      <c r="J585" t="inlineStr">
        <is>
          <t>P - Parcela</t>
        </is>
      </c>
      <c r="K585" t="inlineStr">
        <is>
          <t>Contrato</t>
        </is>
      </c>
      <c r="L585" t="n">
        <v>3626.35</v>
      </c>
      <c r="M585" s="167">
        <f>DATE(YEAR(G585),MONTH(G585),1)</f>
        <v/>
      </c>
      <c r="N585" s="157">
        <f>IF(G585&gt;$L$3,"Futuro","Atraso")</f>
        <v/>
      </c>
      <c r="O585">
        <f>12*(YEAR(G585)-YEAR($L$3))+(MONTH(G585)-MONTH($L$3))</f>
        <v/>
      </c>
      <c r="P585" s="319">
        <f>IF(N585="Atraso",L585,L585/(1+$L$2)^O585)</f>
        <v/>
      </c>
      <c r="Q585">
        <f>IF(N585="Atraso",$L$3-G585,0)</f>
        <v/>
      </c>
      <c r="R585">
        <f>IF(Q585&lt;=15,"Até 15",IF(Q585&lt;=30,"Entre 15 e 30",IF(Q585&lt;=60,"Entre 30 e 60",IF(Q585&lt;=90,"Entre 60 e 90",IF(Q585&lt;=120,"Entre 90 e 120",IF(Q585&lt;=150,"Entre 120 e 150",IF(Q585&lt;=180,"Entre 150 e 180","Superior a 180")))))))</f>
        <v/>
      </c>
      <c r="S585">
        <f>IF(N585="Atraso",IF(Q585&lt;=30,INFORME_MENSAL!$A$12,IF(Q585&lt;=60,INFORME_MENSAL!$A$13,IF(Q585&lt;=90,INFORME_MENSAL!$A$14,IF(Q585&lt;=120,INFORME_MENSAL!$A$15,IF(Q585&lt;=150,INFORME_MENSAL!$A$16,IF(Q585&lt;=180,INFORME_MENSAL!$A$17,IF(Q585&lt;=360,INFORME_MENSAL!$A$18,IF(Q585&gt;360,INFORME_MENSAL!$A$19)))))))),"")</f>
        <v/>
      </c>
    </row>
    <row r="586">
      <c r="A586" t="inlineStr">
        <is>
          <t>CASA-58</t>
        </is>
      </c>
      <c r="B586" t="inlineStr">
        <is>
          <t>ADRIANO DO COUTO CORREA / PAULA LETICIA REIS LAVRA</t>
        </is>
      </c>
      <c r="C586" t="n">
        <v>1</v>
      </c>
      <c r="D586" t="inlineStr">
        <is>
          <t>INCC</t>
        </is>
      </c>
      <c r="F586" t="inlineStr">
        <is>
          <t>Mensal</t>
        </is>
      </c>
      <c r="G586" s="322" t="n">
        <v>45407</v>
      </c>
      <c r="H586" s="322" t="n">
        <v>45383</v>
      </c>
      <c r="I586" t="n">
        <v>8</v>
      </c>
      <c r="J586" t="inlineStr">
        <is>
          <t>P - Parcela</t>
        </is>
      </c>
      <c r="K586" t="inlineStr">
        <is>
          <t>Contrato</t>
        </is>
      </c>
      <c r="L586" t="n">
        <v>3490.88</v>
      </c>
      <c r="M586" s="167">
        <f>DATE(YEAR(G586),MONTH(G586),1)</f>
        <v/>
      </c>
      <c r="N586" s="157">
        <f>IF(G586&gt;$L$3,"Futuro","Atraso")</f>
        <v/>
      </c>
      <c r="O586">
        <f>12*(YEAR(G586)-YEAR($L$3))+(MONTH(G586)-MONTH($L$3))</f>
        <v/>
      </c>
      <c r="P586" s="319">
        <f>IF(N586="Atraso",L586,L586/(1+$L$2)^O586)</f>
        <v/>
      </c>
      <c r="Q586">
        <f>IF(N586="Atraso",$L$3-G586,0)</f>
        <v/>
      </c>
      <c r="R586">
        <f>IF(Q586&lt;=15,"Até 15",IF(Q586&lt;=30,"Entre 15 e 30",IF(Q586&lt;=60,"Entre 30 e 60",IF(Q586&lt;=90,"Entre 60 e 90",IF(Q586&lt;=120,"Entre 90 e 120",IF(Q586&lt;=150,"Entre 120 e 150",IF(Q586&lt;=180,"Entre 150 e 180","Superior a 180")))))))</f>
        <v/>
      </c>
      <c r="S586">
        <f>IF(N586="Atraso",IF(Q586&lt;=30,INFORME_MENSAL!$A$12,IF(Q586&lt;=60,INFORME_MENSAL!$A$13,IF(Q586&lt;=90,INFORME_MENSAL!$A$14,IF(Q586&lt;=120,INFORME_MENSAL!$A$15,IF(Q586&lt;=150,INFORME_MENSAL!$A$16,IF(Q586&lt;=180,INFORME_MENSAL!$A$17,IF(Q586&lt;=360,INFORME_MENSAL!$A$18,IF(Q586&gt;360,INFORME_MENSAL!$A$19)))))))),"")</f>
        <v/>
      </c>
    </row>
    <row r="587">
      <c r="A587" t="inlineStr">
        <is>
          <t>CASA-80</t>
        </is>
      </c>
      <c r="B587" t="inlineStr">
        <is>
          <t>MATHEUS OMENA MACIEL / INGRID ANDRADE OMENA</t>
        </is>
      </c>
      <c r="C587" t="n">
        <v>1</v>
      </c>
      <c r="D587" t="inlineStr">
        <is>
          <t>INCC</t>
        </is>
      </c>
      <c r="F587" t="inlineStr">
        <is>
          <t>Mensal</t>
        </is>
      </c>
      <c r="G587" s="322" t="n">
        <v>45407</v>
      </c>
      <c r="H587" s="322" t="n">
        <v>45383</v>
      </c>
      <c r="I587" t="n">
        <v>5</v>
      </c>
      <c r="J587" t="inlineStr">
        <is>
          <t>P - Parcela</t>
        </is>
      </c>
      <c r="K587" t="inlineStr">
        <is>
          <t>Contrato</t>
        </is>
      </c>
      <c r="L587" t="n">
        <v>3595.43</v>
      </c>
      <c r="M587" s="167">
        <f>DATE(YEAR(G587),MONTH(G587),1)</f>
        <v/>
      </c>
      <c r="N587" s="157">
        <f>IF(G587&gt;$L$3,"Futuro","Atraso")</f>
        <v/>
      </c>
      <c r="O587">
        <f>12*(YEAR(G587)-YEAR($L$3))+(MONTH(G587)-MONTH($L$3))</f>
        <v/>
      </c>
      <c r="P587" s="319">
        <f>IF(N587="Atraso",L587,L587/(1+$L$2)^O587)</f>
        <v/>
      </c>
      <c r="Q587">
        <f>IF(N587="Atraso",$L$3-G587,0)</f>
        <v/>
      </c>
      <c r="R587">
        <f>IF(Q587&lt;=15,"Até 15",IF(Q587&lt;=30,"Entre 15 e 30",IF(Q587&lt;=60,"Entre 30 e 60",IF(Q587&lt;=90,"Entre 60 e 90",IF(Q587&lt;=120,"Entre 90 e 120",IF(Q587&lt;=150,"Entre 120 e 150",IF(Q587&lt;=180,"Entre 150 e 180","Superior a 180")))))))</f>
        <v/>
      </c>
      <c r="S587">
        <f>IF(N587="Atraso",IF(Q587&lt;=30,INFORME_MENSAL!$A$12,IF(Q587&lt;=60,INFORME_MENSAL!$A$13,IF(Q587&lt;=90,INFORME_MENSAL!$A$14,IF(Q587&lt;=120,INFORME_MENSAL!$A$15,IF(Q587&lt;=150,INFORME_MENSAL!$A$16,IF(Q587&lt;=180,INFORME_MENSAL!$A$17,IF(Q587&lt;=360,INFORME_MENSAL!$A$18,IF(Q587&gt;360,INFORME_MENSAL!$A$19)))))))),"")</f>
        <v/>
      </c>
    </row>
    <row r="588">
      <c r="A588" t="inlineStr">
        <is>
          <t>CASA-10</t>
        </is>
      </c>
      <c r="B588" t="inlineStr">
        <is>
          <t>DIEGO DA MATA DE SOUSA</t>
        </is>
      </c>
      <c r="C588" t="n">
        <v>1</v>
      </c>
      <c r="D588" t="inlineStr">
        <is>
          <t>INCC</t>
        </is>
      </c>
      <c r="F588" t="inlineStr">
        <is>
          <t>Mensal</t>
        </is>
      </c>
      <c r="G588" s="322" t="n">
        <v>45407</v>
      </c>
      <c r="H588" s="322" t="n">
        <v>45383</v>
      </c>
      <c r="I588" t="n">
        <v>5</v>
      </c>
      <c r="J588" t="inlineStr">
        <is>
          <t>P - Parcela</t>
        </is>
      </c>
      <c r="K588" t="inlineStr">
        <is>
          <t>Contrato</t>
        </is>
      </c>
      <c r="L588" t="n">
        <v>3595.43</v>
      </c>
      <c r="M588" s="167">
        <f>DATE(YEAR(G588),MONTH(G588),1)</f>
        <v/>
      </c>
      <c r="N588" s="157">
        <f>IF(G588&gt;$L$3,"Futuro","Atraso")</f>
        <v/>
      </c>
      <c r="O588">
        <f>12*(YEAR(G588)-YEAR($L$3))+(MONTH(G588)-MONTH($L$3))</f>
        <v/>
      </c>
      <c r="P588" s="319">
        <f>IF(N588="Atraso",L588,L588/(1+$L$2)^O588)</f>
        <v/>
      </c>
      <c r="Q588">
        <f>IF(N588="Atraso",$L$3-G588,0)</f>
        <v/>
      </c>
      <c r="R588">
        <f>IF(Q588&lt;=15,"Até 15",IF(Q588&lt;=30,"Entre 15 e 30",IF(Q588&lt;=60,"Entre 30 e 60",IF(Q588&lt;=90,"Entre 60 e 90",IF(Q588&lt;=120,"Entre 90 e 120",IF(Q588&lt;=150,"Entre 120 e 150",IF(Q588&lt;=180,"Entre 150 e 180","Superior a 180")))))))</f>
        <v/>
      </c>
      <c r="S588">
        <f>IF(N588="Atraso",IF(Q588&lt;=30,INFORME_MENSAL!$A$12,IF(Q588&lt;=60,INFORME_MENSAL!$A$13,IF(Q588&lt;=90,INFORME_MENSAL!$A$14,IF(Q588&lt;=120,INFORME_MENSAL!$A$15,IF(Q588&lt;=150,INFORME_MENSAL!$A$16,IF(Q588&lt;=180,INFORME_MENSAL!$A$17,IF(Q588&lt;=360,INFORME_MENSAL!$A$18,IF(Q588&gt;360,INFORME_MENSAL!$A$19)))))))),"")</f>
        <v/>
      </c>
    </row>
    <row r="589">
      <c r="A589" t="inlineStr">
        <is>
          <t>CASA-43</t>
        </is>
      </c>
      <c r="B589" t="inlineStr">
        <is>
          <t>ROBSON PEREIRA DA SILVA / CAMILA DA SILVA OLIVEIRA</t>
        </is>
      </c>
      <c r="C589" t="n">
        <v>1</v>
      </c>
      <c r="D589" t="inlineStr">
        <is>
          <t>INCC</t>
        </is>
      </c>
      <c r="F589" t="inlineStr">
        <is>
          <t>Mensal</t>
        </is>
      </c>
      <c r="G589" s="322" t="n">
        <v>45407</v>
      </c>
      <c r="H589" s="322" t="n">
        <v>45383</v>
      </c>
      <c r="I589" t="n">
        <v>9</v>
      </c>
      <c r="J589" t="inlineStr">
        <is>
          <t>P - Parcela</t>
        </is>
      </c>
      <c r="K589" t="inlineStr">
        <is>
          <t>Contrato</t>
        </is>
      </c>
      <c r="L589" t="n">
        <v>4358.99</v>
      </c>
      <c r="M589" s="167">
        <f>DATE(YEAR(G589),MONTH(G589),1)</f>
        <v/>
      </c>
      <c r="N589" s="157">
        <f>IF(G589&gt;$L$3,"Futuro","Atraso")</f>
        <v/>
      </c>
      <c r="O589">
        <f>12*(YEAR(G589)-YEAR($L$3))+(MONTH(G589)-MONTH($L$3))</f>
        <v/>
      </c>
      <c r="P589" s="319">
        <f>IF(N589="Atraso",L589,L589/(1+$L$2)^O589)</f>
        <v/>
      </c>
      <c r="Q589">
        <f>IF(N589="Atraso",$L$3-G589,0)</f>
        <v/>
      </c>
      <c r="R589">
        <f>IF(Q589&lt;=15,"Até 15",IF(Q589&lt;=30,"Entre 15 e 30",IF(Q589&lt;=60,"Entre 30 e 60",IF(Q589&lt;=90,"Entre 60 e 90",IF(Q589&lt;=120,"Entre 90 e 120",IF(Q589&lt;=150,"Entre 120 e 150",IF(Q589&lt;=180,"Entre 150 e 180","Superior a 180")))))))</f>
        <v/>
      </c>
      <c r="S589">
        <f>IF(N589="Atraso",IF(Q589&lt;=30,INFORME_MENSAL!$A$12,IF(Q589&lt;=60,INFORME_MENSAL!$A$13,IF(Q589&lt;=90,INFORME_MENSAL!$A$14,IF(Q589&lt;=120,INFORME_MENSAL!$A$15,IF(Q589&lt;=150,INFORME_MENSAL!$A$16,IF(Q589&lt;=180,INFORME_MENSAL!$A$17,IF(Q589&lt;=360,INFORME_MENSAL!$A$18,IF(Q589&gt;360,INFORME_MENSAL!$A$19)))))))),"")</f>
        <v/>
      </c>
    </row>
    <row r="590">
      <c r="A590" t="inlineStr">
        <is>
          <t>CASA-3</t>
        </is>
      </c>
      <c r="B590" t="inlineStr">
        <is>
          <t>EDNEY DE CARVALHO BREVES JUNIOR</t>
        </is>
      </c>
      <c r="C590" t="n">
        <v>1</v>
      </c>
      <c r="D590" t="inlineStr">
        <is>
          <t>INCC</t>
        </is>
      </c>
      <c r="F590" t="inlineStr">
        <is>
          <t>Mensal</t>
        </is>
      </c>
      <c r="G590" s="322" t="n">
        <v>45407</v>
      </c>
      <c r="H590" s="322" t="n">
        <v>45383</v>
      </c>
      <c r="I590" t="n">
        <v>13</v>
      </c>
      <c r="J590" t="inlineStr">
        <is>
          <t>P - Parcela</t>
        </is>
      </c>
      <c r="K590" t="inlineStr">
        <is>
          <t>Contrato</t>
        </is>
      </c>
      <c r="L590" t="n">
        <v>5000</v>
      </c>
      <c r="M590" s="167">
        <f>DATE(YEAR(G590),MONTH(G590),1)</f>
        <v/>
      </c>
      <c r="N590" s="157">
        <f>IF(G590&gt;$L$3,"Futuro","Atraso")</f>
        <v/>
      </c>
      <c r="O590">
        <f>12*(YEAR(G590)-YEAR($L$3))+(MONTH(G590)-MONTH($L$3))</f>
        <v/>
      </c>
      <c r="P590" s="319">
        <f>IF(N590="Atraso",L590,L590/(1+$L$2)^O590)</f>
        <v/>
      </c>
      <c r="Q590">
        <f>IF(N590="Atraso",$L$3-G590,0)</f>
        <v/>
      </c>
      <c r="R590">
        <f>IF(Q590&lt;=15,"Até 15",IF(Q590&lt;=30,"Entre 15 e 30",IF(Q590&lt;=60,"Entre 30 e 60",IF(Q590&lt;=90,"Entre 60 e 90",IF(Q590&lt;=120,"Entre 90 e 120",IF(Q590&lt;=150,"Entre 120 e 150",IF(Q590&lt;=180,"Entre 150 e 180","Superior a 180")))))))</f>
        <v/>
      </c>
      <c r="S590">
        <f>IF(N590="Atraso",IF(Q590&lt;=30,INFORME_MENSAL!$A$12,IF(Q590&lt;=60,INFORME_MENSAL!$A$13,IF(Q590&lt;=90,INFORME_MENSAL!$A$14,IF(Q590&lt;=120,INFORME_MENSAL!$A$15,IF(Q590&lt;=150,INFORME_MENSAL!$A$16,IF(Q590&lt;=180,INFORME_MENSAL!$A$17,IF(Q590&lt;=360,INFORME_MENSAL!$A$18,IF(Q590&gt;360,INFORME_MENSAL!$A$19)))))))),"")</f>
        <v/>
      </c>
    </row>
    <row r="591">
      <c r="A591" t="inlineStr">
        <is>
          <t>CASA-53</t>
        </is>
      </c>
      <c r="B591" t="inlineStr">
        <is>
          <t>FELIPE POZITANO FABRETTE</t>
        </is>
      </c>
      <c r="C591" t="n">
        <v>1</v>
      </c>
      <c r="D591" t="inlineStr">
        <is>
          <t>INCC</t>
        </is>
      </c>
      <c r="F591" t="inlineStr">
        <is>
          <t>Mensal</t>
        </is>
      </c>
      <c r="G591" s="322" t="n">
        <v>45407</v>
      </c>
      <c r="H591" s="322" t="n">
        <v>45383</v>
      </c>
      <c r="I591" t="n">
        <v>14</v>
      </c>
      <c r="J591" t="inlineStr">
        <is>
          <t>P - Parcela</t>
        </is>
      </c>
      <c r="K591" t="inlineStr">
        <is>
          <t>Contrato</t>
        </is>
      </c>
      <c r="L591" t="n">
        <v>3000</v>
      </c>
      <c r="M591" s="167">
        <f>DATE(YEAR(G591),MONTH(G591),1)</f>
        <v/>
      </c>
      <c r="N591" s="157">
        <f>IF(G591&gt;$L$3,"Futuro","Atraso")</f>
        <v/>
      </c>
      <c r="O591">
        <f>12*(YEAR(G591)-YEAR($L$3))+(MONTH(G591)-MONTH($L$3))</f>
        <v/>
      </c>
      <c r="P591" s="319">
        <f>IF(N591="Atraso",L591,L591/(1+$L$2)^O591)</f>
        <v/>
      </c>
      <c r="Q591">
        <f>IF(N591="Atraso",$L$3-G591,0)</f>
        <v/>
      </c>
      <c r="R591">
        <f>IF(Q591&lt;=15,"Até 15",IF(Q591&lt;=30,"Entre 15 e 30",IF(Q591&lt;=60,"Entre 30 e 60",IF(Q591&lt;=90,"Entre 60 e 90",IF(Q591&lt;=120,"Entre 90 e 120",IF(Q591&lt;=150,"Entre 120 e 150",IF(Q591&lt;=180,"Entre 150 e 180","Superior a 180")))))))</f>
        <v/>
      </c>
      <c r="S591">
        <f>IF(N591="Atraso",IF(Q591&lt;=30,INFORME_MENSAL!$A$12,IF(Q591&lt;=60,INFORME_MENSAL!$A$13,IF(Q591&lt;=90,INFORME_MENSAL!$A$14,IF(Q591&lt;=120,INFORME_MENSAL!$A$15,IF(Q591&lt;=150,INFORME_MENSAL!$A$16,IF(Q591&lt;=180,INFORME_MENSAL!$A$17,IF(Q591&lt;=360,INFORME_MENSAL!$A$18,IF(Q591&gt;360,INFORME_MENSAL!$A$19)))))))),"")</f>
        <v/>
      </c>
    </row>
    <row r="592">
      <c r="A592" t="inlineStr">
        <is>
          <t>CASA-26</t>
        </is>
      </c>
      <c r="B592" t="inlineStr">
        <is>
          <t>FABIO LUIZ RIBEIRO GUIMARÃES / ELISANGELA FERREIRA GUIMARÃES</t>
        </is>
      </c>
      <c r="C592" t="n">
        <v>1</v>
      </c>
      <c r="D592" t="inlineStr">
        <is>
          <t>INCC</t>
        </is>
      </c>
      <c r="F592" t="inlineStr">
        <is>
          <t>Mensal</t>
        </is>
      </c>
      <c r="G592" s="322" t="n">
        <v>45427</v>
      </c>
      <c r="H592" s="322" t="n">
        <v>45413</v>
      </c>
      <c r="I592" t="n">
        <v>30</v>
      </c>
      <c r="J592" t="inlineStr">
        <is>
          <t>P - Parcela</t>
        </is>
      </c>
      <c r="K592" t="inlineStr">
        <is>
          <t>Contrato</t>
        </is>
      </c>
      <c r="L592" t="n">
        <v>3520.22</v>
      </c>
      <c r="M592" s="167">
        <f>DATE(YEAR(G592),MONTH(G592),1)</f>
        <v/>
      </c>
      <c r="N592" s="157">
        <f>IF(G592&gt;$L$3,"Futuro","Atraso")</f>
        <v/>
      </c>
      <c r="O592">
        <f>12*(YEAR(G592)-YEAR($L$3))+(MONTH(G592)-MONTH($L$3))</f>
        <v/>
      </c>
      <c r="P592" s="319">
        <f>IF(N592="Atraso",L592,L592/(1+$L$2)^O592)</f>
        <v/>
      </c>
      <c r="Q592">
        <f>IF(N592="Atraso",$L$3-G592,0)</f>
        <v/>
      </c>
      <c r="R592">
        <f>IF(Q592&lt;=15,"Até 15",IF(Q592&lt;=30,"Entre 15 e 30",IF(Q592&lt;=60,"Entre 30 e 60",IF(Q592&lt;=90,"Entre 60 e 90",IF(Q592&lt;=120,"Entre 90 e 120",IF(Q592&lt;=150,"Entre 120 e 150",IF(Q592&lt;=180,"Entre 150 e 180","Superior a 180")))))))</f>
        <v/>
      </c>
      <c r="S592">
        <f>IF(N592="Atraso",IF(Q592&lt;=30,INFORME_MENSAL!$A$12,IF(Q592&lt;=60,INFORME_MENSAL!$A$13,IF(Q592&lt;=90,INFORME_MENSAL!$A$14,IF(Q592&lt;=120,INFORME_MENSAL!$A$15,IF(Q592&lt;=150,INFORME_MENSAL!$A$16,IF(Q592&lt;=180,INFORME_MENSAL!$A$17,IF(Q592&lt;=360,INFORME_MENSAL!$A$18,IF(Q592&gt;360,INFORME_MENSAL!$A$19)))))))),"")</f>
        <v/>
      </c>
    </row>
    <row r="593">
      <c r="A593" t="inlineStr">
        <is>
          <t>CASA-28</t>
        </is>
      </c>
      <c r="B593" t="inlineStr">
        <is>
          <t>ALINE SALVATERRA MAGALHAES</t>
        </is>
      </c>
      <c r="C593" t="n">
        <v>1</v>
      </c>
      <c r="D593" t="inlineStr">
        <is>
          <t>INCC</t>
        </is>
      </c>
      <c r="F593" t="inlineStr">
        <is>
          <t>Mensal</t>
        </is>
      </c>
      <c r="G593" s="322" t="n">
        <v>45427</v>
      </c>
      <c r="H593" s="322" t="n">
        <v>45413</v>
      </c>
      <c r="I593" t="n">
        <v>13</v>
      </c>
      <c r="J593" t="inlineStr">
        <is>
          <t>P - Parcela</t>
        </is>
      </c>
      <c r="K593" t="inlineStr">
        <is>
          <t>Contrato</t>
        </is>
      </c>
      <c r="L593" t="n">
        <v>3872.75</v>
      </c>
      <c r="M593" s="167">
        <f>DATE(YEAR(G593),MONTH(G593),1)</f>
        <v/>
      </c>
      <c r="N593" s="157">
        <f>IF(G593&gt;$L$3,"Futuro","Atraso")</f>
        <v/>
      </c>
      <c r="O593">
        <f>12*(YEAR(G593)-YEAR($L$3))+(MONTH(G593)-MONTH($L$3))</f>
        <v/>
      </c>
      <c r="P593" s="319">
        <f>IF(N593="Atraso",L593,L593/(1+$L$2)^O593)</f>
        <v/>
      </c>
      <c r="Q593">
        <f>IF(N593="Atraso",$L$3-G593,0)</f>
        <v/>
      </c>
      <c r="R593">
        <f>IF(Q593&lt;=15,"Até 15",IF(Q593&lt;=30,"Entre 15 e 30",IF(Q593&lt;=60,"Entre 30 e 60",IF(Q593&lt;=90,"Entre 60 e 90",IF(Q593&lt;=120,"Entre 90 e 120",IF(Q593&lt;=150,"Entre 120 e 150",IF(Q593&lt;=180,"Entre 150 e 180","Superior a 180")))))))</f>
        <v/>
      </c>
      <c r="S593">
        <f>IF(N593="Atraso",IF(Q593&lt;=30,INFORME_MENSAL!$A$12,IF(Q593&lt;=60,INFORME_MENSAL!$A$13,IF(Q593&lt;=90,INFORME_MENSAL!$A$14,IF(Q593&lt;=120,INFORME_MENSAL!$A$15,IF(Q593&lt;=150,INFORME_MENSAL!$A$16,IF(Q593&lt;=180,INFORME_MENSAL!$A$17,IF(Q593&lt;=360,INFORME_MENSAL!$A$18,IF(Q593&gt;360,INFORME_MENSAL!$A$19)))))))),"")</f>
        <v/>
      </c>
    </row>
    <row r="594">
      <c r="A594" t="inlineStr">
        <is>
          <t>CASA-27</t>
        </is>
      </c>
      <c r="B594" t="inlineStr">
        <is>
          <t>SIMONE REGINA MAIA</t>
        </is>
      </c>
      <c r="C594" t="n">
        <v>1</v>
      </c>
      <c r="D594" t="inlineStr">
        <is>
          <t>INCC</t>
        </is>
      </c>
      <c r="F594" t="inlineStr">
        <is>
          <t>Mensal</t>
        </is>
      </c>
      <c r="G594" s="322" t="n">
        <v>45427</v>
      </c>
      <c r="H594" s="322" t="n">
        <v>45413</v>
      </c>
      <c r="I594" t="n">
        <v>12</v>
      </c>
      <c r="J594" t="inlineStr">
        <is>
          <t>P - Parcela</t>
        </is>
      </c>
      <c r="K594" t="inlineStr">
        <is>
          <t>Contrato</t>
        </is>
      </c>
      <c r="L594" t="n">
        <v>4615.18</v>
      </c>
      <c r="M594" s="167">
        <f>DATE(YEAR(G594),MONTH(G594),1)</f>
        <v/>
      </c>
      <c r="N594" s="157">
        <f>IF(G594&gt;$L$3,"Futuro","Atraso")</f>
        <v/>
      </c>
      <c r="O594">
        <f>12*(YEAR(G594)-YEAR($L$3))+(MONTH(G594)-MONTH($L$3))</f>
        <v/>
      </c>
      <c r="P594" s="319">
        <f>IF(N594="Atraso",L594,L594/(1+$L$2)^O594)</f>
        <v/>
      </c>
      <c r="Q594">
        <f>IF(N594="Atraso",$L$3-G594,0)</f>
        <v/>
      </c>
      <c r="R594">
        <f>IF(Q594&lt;=15,"Até 15",IF(Q594&lt;=30,"Entre 15 e 30",IF(Q594&lt;=60,"Entre 30 e 60",IF(Q594&lt;=90,"Entre 60 e 90",IF(Q594&lt;=120,"Entre 90 e 120",IF(Q594&lt;=150,"Entre 120 e 150",IF(Q594&lt;=180,"Entre 150 e 180","Superior a 180")))))))</f>
        <v/>
      </c>
      <c r="S594">
        <f>IF(N594="Atraso",IF(Q594&lt;=30,INFORME_MENSAL!$A$12,IF(Q594&lt;=60,INFORME_MENSAL!$A$13,IF(Q594&lt;=90,INFORME_MENSAL!$A$14,IF(Q594&lt;=120,INFORME_MENSAL!$A$15,IF(Q594&lt;=150,INFORME_MENSAL!$A$16,IF(Q594&lt;=180,INFORME_MENSAL!$A$17,IF(Q594&lt;=360,INFORME_MENSAL!$A$18,IF(Q594&gt;360,INFORME_MENSAL!$A$19)))))))),"")</f>
        <v/>
      </c>
    </row>
    <row r="595">
      <c r="A595" t="inlineStr">
        <is>
          <t>CASA-35</t>
        </is>
      </c>
      <c r="B595" t="inlineStr">
        <is>
          <t>ADRIANA ALVARES DA COSTA / RICARDO FEIJO</t>
        </is>
      </c>
      <c r="C595" t="n">
        <v>1</v>
      </c>
      <c r="D595" t="inlineStr">
        <is>
          <t>INCC</t>
        </is>
      </c>
      <c r="F595" t="inlineStr">
        <is>
          <t>Mensal</t>
        </is>
      </c>
      <c r="G595" s="322" t="n">
        <v>45427</v>
      </c>
      <c r="H595" s="322" t="n">
        <v>45413</v>
      </c>
      <c r="I595" t="n">
        <v>12</v>
      </c>
      <c r="J595" t="inlineStr">
        <is>
          <t>P - Parcela</t>
        </is>
      </c>
      <c r="K595" t="inlineStr">
        <is>
          <t>Contrato</t>
        </is>
      </c>
      <c r="L595" t="n">
        <v>3845.45</v>
      </c>
      <c r="M595" s="167">
        <f>DATE(YEAR(G595),MONTH(G595),1)</f>
        <v/>
      </c>
      <c r="N595" s="157">
        <f>IF(G595&gt;$L$3,"Futuro","Atraso")</f>
        <v/>
      </c>
      <c r="O595">
        <f>12*(YEAR(G595)-YEAR($L$3))+(MONTH(G595)-MONTH($L$3))</f>
        <v/>
      </c>
      <c r="P595" s="319">
        <f>IF(N595="Atraso",L595,L595/(1+$L$2)^O595)</f>
        <v/>
      </c>
      <c r="Q595">
        <f>IF(N595="Atraso",$L$3-G595,0)</f>
        <v/>
      </c>
      <c r="R595">
        <f>IF(Q595&lt;=15,"Até 15",IF(Q595&lt;=30,"Entre 15 e 30",IF(Q595&lt;=60,"Entre 30 e 60",IF(Q595&lt;=90,"Entre 60 e 90",IF(Q595&lt;=120,"Entre 90 e 120",IF(Q595&lt;=150,"Entre 120 e 150",IF(Q595&lt;=180,"Entre 150 e 180","Superior a 180")))))))</f>
        <v/>
      </c>
      <c r="S595">
        <f>IF(N595="Atraso",IF(Q595&lt;=30,INFORME_MENSAL!$A$12,IF(Q595&lt;=60,INFORME_MENSAL!$A$13,IF(Q595&lt;=90,INFORME_MENSAL!$A$14,IF(Q595&lt;=120,INFORME_MENSAL!$A$15,IF(Q595&lt;=150,INFORME_MENSAL!$A$16,IF(Q595&lt;=180,INFORME_MENSAL!$A$17,IF(Q595&lt;=360,INFORME_MENSAL!$A$18,IF(Q595&gt;360,INFORME_MENSAL!$A$19)))))))),"")</f>
        <v/>
      </c>
    </row>
    <row r="596">
      <c r="A596" t="inlineStr">
        <is>
          <t>CASA-36</t>
        </is>
      </c>
      <c r="B596" t="inlineStr">
        <is>
          <t>ADRIANA ALVARES DA COSTA / RICARDO FEIJO</t>
        </is>
      </c>
      <c r="C596" t="n">
        <v>1</v>
      </c>
      <c r="D596" t="inlineStr">
        <is>
          <t>INCC</t>
        </is>
      </c>
      <c r="F596" t="inlineStr">
        <is>
          <t>Mensal</t>
        </is>
      </c>
      <c r="G596" s="322" t="n">
        <v>45427</v>
      </c>
      <c r="H596" s="322" t="n">
        <v>45413</v>
      </c>
      <c r="I596" t="n">
        <v>12</v>
      </c>
      <c r="J596" t="inlineStr">
        <is>
          <t>P - Parcela</t>
        </is>
      </c>
      <c r="K596" t="inlineStr">
        <is>
          <t>Contrato</t>
        </is>
      </c>
      <c r="L596" t="n">
        <v>3845.45</v>
      </c>
      <c r="M596" s="167">
        <f>DATE(YEAR(G596),MONTH(G596),1)</f>
        <v/>
      </c>
      <c r="N596" s="157">
        <f>IF(G596&gt;$L$3,"Futuro","Atraso")</f>
        <v/>
      </c>
      <c r="O596">
        <f>12*(YEAR(G596)-YEAR($L$3))+(MONTH(G596)-MONTH($L$3))</f>
        <v/>
      </c>
      <c r="P596" s="319">
        <f>IF(N596="Atraso",L596,L596/(1+$L$2)^O596)</f>
        <v/>
      </c>
      <c r="Q596">
        <f>IF(N596="Atraso",$L$3-G596,0)</f>
        <v/>
      </c>
      <c r="R596">
        <f>IF(Q596&lt;=15,"Até 15",IF(Q596&lt;=30,"Entre 15 e 30",IF(Q596&lt;=60,"Entre 30 e 60",IF(Q596&lt;=90,"Entre 60 e 90",IF(Q596&lt;=120,"Entre 90 e 120",IF(Q596&lt;=150,"Entre 120 e 150",IF(Q596&lt;=180,"Entre 150 e 180","Superior a 180")))))))</f>
        <v/>
      </c>
      <c r="S596">
        <f>IF(N596="Atraso",IF(Q596&lt;=30,INFORME_MENSAL!$A$12,IF(Q596&lt;=60,INFORME_MENSAL!$A$13,IF(Q596&lt;=90,INFORME_MENSAL!$A$14,IF(Q596&lt;=120,INFORME_MENSAL!$A$15,IF(Q596&lt;=150,INFORME_MENSAL!$A$16,IF(Q596&lt;=180,INFORME_MENSAL!$A$17,IF(Q596&lt;=360,INFORME_MENSAL!$A$18,IF(Q596&gt;360,INFORME_MENSAL!$A$19)))))))),"")</f>
        <v/>
      </c>
    </row>
    <row r="597">
      <c r="A597" t="inlineStr">
        <is>
          <t>CASA-9</t>
        </is>
      </c>
      <c r="B597" t="inlineStr">
        <is>
          <t>JESSE GONÇALVES NERI / SABRINA OLIVEIRA LIMA NERI</t>
        </is>
      </c>
      <c r="C597" t="n">
        <v>1</v>
      </c>
      <c r="D597" t="inlineStr">
        <is>
          <t>INCC</t>
        </is>
      </c>
      <c r="F597" t="inlineStr">
        <is>
          <t>Mensal</t>
        </is>
      </c>
      <c r="G597" s="322" t="n">
        <v>45427</v>
      </c>
      <c r="H597" s="322" t="n">
        <v>45413</v>
      </c>
      <c r="I597" t="n">
        <v>11</v>
      </c>
      <c r="J597" t="inlineStr">
        <is>
          <t>P - Parcela</t>
        </is>
      </c>
      <c r="K597" t="inlineStr">
        <is>
          <t>Contrato</t>
        </is>
      </c>
      <c r="L597" t="n">
        <v>3969.62</v>
      </c>
      <c r="M597" s="167">
        <f>DATE(YEAR(G597),MONTH(G597),1)</f>
        <v/>
      </c>
      <c r="N597" s="157">
        <f>IF(G597&gt;$L$3,"Futuro","Atraso")</f>
        <v/>
      </c>
      <c r="O597">
        <f>12*(YEAR(G597)-YEAR($L$3))+(MONTH(G597)-MONTH($L$3))</f>
        <v/>
      </c>
      <c r="P597" s="319">
        <f>IF(N597="Atraso",L597,L597/(1+$L$2)^O597)</f>
        <v/>
      </c>
      <c r="Q597">
        <f>IF(N597="Atraso",$L$3-G597,0)</f>
        <v/>
      </c>
      <c r="R597">
        <f>IF(Q597&lt;=15,"Até 15",IF(Q597&lt;=30,"Entre 15 e 30",IF(Q597&lt;=60,"Entre 30 e 60",IF(Q597&lt;=90,"Entre 60 e 90",IF(Q597&lt;=120,"Entre 90 e 120",IF(Q597&lt;=150,"Entre 120 e 150",IF(Q597&lt;=180,"Entre 150 e 180","Superior a 180")))))))</f>
        <v/>
      </c>
      <c r="S597">
        <f>IF(N597="Atraso",IF(Q597&lt;=30,INFORME_MENSAL!$A$12,IF(Q597&lt;=60,INFORME_MENSAL!$A$13,IF(Q597&lt;=90,INFORME_MENSAL!$A$14,IF(Q597&lt;=120,INFORME_MENSAL!$A$15,IF(Q597&lt;=150,INFORME_MENSAL!$A$16,IF(Q597&lt;=180,INFORME_MENSAL!$A$17,IF(Q597&lt;=360,INFORME_MENSAL!$A$18,IF(Q597&gt;360,INFORME_MENSAL!$A$19)))))))),"")</f>
        <v/>
      </c>
    </row>
    <row r="598">
      <c r="A598" t="inlineStr">
        <is>
          <t>CASA-46</t>
        </is>
      </c>
      <c r="B598" t="inlineStr">
        <is>
          <t>MARCELO NORONHA MANGANO / ANDRESA PINHEIRO MANGANO</t>
        </is>
      </c>
      <c r="C598" t="n">
        <v>1</v>
      </c>
      <c r="D598" t="inlineStr">
        <is>
          <t>INCC</t>
        </is>
      </c>
      <c r="F598" t="inlineStr">
        <is>
          <t>Mensal</t>
        </is>
      </c>
      <c r="G598" s="322" t="n">
        <v>45427</v>
      </c>
      <c r="H598" s="322" t="n">
        <v>45413</v>
      </c>
      <c r="I598" t="n">
        <v>7</v>
      </c>
      <c r="J598" t="inlineStr">
        <is>
          <t>P - Parcela</t>
        </is>
      </c>
      <c r="K598" t="inlineStr">
        <is>
          <t>Contrato</t>
        </is>
      </c>
      <c r="L598" t="n">
        <v>12062.4</v>
      </c>
      <c r="M598" s="167">
        <f>DATE(YEAR(G598),MONTH(G598),1)</f>
        <v/>
      </c>
      <c r="N598" s="157">
        <f>IF(G598&gt;$L$3,"Futuro","Atraso")</f>
        <v/>
      </c>
      <c r="O598">
        <f>12*(YEAR(G598)-YEAR($L$3))+(MONTH(G598)-MONTH($L$3))</f>
        <v/>
      </c>
      <c r="P598" s="319">
        <f>IF(N598="Atraso",L598,L598/(1+$L$2)^O598)</f>
        <v/>
      </c>
      <c r="Q598">
        <f>IF(N598="Atraso",$L$3-G598,0)</f>
        <v/>
      </c>
      <c r="R598">
        <f>IF(Q598&lt;=15,"Até 15",IF(Q598&lt;=30,"Entre 15 e 30",IF(Q598&lt;=60,"Entre 30 e 60",IF(Q598&lt;=90,"Entre 60 e 90",IF(Q598&lt;=120,"Entre 90 e 120",IF(Q598&lt;=150,"Entre 120 e 150",IF(Q598&lt;=180,"Entre 150 e 180","Superior a 180")))))))</f>
        <v/>
      </c>
      <c r="S598">
        <f>IF(N598="Atraso",IF(Q598&lt;=30,INFORME_MENSAL!$A$12,IF(Q598&lt;=60,INFORME_MENSAL!$A$13,IF(Q598&lt;=90,INFORME_MENSAL!$A$14,IF(Q598&lt;=120,INFORME_MENSAL!$A$15,IF(Q598&lt;=150,INFORME_MENSAL!$A$16,IF(Q598&lt;=180,INFORME_MENSAL!$A$17,IF(Q598&lt;=360,INFORME_MENSAL!$A$18,IF(Q598&gt;360,INFORME_MENSAL!$A$19)))))))),"")</f>
        <v/>
      </c>
    </row>
    <row r="599">
      <c r="A599" t="inlineStr">
        <is>
          <t>CASA-14</t>
        </is>
      </c>
      <c r="B599" t="inlineStr">
        <is>
          <t>VINICIUS DOLZANI FERMINO NASCIMENTO / GLAUCIA DOS SANTOS SILVA NASCIMENTO</t>
        </is>
      </c>
      <c r="C599" t="n">
        <v>1</v>
      </c>
      <c r="D599" t="inlineStr">
        <is>
          <t>INCC</t>
        </is>
      </c>
      <c r="F599" t="inlineStr">
        <is>
          <t>Mensal</t>
        </is>
      </c>
      <c r="G599" s="322" t="n">
        <v>45432</v>
      </c>
      <c r="H599" s="322" t="n">
        <v>45413</v>
      </c>
      <c r="I599" t="n">
        <v>12</v>
      </c>
      <c r="J599" t="inlineStr">
        <is>
          <t>P - Parcela</t>
        </is>
      </c>
      <c r="K599" t="inlineStr">
        <is>
          <t>Contrato</t>
        </is>
      </c>
      <c r="L599" t="n">
        <v>3350.86</v>
      </c>
      <c r="M599" s="167">
        <f>DATE(YEAR(G599),MONTH(G599),1)</f>
        <v/>
      </c>
      <c r="N599" s="157">
        <f>IF(G599&gt;$L$3,"Futuro","Atraso")</f>
        <v/>
      </c>
      <c r="O599">
        <f>12*(YEAR(G599)-YEAR($L$3))+(MONTH(G599)-MONTH($L$3))</f>
        <v/>
      </c>
      <c r="P599" s="319">
        <f>IF(N599="Atraso",L599,L599/(1+$L$2)^O599)</f>
        <v/>
      </c>
      <c r="Q599">
        <f>IF(N599="Atraso",$L$3-G599,0)</f>
        <v/>
      </c>
      <c r="R599">
        <f>IF(Q599&lt;=15,"Até 15",IF(Q599&lt;=30,"Entre 15 e 30",IF(Q599&lt;=60,"Entre 30 e 60",IF(Q599&lt;=90,"Entre 60 e 90",IF(Q599&lt;=120,"Entre 90 e 120",IF(Q599&lt;=150,"Entre 120 e 150",IF(Q599&lt;=180,"Entre 150 e 180","Superior a 180")))))))</f>
        <v/>
      </c>
      <c r="S599">
        <f>IF(N599="Atraso",IF(Q599&lt;=30,INFORME_MENSAL!$A$12,IF(Q599&lt;=60,INFORME_MENSAL!$A$13,IF(Q599&lt;=90,INFORME_MENSAL!$A$14,IF(Q599&lt;=120,INFORME_MENSAL!$A$15,IF(Q599&lt;=150,INFORME_MENSAL!$A$16,IF(Q599&lt;=180,INFORME_MENSAL!$A$17,IF(Q599&lt;=360,INFORME_MENSAL!$A$18,IF(Q599&gt;360,INFORME_MENSAL!$A$19)))))))),"")</f>
        <v/>
      </c>
    </row>
    <row r="600">
      <c r="A600" t="inlineStr">
        <is>
          <t>CASA-40</t>
        </is>
      </c>
      <c r="B600" t="inlineStr">
        <is>
          <t>RODRIGO DE JESUS REIS / DEBORA ANGELA REIS</t>
        </is>
      </c>
      <c r="C600" t="n">
        <v>1</v>
      </c>
      <c r="D600" t="inlineStr">
        <is>
          <t>INCC</t>
        </is>
      </c>
      <c r="F600" t="inlineStr">
        <is>
          <t>Mensal</t>
        </is>
      </c>
      <c r="G600" s="322" t="n">
        <v>45432</v>
      </c>
      <c r="H600" s="322" t="n">
        <v>45413</v>
      </c>
      <c r="I600" t="n">
        <v>14</v>
      </c>
      <c r="J600" t="inlineStr">
        <is>
          <t>P - Parcela</t>
        </is>
      </c>
      <c r="K600" t="inlineStr">
        <is>
          <t>Contrato</t>
        </is>
      </c>
      <c r="L600" t="n">
        <v>4647.94</v>
      </c>
      <c r="M600" s="167">
        <f>DATE(YEAR(G600),MONTH(G600),1)</f>
        <v/>
      </c>
      <c r="N600" s="157">
        <f>IF(G600&gt;$L$3,"Futuro","Atraso")</f>
        <v/>
      </c>
      <c r="O600">
        <f>12*(YEAR(G600)-YEAR($L$3))+(MONTH(G600)-MONTH($L$3))</f>
        <v/>
      </c>
      <c r="P600" s="319">
        <f>IF(N600="Atraso",L600,L600/(1+$L$2)^O600)</f>
        <v/>
      </c>
      <c r="Q600">
        <f>IF(N600="Atraso",$L$3-G600,0)</f>
        <v/>
      </c>
      <c r="R600">
        <f>IF(Q600&lt;=15,"Até 15",IF(Q600&lt;=30,"Entre 15 e 30",IF(Q600&lt;=60,"Entre 30 e 60",IF(Q600&lt;=90,"Entre 60 e 90",IF(Q600&lt;=120,"Entre 90 e 120",IF(Q600&lt;=150,"Entre 120 e 150",IF(Q600&lt;=180,"Entre 150 e 180","Superior a 180")))))))</f>
        <v/>
      </c>
      <c r="S600">
        <f>IF(N600="Atraso",IF(Q600&lt;=30,INFORME_MENSAL!$A$12,IF(Q600&lt;=60,INFORME_MENSAL!$A$13,IF(Q600&lt;=90,INFORME_MENSAL!$A$14,IF(Q600&lt;=120,INFORME_MENSAL!$A$15,IF(Q600&lt;=150,INFORME_MENSAL!$A$16,IF(Q600&lt;=180,INFORME_MENSAL!$A$17,IF(Q600&lt;=360,INFORME_MENSAL!$A$18,IF(Q600&gt;360,INFORME_MENSAL!$A$19)))))))),"")</f>
        <v/>
      </c>
    </row>
    <row r="601">
      <c r="A601" t="inlineStr">
        <is>
          <t>CASA-18</t>
        </is>
      </c>
      <c r="B601" t="inlineStr">
        <is>
          <t>MARCELO JOSE DA SILVA / RAQUEL LIVIA FACONTI</t>
        </is>
      </c>
      <c r="C601" t="n">
        <v>1</v>
      </c>
      <c r="D601" t="inlineStr">
        <is>
          <t>INCC</t>
        </is>
      </c>
      <c r="F601" t="inlineStr">
        <is>
          <t>Mensal</t>
        </is>
      </c>
      <c r="G601" s="322" t="n">
        <v>45432</v>
      </c>
      <c r="H601" s="322" t="n">
        <v>45413</v>
      </c>
      <c r="I601" t="n">
        <v>13</v>
      </c>
      <c r="J601" t="inlineStr">
        <is>
          <t>P - Parcela</t>
        </is>
      </c>
      <c r="K601" t="inlineStr">
        <is>
          <t>Contrato</t>
        </is>
      </c>
      <c r="L601" t="n">
        <v>3664.12</v>
      </c>
      <c r="M601" s="167">
        <f>DATE(YEAR(G601),MONTH(G601),1)</f>
        <v/>
      </c>
      <c r="N601" s="157">
        <f>IF(G601&gt;$L$3,"Futuro","Atraso")</f>
        <v/>
      </c>
      <c r="O601">
        <f>12*(YEAR(G601)-YEAR($L$3))+(MONTH(G601)-MONTH($L$3))</f>
        <v/>
      </c>
      <c r="P601" s="319">
        <f>IF(N601="Atraso",L601,L601/(1+$L$2)^O601)</f>
        <v/>
      </c>
      <c r="Q601">
        <f>IF(N601="Atraso",$L$3-G601,0)</f>
        <v/>
      </c>
      <c r="R601">
        <f>IF(Q601&lt;=15,"Até 15",IF(Q601&lt;=30,"Entre 15 e 30",IF(Q601&lt;=60,"Entre 30 e 60",IF(Q601&lt;=90,"Entre 60 e 90",IF(Q601&lt;=120,"Entre 90 e 120",IF(Q601&lt;=150,"Entre 120 e 150",IF(Q601&lt;=180,"Entre 150 e 180","Superior a 180")))))))</f>
        <v/>
      </c>
      <c r="S601">
        <f>IF(N601="Atraso",IF(Q601&lt;=30,INFORME_MENSAL!$A$12,IF(Q601&lt;=60,INFORME_MENSAL!$A$13,IF(Q601&lt;=90,INFORME_MENSAL!$A$14,IF(Q601&lt;=120,INFORME_MENSAL!$A$15,IF(Q601&lt;=150,INFORME_MENSAL!$A$16,IF(Q601&lt;=180,INFORME_MENSAL!$A$17,IF(Q601&lt;=360,INFORME_MENSAL!$A$18,IF(Q601&gt;360,INFORME_MENSAL!$A$19)))))))),"")</f>
        <v/>
      </c>
    </row>
    <row r="602">
      <c r="A602" t="inlineStr">
        <is>
          <t>CASA-16</t>
        </is>
      </c>
      <c r="B602" t="inlineStr">
        <is>
          <t>LEANDRO SOLA BERNARDINO / RAQUEL BERNARDINO SOLA</t>
        </is>
      </c>
      <c r="C602" t="n">
        <v>1</v>
      </c>
      <c r="D602" t="inlineStr">
        <is>
          <t>INCC</t>
        </is>
      </c>
      <c r="F602" t="inlineStr">
        <is>
          <t>Mensal</t>
        </is>
      </c>
      <c r="G602" s="322" t="n">
        <v>45432</v>
      </c>
      <c r="H602" s="322" t="n">
        <v>45413</v>
      </c>
      <c r="I602" t="n">
        <v>13</v>
      </c>
      <c r="J602" t="inlineStr">
        <is>
          <t>P - Parcela</t>
        </is>
      </c>
      <c r="K602" t="inlineStr">
        <is>
          <t>Contrato</t>
        </is>
      </c>
      <c r="L602" t="n">
        <v>3638.29</v>
      </c>
      <c r="M602" s="167">
        <f>DATE(YEAR(G602),MONTH(G602),1)</f>
        <v/>
      </c>
      <c r="N602" s="157">
        <f>IF(G602&gt;$L$3,"Futuro","Atraso")</f>
        <v/>
      </c>
      <c r="O602">
        <f>12*(YEAR(G602)-YEAR($L$3))+(MONTH(G602)-MONTH($L$3))</f>
        <v/>
      </c>
      <c r="P602" s="319">
        <f>IF(N602="Atraso",L602,L602/(1+$L$2)^O602)</f>
        <v/>
      </c>
      <c r="Q602">
        <f>IF(N602="Atraso",$L$3-G602,0)</f>
        <v/>
      </c>
      <c r="R602">
        <f>IF(Q602&lt;=15,"Até 15",IF(Q602&lt;=30,"Entre 15 e 30",IF(Q602&lt;=60,"Entre 30 e 60",IF(Q602&lt;=90,"Entre 60 e 90",IF(Q602&lt;=120,"Entre 90 e 120",IF(Q602&lt;=150,"Entre 120 e 150",IF(Q602&lt;=180,"Entre 150 e 180","Superior a 180")))))))</f>
        <v/>
      </c>
      <c r="S602">
        <f>IF(N602="Atraso",IF(Q602&lt;=30,INFORME_MENSAL!$A$12,IF(Q602&lt;=60,INFORME_MENSAL!$A$13,IF(Q602&lt;=90,INFORME_MENSAL!$A$14,IF(Q602&lt;=120,INFORME_MENSAL!$A$15,IF(Q602&lt;=150,INFORME_MENSAL!$A$16,IF(Q602&lt;=180,INFORME_MENSAL!$A$17,IF(Q602&lt;=360,INFORME_MENSAL!$A$18,IF(Q602&gt;360,INFORME_MENSAL!$A$19)))))))),"")</f>
        <v/>
      </c>
    </row>
    <row r="603">
      <c r="A603" t="inlineStr">
        <is>
          <t>CASA-34</t>
        </is>
      </c>
      <c r="B603" t="inlineStr">
        <is>
          <t>ALEXANDRE SIMIÃO / ANA PAULA DE BRITO SIMIÃO</t>
        </is>
      </c>
      <c r="C603" t="n">
        <v>1</v>
      </c>
      <c r="D603" t="inlineStr">
        <is>
          <t>INCC</t>
        </is>
      </c>
      <c r="F603" t="inlineStr">
        <is>
          <t>Mensal</t>
        </is>
      </c>
      <c r="G603" s="322" t="n">
        <v>45432</v>
      </c>
      <c r="H603" s="322" t="n">
        <v>45413</v>
      </c>
      <c r="I603" t="n">
        <v>13</v>
      </c>
      <c r="J603" t="inlineStr">
        <is>
          <t>P - Parcela</t>
        </is>
      </c>
      <c r="K603" t="inlineStr">
        <is>
          <t>Contrato</t>
        </is>
      </c>
      <c r="L603" t="n">
        <v>3845.45</v>
      </c>
      <c r="M603" s="167">
        <f>DATE(YEAR(G603),MONTH(G603),1)</f>
        <v/>
      </c>
      <c r="N603" s="157">
        <f>IF(G603&gt;$L$3,"Futuro","Atraso")</f>
        <v/>
      </c>
      <c r="O603">
        <f>12*(YEAR(G603)-YEAR($L$3))+(MONTH(G603)-MONTH($L$3))</f>
        <v/>
      </c>
      <c r="P603" s="319">
        <f>IF(N603="Atraso",L603,L603/(1+$L$2)^O603)</f>
        <v/>
      </c>
      <c r="Q603">
        <f>IF(N603="Atraso",$L$3-G603,0)</f>
        <v/>
      </c>
      <c r="R603">
        <f>IF(Q603&lt;=15,"Até 15",IF(Q603&lt;=30,"Entre 15 e 30",IF(Q603&lt;=60,"Entre 30 e 60",IF(Q603&lt;=90,"Entre 60 e 90",IF(Q603&lt;=120,"Entre 90 e 120",IF(Q603&lt;=150,"Entre 120 e 150",IF(Q603&lt;=180,"Entre 150 e 180","Superior a 180")))))))</f>
        <v/>
      </c>
      <c r="S603">
        <f>IF(N603="Atraso",IF(Q603&lt;=30,INFORME_MENSAL!$A$12,IF(Q603&lt;=60,INFORME_MENSAL!$A$13,IF(Q603&lt;=90,INFORME_MENSAL!$A$14,IF(Q603&lt;=120,INFORME_MENSAL!$A$15,IF(Q603&lt;=150,INFORME_MENSAL!$A$16,IF(Q603&lt;=180,INFORME_MENSAL!$A$17,IF(Q603&lt;=360,INFORME_MENSAL!$A$18,IF(Q603&gt;360,INFORME_MENSAL!$A$19)))))))),"")</f>
        <v/>
      </c>
    </row>
    <row r="604">
      <c r="A604" t="inlineStr">
        <is>
          <t>CASA-37</t>
        </is>
      </c>
      <c r="B604" t="inlineStr">
        <is>
          <t>DACH DIGITAL CONSULTORIA E SOLUCOES DIGITAIS LTDA / WESLEY BATISTA PEREIRA</t>
        </is>
      </c>
      <c r="C604" t="n">
        <v>1</v>
      </c>
      <c r="D604" t="inlineStr">
        <is>
          <t>INCC</t>
        </is>
      </c>
      <c r="F604" t="inlineStr">
        <is>
          <t>Mensal</t>
        </is>
      </c>
      <c r="G604" s="322" t="n">
        <v>45432</v>
      </c>
      <c r="H604" s="322" t="n">
        <v>45413</v>
      </c>
      <c r="I604" t="n">
        <v>12</v>
      </c>
      <c r="J604" t="inlineStr">
        <is>
          <t>P - Parcela</t>
        </is>
      </c>
      <c r="K604" t="inlineStr">
        <is>
          <t>Contrato</t>
        </is>
      </c>
      <c r="L604" t="n">
        <v>4615.18</v>
      </c>
      <c r="M604" s="167">
        <f>DATE(YEAR(G604),MONTH(G604),1)</f>
        <v/>
      </c>
      <c r="N604" s="157">
        <f>IF(G604&gt;$L$3,"Futuro","Atraso")</f>
        <v/>
      </c>
      <c r="O604">
        <f>12*(YEAR(G604)-YEAR($L$3))+(MONTH(G604)-MONTH($L$3))</f>
        <v/>
      </c>
      <c r="P604" s="319">
        <f>IF(N604="Atraso",L604,L604/(1+$L$2)^O604)</f>
        <v/>
      </c>
      <c r="Q604">
        <f>IF(N604="Atraso",$L$3-G604,0)</f>
        <v/>
      </c>
      <c r="R604">
        <f>IF(Q604&lt;=15,"Até 15",IF(Q604&lt;=30,"Entre 15 e 30",IF(Q604&lt;=60,"Entre 30 e 60",IF(Q604&lt;=90,"Entre 60 e 90",IF(Q604&lt;=120,"Entre 90 e 120",IF(Q604&lt;=150,"Entre 120 e 150",IF(Q604&lt;=180,"Entre 150 e 180","Superior a 180")))))))</f>
        <v/>
      </c>
      <c r="S604">
        <f>IF(N604="Atraso",IF(Q604&lt;=30,INFORME_MENSAL!$A$12,IF(Q604&lt;=60,INFORME_MENSAL!$A$13,IF(Q604&lt;=90,INFORME_MENSAL!$A$14,IF(Q604&lt;=120,INFORME_MENSAL!$A$15,IF(Q604&lt;=150,INFORME_MENSAL!$A$16,IF(Q604&lt;=180,INFORME_MENSAL!$A$17,IF(Q604&lt;=360,INFORME_MENSAL!$A$18,IF(Q604&gt;360,INFORME_MENSAL!$A$19)))))))),"")</f>
        <v/>
      </c>
    </row>
    <row r="605">
      <c r="A605" t="inlineStr">
        <is>
          <t>CASA-63</t>
        </is>
      </c>
      <c r="B605" t="inlineStr">
        <is>
          <t>RODRIGO LOPES DE SOUZA / BEATRIZ TEREZA MARCOLINO DE SOUZA</t>
        </is>
      </c>
      <c r="C605" t="n">
        <v>1</v>
      </c>
      <c r="D605" t="inlineStr">
        <is>
          <t>INCC</t>
        </is>
      </c>
      <c r="F605" t="inlineStr">
        <is>
          <t>Mensal</t>
        </is>
      </c>
      <c r="G605" s="322" t="n">
        <v>45432</v>
      </c>
      <c r="H605" s="322" t="n">
        <v>45413</v>
      </c>
      <c r="I605" t="n">
        <v>1</v>
      </c>
      <c r="J605" t="inlineStr">
        <is>
          <t>P - Parcela</t>
        </is>
      </c>
      <c r="K605" t="inlineStr">
        <is>
          <t>Contrato</t>
        </is>
      </c>
      <c r="L605" t="n">
        <v>7873.75</v>
      </c>
      <c r="M605" s="167">
        <f>DATE(YEAR(G605),MONTH(G605),1)</f>
        <v/>
      </c>
      <c r="N605" s="157">
        <f>IF(G605&gt;$L$3,"Futuro","Atraso")</f>
        <v/>
      </c>
      <c r="O605">
        <f>12*(YEAR(G605)-YEAR($L$3))+(MONTH(G605)-MONTH($L$3))</f>
        <v/>
      </c>
      <c r="P605" s="319">
        <f>IF(N605="Atraso",L605,L605/(1+$L$2)^O605)</f>
        <v/>
      </c>
      <c r="Q605">
        <f>IF(N605="Atraso",$L$3-G605,0)</f>
        <v/>
      </c>
      <c r="R605">
        <f>IF(Q605&lt;=15,"Até 15",IF(Q605&lt;=30,"Entre 15 e 30",IF(Q605&lt;=60,"Entre 30 e 60",IF(Q605&lt;=90,"Entre 60 e 90",IF(Q605&lt;=120,"Entre 90 e 120",IF(Q605&lt;=150,"Entre 120 e 150",IF(Q605&lt;=180,"Entre 150 e 180","Superior a 180")))))))</f>
        <v/>
      </c>
      <c r="S605">
        <f>IF(N605="Atraso",IF(Q605&lt;=30,INFORME_MENSAL!$A$12,IF(Q605&lt;=60,INFORME_MENSAL!$A$13,IF(Q605&lt;=90,INFORME_MENSAL!$A$14,IF(Q605&lt;=120,INFORME_MENSAL!$A$15,IF(Q605&lt;=150,INFORME_MENSAL!$A$16,IF(Q605&lt;=180,INFORME_MENSAL!$A$17,IF(Q605&lt;=360,INFORME_MENSAL!$A$18,IF(Q605&gt;360,INFORME_MENSAL!$A$19)))))))),"")</f>
        <v/>
      </c>
    </row>
    <row r="606">
      <c r="A606" t="inlineStr">
        <is>
          <t>CASA-32</t>
        </is>
      </c>
      <c r="B606" t="inlineStr">
        <is>
          <t>FERNANDA CARSOSO MOREIRA / JONATHAN ALVES MACEDO</t>
        </is>
      </c>
      <c r="C606" t="n">
        <v>1</v>
      </c>
      <c r="D606" t="inlineStr">
        <is>
          <t>INCC</t>
        </is>
      </c>
      <c r="F606" t="inlineStr">
        <is>
          <t>Mensal</t>
        </is>
      </c>
      <c r="G606" s="322" t="n">
        <v>45432</v>
      </c>
      <c r="H606" s="322" t="n">
        <v>45413</v>
      </c>
      <c r="I606" t="n">
        <v>1</v>
      </c>
      <c r="J606" t="inlineStr">
        <is>
          <t>P - Parcela</t>
        </is>
      </c>
      <c r="K606" t="inlineStr">
        <is>
          <t>Contrato</t>
        </is>
      </c>
      <c r="L606" t="n">
        <v>5078.89</v>
      </c>
      <c r="M606" s="167">
        <f>DATE(YEAR(G606),MONTH(G606),1)</f>
        <v/>
      </c>
      <c r="N606" s="157">
        <f>IF(G606&gt;$L$3,"Futuro","Atraso")</f>
        <v/>
      </c>
      <c r="O606">
        <f>12*(YEAR(G606)-YEAR($L$3))+(MONTH(G606)-MONTH($L$3))</f>
        <v/>
      </c>
      <c r="P606" s="319">
        <f>IF(N606="Atraso",L606,L606/(1+$L$2)^O606)</f>
        <v/>
      </c>
      <c r="Q606">
        <f>IF(N606="Atraso",$L$3-G606,0)</f>
        <v/>
      </c>
      <c r="R606">
        <f>IF(Q606&lt;=15,"Até 15",IF(Q606&lt;=30,"Entre 15 e 30",IF(Q606&lt;=60,"Entre 30 e 60",IF(Q606&lt;=90,"Entre 60 e 90",IF(Q606&lt;=120,"Entre 90 e 120",IF(Q606&lt;=150,"Entre 120 e 150",IF(Q606&lt;=180,"Entre 150 e 180","Superior a 180")))))))</f>
        <v/>
      </c>
      <c r="S606">
        <f>IF(N606="Atraso",IF(Q606&lt;=30,INFORME_MENSAL!$A$12,IF(Q606&lt;=60,INFORME_MENSAL!$A$13,IF(Q606&lt;=90,INFORME_MENSAL!$A$14,IF(Q606&lt;=120,INFORME_MENSAL!$A$15,IF(Q606&lt;=150,INFORME_MENSAL!$A$16,IF(Q606&lt;=180,INFORME_MENSAL!$A$17,IF(Q606&lt;=360,INFORME_MENSAL!$A$18,IF(Q606&gt;360,INFORME_MENSAL!$A$19)))))))),"")</f>
        <v/>
      </c>
    </row>
    <row r="607">
      <c r="A607" t="inlineStr">
        <is>
          <t>CASA-17</t>
        </is>
      </c>
      <c r="B607" t="inlineStr">
        <is>
          <t>RAPHAEL TURGERA DA SILVA / SANDRA GAMBARRA HILARIO</t>
        </is>
      </c>
      <c r="C607" t="n">
        <v>1</v>
      </c>
      <c r="D607" t="inlineStr">
        <is>
          <t>INCC</t>
        </is>
      </c>
      <c r="F607" t="inlineStr">
        <is>
          <t>Mensal</t>
        </is>
      </c>
      <c r="G607" s="322" t="n">
        <v>45432</v>
      </c>
      <c r="H607" s="322" t="n">
        <v>45413</v>
      </c>
      <c r="I607" t="n">
        <v>2</v>
      </c>
      <c r="J607" t="inlineStr">
        <is>
          <t>A2 - Semestral</t>
        </is>
      </c>
      <c r="K607" t="inlineStr">
        <is>
          <t>Contrato</t>
        </is>
      </c>
      <c r="L607" t="n">
        <v>15127.12</v>
      </c>
      <c r="M607" s="167">
        <f>DATE(YEAR(G607),MONTH(G607),1)</f>
        <v/>
      </c>
      <c r="N607" s="157">
        <f>IF(G607&gt;$L$3,"Futuro","Atraso")</f>
        <v/>
      </c>
      <c r="O607">
        <f>12*(YEAR(G607)-YEAR($L$3))+(MONTH(G607)-MONTH($L$3))</f>
        <v/>
      </c>
      <c r="P607" s="319">
        <f>IF(N607="Atraso",L607,L607/(1+$L$2)^O607)</f>
        <v/>
      </c>
      <c r="Q607">
        <f>IF(N607="Atraso",$L$3-G607,0)</f>
        <v/>
      </c>
      <c r="R607">
        <f>IF(Q607&lt;=15,"Até 15",IF(Q607&lt;=30,"Entre 15 e 30",IF(Q607&lt;=60,"Entre 30 e 60",IF(Q607&lt;=90,"Entre 60 e 90",IF(Q607&lt;=120,"Entre 90 e 120",IF(Q607&lt;=150,"Entre 120 e 150",IF(Q607&lt;=180,"Entre 150 e 180","Superior a 180")))))))</f>
        <v/>
      </c>
      <c r="S607">
        <f>IF(N607="Atraso",IF(Q607&lt;=30,INFORME_MENSAL!$A$12,IF(Q607&lt;=60,INFORME_MENSAL!$A$13,IF(Q607&lt;=90,INFORME_MENSAL!$A$14,IF(Q607&lt;=120,INFORME_MENSAL!$A$15,IF(Q607&lt;=150,INFORME_MENSAL!$A$16,IF(Q607&lt;=180,INFORME_MENSAL!$A$17,IF(Q607&lt;=360,INFORME_MENSAL!$A$18,IF(Q607&gt;360,INFORME_MENSAL!$A$19)))))))),"")</f>
        <v/>
      </c>
    </row>
    <row r="608">
      <c r="A608" t="inlineStr">
        <is>
          <t>CASA-17</t>
        </is>
      </c>
      <c r="B608" t="inlineStr">
        <is>
          <t>RAPHAEL TURGERA DA SILVA / SANDRA GAMBARRA HILARIO</t>
        </is>
      </c>
      <c r="C608" t="n">
        <v>1</v>
      </c>
      <c r="D608" t="inlineStr">
        <is>
          <t>INCC</t>
        </is>
      </c>
      <c r="F608" t="inlineStr">
        <is>
          <t>Mensal</t>
        </is>
      </c>
      <c r="G608" s="322" t="n">
        <v>45432</v>
      </c>
      <c r="H608" s="322" t="n">
        <v>45413</v>
      </c>
      <c r="I608" t="n">
        <v>5</v>
      </c>
      <c r="J608" t="inlineStr">
        <is>
          <t>P - Parcela</t>
        </is>
      </c>
      <c r="K608" t="inlineStr">
        <is>
          <t>Contrato</t>
        </is>
      </c>
      <c r="L608" t="n">
        <v>9598.35</v>
      </c>
      <c r="M608" s="167">
        <f>DATE(YEAR(G608),MONTH(G608),1)</f>
        <v/>
      </c>
      <c r="N608" s="157">
        <f>IF(G608&gt;$L$3,"Futuro","Atraso")</f>
        <v/>
      </c>
      <c r="O608">
        <f>12*(YEAR(G608)-YEAR($L$3))+(MONTH(G608)-MONTH($L$3))</f>
        <v/>
      </c>
      <c r="P608" s="319">
        <f>IF(N608="Atraso",L608,L608/(1+$L$2)^O608)</f>
        <v/>
      </c>
      <c r="Q608">
        <f>IF(N608="Atraso",$L$3-G608,0)</f>
        <v/>
      </c>
      <c r="R608">
        <f>IF(Q608&lt;=15,"Até 15",IF(Q608&lt;=30,"Entre 15 e 30",IF(Q608&lt;=60,"Entre 30 e 60",IF(Q608&lt;=90,"Entre 60 e 90",IF(Q608&lt;=120,"Entre 90 e 120",IF(Q608&lt;=150,"Entre 120 e 150",IF(Q608&lt;=180,"Entre 150 e 180","Superior a 180")))))))</f>
        <v/>
      </c>
      <c r="S608">
        <f>IF(N608="Atraso",IF(Q608&lt;=30,INFORME_MENSAL!$A$12,IF(Q608&lt;=60,INFORME_MENSAL!$A$13,IF(Q608&lt;=90,INFORME_MENSAL!$A$14,IF(Q608&lt;=120,INFORME_MENSAL!$A$15,IF(Q608&lt;=150,INFORME_MENSAL!$A$16,IF(Q608&lt;=180,INFORME_MENSAL!$A$17,IF(Q608&lt;=360,INFORME_MENSAL!$A$18,IF(Q608&gt;360,INFORME_MENSAL!$A$19)))))))),"")</f>
        <v/>
      </c>
    </row>
    <row r="609">
      <c r="A609" t="inlineStr">
        <is>
          <t>CASA-65</t>
        </is>
      </c>
      <c r="B609" t="inlineStr">
        <is>
          <t>DANILO BERTONI PIMENTA / ALBANETE COSTA DE FRANÇA</t>
        </is>
      </c>
      <c r="C609" t="n">
        <v>1</v>
      </c>
      <c r="D609" t="inlineStr">
        <is>
          <t>INCC</t>
        </is>
      </c>
      <c r="F609" t="inlineStr">
        <is>
          <t>Mensal</t>
        </is>
      </c>
      <c r="G609" s="322" t="n">
        <v>45432</v>
      </c>
      <c r="H609" s="322" t="n">
        <v>45413</v>
      </c>
      <c r="I609" t="n">
        <v>1</v>
      </c>
      <c r="J609" t="inlineStr">
        <is>
          <t>I - Intermediária</t>
        </is>
      </c>
      <c r="K609" t="inlineStr">
        <is>
          <t>Contrato</t>
        </is>
      </c>
      <c r="L609" t="n">
        <v>20054.03</v>
      </c>
      <c r="M609" s="167">
        <f>DATE(YEAR(G609),MONTH(G609),1)</f>
        <v/>
      </c>
      <c r="N609" s="157">
        <f>IF(G609&gt;$L$3,"Futuro","Atraso")</f>
        <v/>
      </c>
      <c r="O609">
        <f>12*(YEAR(G609)-YEAR($L$3))+(MONTH(G609)-MONTH($L$3))</f>
        <v/>
      </c>
      <c r="P609" s="319">
        <f>IF(N609="Atraso",L609,L609/(1+$L$2)^O609)</f>
        <v/>
      </c>
      <c r="Q609">
        <f>IF(N609="Atraso",$L$3-G609,0)</f>
        <v/>
      </c>
      <c r="R609">
        <f>IF(Q609&lt;=15,"Até 15",IF(Q609&lt;=30,"Entre 15 e 30",IF(Q609&lt;=60,"Entre 30 e 60",IF(Q609&lt;=90,"Entre 60 e 90",IF(Q609&lt;=120,"Entre 90 e 120",IF(Q609&lt;=150,"Entre 120 e 150",IF(Q609&lt;=180,"Entre 150 e 180","Superior a 180")))))))</f>
        <v/>
      </c>
      <c r="S609">
        <f>IF(N609="Atraso",IF(Q609&lt;=30,INFORME_MENSAL!$A$12,IF(Q609&lt;=60,INFORME_MENSAL!$A$13,IF(Q609&lt;=90,INFORME_MENSAL!$A$14,IF(Q609&lt;=120,INFORME_MENSAL!$A$15,IF(Q609&lt;=150,INFORME_MENSAL!$A$16,IF(Q609&lt;=180,INFORME_MENSAL!$A$17,IF(Q609&lt;=360,INFORME_MENSAL!$A$18,IF(Q609&gt;360,INFORME_MENSAL!$A$19)))))))),"")</f>
        <v/>
      </c>
    </row>
    <row r="610">
      <c r="A610" t="inlineStr">
        <is>
          <t>CASA-65</t>
        </is>
      </c>
      <c r="B610" t="inlineStr">
        <is>
          <t>DANILO BERTONI PIMENTA / ALBANETE COSTA DE FRANÇA</t>
        </is>
      </c>
      <c r="C610" t="n">
        <v>1</v>
      </c>
      <c r="D610" t="inlineStr">
        <is>
          <t>INCC</t>
        </is>
      </c>
      <c r="F610" t="inlineStr">
        <is>
          <t>Mensal</t>
        </is>
      </c>
      <c r="G610" s="322" t="n">
        <v>45432</v>
      </c>
      <c r="H610" s="322" t="n">
        <v>45413</v>
      </c>
      <c r="I610" t="n">
        <v>11</v>
      </c>
      <c r="J610" t="inlineStr">
        <is>
          <t>P - Parcela</t>
        </is>
      </c>
      <c r="K610" t="inlineStr">
        <is>
          <t>Contrato</t>
        </is>
      </c>
      <c r="L610" t="n">
        <v>2380.16</v>
      </c>
      <c r="M610" s="167">
        <f>DATE(YEAR(G610),MONTH(G610),1)</f>
        <v/>
      </c>
      <c r="N610" s="157">
        <f>IF(G610&gt;$L$3,"Futuro","Atraso")</f>
        <v/>
      </c>
      <c r="O610">
        <f>12*(YEAR(G610)-YEAR($L$3))+(MONTH(G610)-MONTH($L$3))</f>
        <v/>
      </c>
      <c r="P610" s="319">
        <f>IF(N610="Atraso",L610,L610/(1+$L$2)^O610)</f>
        <v/>
      </c>
      <c r="Q610">
        <f>IF(N610="Atraso",$L$3-G610,0)</f>
        <v/>
      </c>
      <c r="R610">
        <f>IF(Q610&lt;=15,"Até 15",IF(Q610&lt;=30,"Entre 15 e 30",IF(Q610&lt;=60,"Entre 30 e 60",IF(Q610&lt;=90,"Entre 60 e 90",IF(Q610&lt;=120,"Entre 90 e 120",IF(Q610&lt;=150,"Entre 120 e 150",IF(Q610&lt;=180,"Entre 150 e 180","Superior a 180")))))))</f>
        <v/>
      </c>
      <c r="S610">
        <f>IF(N610="Atraso",IF(Q610&lt;=30,INFORME_MENSAL!$A$12,IF(Q610&lt;=60,INFORME_MENSAL!$A$13,IF(Q610&lt;=90,INFORME_MENSAL!$A$14,IF(Q610&lt;=120,INFORME_MENSAL!$A$15,IF(Q610&lt;=150,INFORME_MENSAL!$A$16,IF(Q610&lt;=180,INFORME_MENSAL!$A$17,IF(Q610&lt;=360,INFORME_MENSAL!$A$18,IF(Q610&gt;360,INFORME_MENSAL!$A$19)))))))),"")</f>
        <v/>
      </c>
    </row>
    <row r="611">
      <c r="A611" t="inlineStr">
        <is>
          <t>CASA-41</t>
        </is>
      </c>
      <c r="B611" t="inlineStr">
        <is>
          <t>ANTONIO FABRETTE</t>
        </is>
      </c>
      <c r="C611" t="n">
        <v>1</v>
      </c>
      <c r="D611" t="inlineStr">
        <is>
          <t>INCC</t>
        </is>
      </c>
      <c r="F611" t="inlineStr">
        <is>
          <t>Mensal</t>
        </is>
      </c>
      <c r="G611" s="322" t="n">
        <v>45437</v>
      </c>
      <c r="H611" s="322" t="n">
        <v>45413</v>
      </c>
      <c r="I611" t="n">
        <v>15</v>
      </c>
      <c r="J611" t="inlineStr">
        <is>
          <t>P - Parcela</t>
        </is>
      </c>
      <c r="K611" t="inlineStr">
        <is>
          <t>Contrato</t>
        </is>
      </c>
      <c r="L611" t="n">
        <v>3500</v>
      </c>
      <c r="M611" s="167">
        <f>DATE(YEAR(G611),MONTH(G611),1)</f>
        <v/>
      </c>
      <c r="N611" s="157">
        <f>IF(G611&gt;$L$3,"Futuro","Atraso")</f>
        <v/>
      </c>
      <c r="O611">
        <f>12*(YEAR(G611)-YEAR($L$3))+(MONTH(G611)-MONTH($L$3))</f>
        <v/>
      </c>
      <c r="P611" s="319">
        <f>IF(N611="Atraso",L611,L611/(1+$L$2)^O611)</f>
        <v/>
      </c>
      <c r="Q611">
        <f>IF(N611="Atraso",$L$3-G611,0)</f>
        <v/>
      </c>
      <c r="R611">
        <f>IF(Q611&lt;=15,"Até 15",IF(Q611&lt;=30,"Entre 15 e 30",IF(Q611&lt;=60,"Entre 30 e 60",IF(Q611&lt;=90,"Entre 60 e 90",IF(Q611&lt;=120,"Entre 90 e 120",IF(Q611&lt;=150,"Entre 120 e 150",IF(Q611&lt;=180,"Entre 150 e 180","Superior a 180")))))))</f>
        <v/>
      </c>
      <c r="S611">
        <f>IF(N611="Atraso",IF(Q611&lt;=30,INFORME_MENSAL!$A$12,IF(Q611&lt;=60,INFORME_MENSAL!$A$13,IF(Q611&lt;=90,INFORME_MENSAL!$A$14,IF(Q611&lt;=120,INFORME_MENSAL!$A$15,IF(Q611&lt;=150,INFORME_MENSAL!$A$16,IF(Q611&lt;=180,INFORME_MENSAL!$A$17,IF(Q611&lt;=360,INFORME_MENSAL!$A$18,IF(Q611&gt;360,INFORME_MENSAL!$A$19)))))))),"")</f>
        <v/>
      </c>
    </row>
    <row r="612">
      <c r="A612" t="inlineStr">
        <is>
          <t>CASA-56</t>
        </is>
      </c>
      <c r="B612" t="inlineStr">
        <is>
          <t>ANTONIO FABRETTE</t>
        </is>
      </c>
      <c r="C612" t="n">
        <v>1</v>
      </c>
      <c r="D612" t="inlineStr">
        <is>
          <t>INCC</t>
        </is>
      </c>
      <c r="F612" t="inlineStr">
        <is>
          <t>Mensal</t>
        </is>
      </c>
      <c r="G612" s="322" t="n">
        <v>45437</v>
      </c>
      <c r="H612" s="322" t="n">
        <v>45413</v>
      </c>
      <c r="I612" t="n">
        <v>15</v>
      </c>
      <c r="J612" t="inlineStr">
        <is>
          <t>P - Parcela</t>
        </is>
      </c>
      <c r="K612" t="inlineStr">
        <is>
          <t>Contrato</t>
        </is>
      </c>
      <c r="L612" t="n">
        <v>3000</v>
      </c>
      <c r="M612" s="167">
        <f>DATE(YEAR(G612),MONTH(G612),1)</f>
        <v/>
      </c>
      <c r="N612" s="157">
        <f>IF(G612&gt;$L$3,"Futuro","Atraso")</f>
        <v/>
      </c>
      <c r="O612">
        <f>12*(YEAR(G612)-YEAR($L$3))+(MONTH(G612)-MONTH($L$3))</f>
        <v/>
      </c>
      <c r="P612" s="319">
        <f>IF(N612="Atraso",L612,L612/(1+$L$2)^O612)</f>
        <v/>
      </c>
      <c r="Q612">
        <f>IF(N612="Atraso",$L$3-G612,0)</f>
        <v/>
      </c>
      <c r="R612">
        <f>IF(Q612&lt;=15,"Até 15",IF(Q612&lt;=30,"Entre 15 e 30",IF(Q612&lt;=60,"Entre 30 e 60",IF(Q612&lt;=90,"Entre 60 e 90",IF(Q612&lt;=120,"Entre 90 e 120",IF(Q612&lt;=150,"Entre 120 e 150",IF(Q612&lt;=180,"Entre 150 e 180","Superior a 180")))))))</f>
        <v/>
      </c>
      <c r="S612">
        <f>IF(N612="Atraso",IF(Q612&lt;=30,INFORME_MENSAL!$A$12,IF(Q612&lt;=60,INFORME_MENSAL!$A$13,IF(Q612&lt;=90,INFORME_MENSAL!$A$14,IF(Q612&lt;=120,INFORME_MENSAL!$A$15,IF(Q612&lt;=150,INFORME_MENSAL!$A$16,IF(Q612&lt;=180,INFORME_MENSAL!$A$17,IF(Q612&lt;=360,INFORME_MENSAL!$A$18,IF(Q612&gt;360,INFORME_MENSAL!$A$19)))))))),"")</f>
        <v/>
      </c>
    </row>
    <row r="613">
      <c r="A613" t="inlineStr">
        <is>
          <t>CASA-75</t>
        </is>
      </c>
      <c r="B613" t="inlineStr">
        <is>
          <t>ROMUALDO TORRES DA SILVA / WANILZY LOPES DE OLIVEIRA SILVA</t>
        </is>
      </c>
      <c r="C613" t="n">
        <v>1</v>
      </c>
      <c r="D613" t="inlineStr">
        <is>
          <t>INCC</t>
        </is>
      </c>
      <c r="F613" t="inlineStr">
        <is>
          <t>Mensal</t>
        </is>
      </c>
      <c r="G613" s="322" t="n">
        <v>45437</v>
      </c>
      <c r="H613" s="322" t="n">
        <v>45413</v>
      </c>
      <c r="I613" t="n">
        <v>13</v>
      </c>
      <c r="J613" t="inlineStr">
        <is>
          <t>P - Parcela</t>
        </is>
      </c>
      <c r="K613" t="inlineStr">
        <is>
          <t>Contrato</t>
        </is>
      </c>
      <c r="L613" t="n">
        <v>5007.54</v>
      </c>
      <c r="M613" s="167">
        <f>DATE(YEAR(G613),MONTH(G613),1)</f>
        <v/>
      </c>
      <c r="N613" s="157">
        <f>IF(G613&gt;$L$3,"Futuro","Atraso")</f>
        <v/>
      </c>
      <c r="O613">
        <f>12*(YEAR(G613)-YEAR($L$3))+(MONTH(G613)-MONTH($L$3))</f>
        <v/>
      </c>
      <c r="P613" s="319">
        <f>IF(N613="Atraso",L613,L613/(1+$L$2)^O613)</f>
        <v/>
      </c>
      <c r="Q613">
        <f>IF(N613="Atraso",$L$3-G613,0)</f>
        <v/>
      </c>
      <c r="R613">
        <f>IF(Q613&lt;=15,"Até 15",IF(Q613&lt;=30,"Entre 15 e 30",IF(Q613&lt;=60,"Entre 30 e 60",IF(Q613&lt;=90,"Entre 60 e 90",IF(Q613&lt;=120,"Entre 90 e 120",IF(Q613&lt;=150,"Entre 120 e 150",IF(Q613&lt;=180,"Entre 150 e 180","Superior a 180")))))))</f>
        <v/>
      </c>
      <c r="S613">
        <f>IF(N613="Atraso",IF(Q613&lt;=30,INFORME_MENSAL!$A$12,IF(Q613&lt;=60,INFORME_MENSAL!$A$13,IF(Q613&lt;=90,INFORME_MENSAL!$A$14,IF(Q613&lt;=120,INFORME_MENSAL!$A$15,IF(Q613&lt;=150,INFORME_MENSAL!$A$16,IF(Q613&lt;=180,INFORME_MENSAL!$A$17,IF(Q613&lt;=360,INFORME_MENSAL!$A$18,IF(Q613&gt;360,INFORME_MENSAL!$A$19)))))))),"")</f>
        <v/>
      </c>
    </row>
    <row r="614">
      <c r="A614" t="inlineStr">
        <is>
          <t>CASA-12</t>
        </is>
      </c>
      <c r="B614" t="inlineStr">
        <is>
          <t>CAMILA VARJÃO DOS SANTOS / RAPHAEL MENDES COSTA</t>
        </is>
      </c>
      <c r="C614" t="n">
        <v>1</v>
      </c>
      <c r="D614" t="inlineStr">
        <is>
          <t>INCC</t>
        </is>
      </c>
      <c r="F614" t="inlineStr">
        <is>
          <t>Mensal</t>
        </is>
      </c>
      <c r="G614" s="322" t="n">
        <v>45437</v>
      </c>
      <c r="H614" s="322" t="n">
        <v>45413</v>
      </c>
      <c r="I614" t="n">
        <v>33</v>
      </c>
      <c r="J614" t="inlineStr">
        <is>
          <t>P - Parcela</t>
        </is>
      </c>
      <c r="K614" t="inlineStr">
        <is>
          <t>Contrato</t>
        </is>
      </c>
      <c r="L614" t="n">
        <v>3509.31</v>
      </c>
      <c r="M614" s="167">
        <f>DATE(YEAR(G614),MONTH(G614),1)</f>
        <v/>
      </c>
      <c r="N614" s="157">
        <f>IF(G614&gt;$L$3,"Futuro","Atraso")</f>
        <v/>
      </c>
      <c r="O614">
        <f>12*(YEAR(G614)-YEAR($L$3))+(MONTH(G614)-MONTH($L$3))</f>
        <v/>
      </c>
      <c r="P614" s="319">
        <f>IF(N614="Atraso",L614,L614/(1+$L$2)^O614)</f>
        <v/>
      </c>
      <c r="Q614">
        <f>IF(N614="Atraso",$L$3-G614,0)</f>
        <v/>
      </c>
      <c r="R614">
        <f>IF(Q614&lt;=15,"Até 15",IF(Q614&lt;=30,"Entre 15 e 30",IF(Q614&lt;=60,"Entre 30 e 60",IF(Q614&lt;=90,"Entre 60 e 90",IF(Q614&lt;=120,"Entre 90 e 120",IF(Q614&lt;=150,"Entre 120 e 150",IF(Q614&lt;=180,"Entre 150 e 180","Superior a 180")))))))</f>
        <v/>
      </c>
      <c r="S614">
        <f>IF(N614="Atraso",IF(Q614&lt;=30,INFORME_MENSAL!$A$12,IF(Q614&lt;=60,INFORME_MENSAL!$A$13,IF(Q614&lt;=90,INFORME_MENSAL!$A$14,IF(Q614&lt;=120,INFORME_MENSAL!$A$15,IF(Q614&lt;=150,INFORME_MENSAL!$A$16,IF(Q614&lt;=180,INFORME_MENSAL!$A$17,IF(Q614&lt;=360,INFORME_MENSAL!$A$18,IF(Q614&gt;360,INFORME_MENSAL!$A$19)))))))),"")</f>
        <v/>
      </c>
    </row>
    <row r="615">
      <c r="A615" t="inlineStr">
        <is>
          <t>CASA-12</t>
        </is>
      </c>
      <c r="B615" t="inlineStr">
        <is>
          <t>CAMILA VARJÃO DOS SANTOS / RAPHAEL MENDES COSTA</t>
        </is>
      </c>
      <c r="C615" t="n">
        <v>1</v>
      </c>
      <c r="D615" t="inlineStr">
        <is>
          <t>INCC</t>
        </is>
      </c>
      <c r="F615" t="inlineStr">
        <is>
          <t>Mensal</t>
        </is>
      </c>
      <c r="G615" s="322" t="n">
        <v>45437</v>
      </c>
      <c r="H615" s="322" t="n">
        <v>45413</v>
      </c>
      <c r="I615" t="n">
        <v>3</v>
      </c>
      <c r="J615" t="inlineStr">
        <is>
          <t>I - Intermediária</t>
        </is>
      </c>
      <c r="K615" t="inlineStr">
        <is>
          <t>Contrato</t>
        </is>
      </c>
      <c r="L615" t="n">
        <v>14475.93</v>
      </c>
      <c r="M615" s="167">
        <f>DATE(YEAR(G615),MONTH(G615),1)</f>
        <v/>
      </c>
      <c r="N615" s="157">
        <f>IF(G615&gt;$L$3,"Futuro","Atraso")</f>
        <v/>
      </c>
      <c r="O615">
        <f>12*(YEAR(G615)-YEAR($L$3))+(MONTH(G615)-MONTH($L$3))</f>
        <v/>
      </c>
      <c r="P615" s="319">
        <f>IF(N615="Atraso",L615,L615/(1+$L$2)^O615)</f>
        <v/>
      </c>
      <c r="Q615">
        <f>IF(N615="Atraso",$L$3-G615,0)</f>
        <v/>
      </c>
      <c r="R615">
        <f>IF(Q615&lt;=15,"Até 15",IF(Q615&lt;=30,"Entre 15 e 30",IF(Q615&lt;=60,"Entre 30 e 60",IF(Q615&lt;=90,"Entre 60 e 90",IF(Q615&lt;=120,"Entre 90 e 120",IF(Q615&lt;=150,"Entre 120 e 150",IF(Q615&lt;=180,"Entre 150 e 180","Superior a 180")))))))</f>
        <v/>
      </c>
      <c r="S615">
        <f>IF(N615="Atraso",IF(Q615&lt;=30,INFORME_MENSAL!$A$12,IF(Q615&lt;=60,INFORME_MENSAL!$A$13,IF(Q615&lt;=90,INFORME_MENSAL!$A$14,IF(Q615&lt;=120,INFORME_MENSAL!$A$15,IF(Q615&lt;=150,INFORME_MENSAL!$A$16,IF(Q615&lt;=180,INFORME_MENSAL!$A$17,IF(Q615&lt;=360,INFORME_MENSAL!$A$18,IF(Q615&gt;360,INFORME_MENSAL!$A$19)))))))),"")</f>
        <v/>
      </c>
    </row>
    <row r="616">
      <c r="A616" t="inlineStr">
        <is>
          <t>CASA-1</t>
        </is>
      </c>
      <c r="B616" t="inlineStr">
        <is>
          <t>ISRAEL NUNES DA SILVA</t>
        </is>
      </c>
      <c r="C616" t="n">
        <v>1</v>
      </c>
      <c r="D616" t="inlineStr">
        <is>
          <t>INCC</t>
        </is>
      </c>
      <c r="F616" t="inlineStr">
        <is>
          <t>Mensal</t>
        </is>
      </c>
      <c r="G616" s="322" t="n">
        <v>45437</v>
      </c>
      <c r="H616" s="322" t="n">
        <v>45413</v>
      </c>
      <c r="I616" t="n">
        <v>2</v>
      </c>
      <c r="J616" t="inlineStr">
        <is>
          <t>A2 - Semestral</t>
        </is>
      </c>
      <c r="K616" t="inlineStr">
        <is>
          <t>Contrato</t>
        </is>
      </c>
      <c r="L616" t="n">
        <v>11093.42</v>
      </c>
      <c r="M616" s="167">
        <f>DATE(YEAR(G616),MONTH(G616),1)</f>
        <v/>
      </c>
      <c r="N616" s="157">
        <f>IF(G616&gt;$L$3,"Futuro","Atraso")</f>
        <v/>
      </c>
      <c r="O616">
        <f>12*(YEAR(G616)-YEAR($L$3))+(MONTH(G616)-MONTH($L$3))</f>
        <v/>
      </c>
      <c r="P616" s="319">
        <f>IF(N616="Atraso",L616,L616/(1+$L$2)^O616)</f>
        <v/>
      </c>
      <c r="Q616">
        <f>IF(N616="Atraso",$L$3-G616,0)</f>
        <v/>
      </c>
      <c r="R616">
        <f>IF(Q616&lt;=15,"Até 15",IF(Q616&lt;=30,"Entre 15 e 30",IF(Q616&lt;=60,"Entre 30 e 60",IF(Q616&lt;=90,"Entre 60 e 90",IF(Q616&lt;=120,"Entre 90 e 120",IF(Q616&lt;=150,"Entre 120 e 150",IF(Q616&lt;=180,"Entre 150 e 180","Superior a 180")))))))</f>
        <v/>
      </c>
      <c r="S616">
        <f>IF(N616="Atraso",IF(Q616&lt;=30,INFORME_MENSAL!$A$12,IF(Q616&lt;=60,INFORME_MENSAL!$A$13,IF(Q616&lt;=90,INFORME_MENSAL!$A$14,IF(Q616&lt;=120,INFORME_MENSAL!$A$15,IF(Q616&lt;=150,INFORME_MENSAL!$A$16,IF(Q616&lt;=180,INFORME_MENSAL!$A$17,IF(Q616&lt;=360,INFORME_MENSAL!$A$18,IF(Q616&gt;360,INFORME_MENSAL!$A$19)))))))),"")</f>
        <v/>
      </c>
    </row>
    <row r="617">
      <c r="A617" t="inlineStr">
        <is>
          <t>CASA-1</t>
        </is>
      </c>
      <c r="B617" t="inlineStr">
        <is>
          <t>ISRAEL NUNES DA SILVA</t>
        </is>
      </c>
      <c r="C617" t="n">
        <v>1</v>
      </c>
      <c r="D617" t="inlineStr">
        <is>
          <t>INCC</t>
        </is>
      </c>
      <c r="F617" t="inlineStr">
        <is>
          <t>Mensal</t>
        </is>
      </c>
      <c r="G617" s="322" t="n">
        <v>45437</v>
      </c>
      <c r="H617" s="322" t="n">
        <v>45413</v>
      </c>
      <c r="I617" t="n">
        <v>15</v>
      </c>
      <c r="J617" t="inlineStr">
        <is>
          <t>P - Parcela</t>
        </is>
      </c>
      <c r="K617" t="inlineStr">
        <is>
          <t>Contrato</t>
        </is>
      </c>
      <c r="L617" t="n">
        <v>3701.58</v>
      </c>
      <c r="M617" s="167">
        <f>DATE(YEAR(G617),MONTH(G617),1)</f>
        <v/>
      </c>
      <c r="N617" s="157">
        <f>IF(G617&gt;$L$3,"Futuro","Atraso")</f>
        <v/>
      </c>
      <c r="O617">
        <f>12*(YEAR(G617)-YEAR($L$3))+(MONTH(G617)-MONTH($L$3))</f>
        <v/>
      </c>
      <c r="P617" s="319">
        <f>IF(N617="Atraso",L617,L617/(1+$L$2)^O617)</f>
        <v/>
      </c>
      <c r="Q617">
        <f>IF(N617="Atraso",$L$3-G617,0)</f>
        <v/>
      </c>
      <c r="R617">
        <f>IF(Q617&lt;=15,"Até 15",IF(Q617&lt;=30,"Entre 15 e 30",IF(Q617&lt;=60,"Entre 30 e 60",IF(Q617&lt;=90,"Entre 60 e 90",IF(Q617&lt;=120,"Entre 90 e 120",IF(Q617&lt;=150,"Entre 120 e 150",IF(Q617&lt;=180,"Entre 150 e 180","Superior a 180")))))))</f>
        <v/>
      </c>
      <c r="S617">
        <f>IF(N617="Atraso",IF(Q617&lt;=30,INFORME_MENSAL!$A$12,IF(Q617&lt;=60,INFORME_MENSAL!$A$13,IF(Q617&lt;=90,INFORME_MENSAL!$A$14,IF(Q617&lt;=120,INFORME_MENSAL!$A$15,IF(Q617&lt;=150,INFORME_MENSAL!$A$16,IF(Q617&lt;=180,INFORME_MENSAL!$A$17,IF(Q617&lt;=360,INFORME_MENSAL!$A$18,IF(Q617&gt;360,INFORME_MENSAL!$A$19)))))))),"")</f>
        <v/>
      </c>
    </row>
    <row r="618">
      <c r="A618" t="inlineStr">
        <is>
          <t>CASA-77</t>
        </is>
      </c>
      <c r="B618" t="inlineStr">
        <is>
          <t>CARLOS CESAR DE LIMA / STEPHANIE BARBOSA ALVES DE LIMA</t>
        </is>
      </c>
      <c r="C618" t="n">
        <v>1</v>
      </c>
      <c r="D618" t="inlineStr">
        <is>
          <t>INCC</t>
        </is>
      </c>
      <c r="F618" t="inlineStr">
        <is>
          <t>Mensal</t>
        </is>
      </c>
      <c r="G618" s="322" t="n">
        <v>45437</v>
      </c>
      <c r="H618" s="322" t="n">
        <v>45413</v>
      </c>
      <c r="I618" t="n">
        <v>13</v>
      </c>
      <c r="J618" t="inlineStr">
        <is>
          <t>P - Parcela</t>
        </is>
      </c>
      <c r="K618" t="inlineStr">
        <is>
          <t>Contrato</t>
        </is>
      </c>
      <c r="L618" t="n">
        <v>3373.31</v>
      </c>
      <c r="M618" s="167">
        <f>DATE(YEAR(G618),MONTH(G618),1)</f>
        <v/>
      </c>
      <c r="N618" s="157">
        <f>IF(G618&gt;$L$3,"Futuro","Atraso")</f>
        <v/>
      </c>
      <c r="O618">
        <f>12*(YEAR(G618)-YEAR($L$3))+(MONTH(G618)-MONTH($L$3))</f>
        <v/>
      </c>
      <c r="P618" s="319">
        <f>IF(N618="Atraso",L618,L618/(1+$L$2)^O618)</f>
        <v/>
      </c>
      <c r="Q618">
        <f>IF(N618="Atraso",$L$3-G618,0)</f>
        <v/>
      </c>
      <c r="R618">
        <f>IF(Q618&lt;=15,"Até 15",IF(Q618&lt;=30,"Entre 15 e 30",IF(Q618&lt;=60,"Entre 30 e 60",IF(Q618&lt;=90,"Entre 60 e 90",IF(Q618&lt;=120,"Entre 90 e 120",IF(Q618&lt;=150,"Entre 120 e 150",IF(Q618&lt;=180,"Entre 150 e 180","Superior a 180")))))))</f>
        <v/>
      </c>
      <c r="S618">
        <f>IF(N618="Atraso",IF(Q618&lt;=30,INFORME_MENSAL!$A$12,IF(Q618&lt;=60,INFORME_MENSAL!$A$13,IF(Q618&lt;=90,INFORME_MENSAL!$A$14,IF(Q618&lt;=120,INFORME_MENSAL!$A$15,IF(Q618&lt;=150,INFORME_MENSAL!$A$16,IF(Q618&lt;=180,INFORME_MENSAL!$A$17,IF(Q618&lt;=360,INFORME_MENSAL!$A$18,IF(Q618&gt;360,INFORME_MENSAL!$A$19)))))))),"")</f>
        <v/>
      </c>
    </row>
    <row r="619">
      <c r="A619" t="inlineStr">
        <is>
          <t>CASA-47</t>
        </is>
      </c>
      <c r="B619" t="inlineStr">
        <is>
          <t>CHARLLES DALTON CINTRA LOPES / EDINEIA FATIMA MIQUELETTI</t>
        </is>
      </c>
      <c r="C619" t="n">
        <v>1</v>
      </c>
      <c r="D619" t="inlineStr">
        <is>
          <t>INCC</t>
        </is>
      </c>
      <c r="F619" t="inlineStr">
        <is>
          <t>Mensal</t>
        </is>
      </c>
      <c r="G619" s="322" t="n">
        <v>45437</v>
      </c>
      <c r="H619" s="322" t="n">
        <v>45413</v>
      </c>
      <c r="I619" t="n">
        <v>3</v>
      </c>
      <c r="J619" t="inlineStr">
        <is>
          <t>A2 - Semestral</t>
        </is>
      </c>
      <c r="K619" t="inlineStr">
        <is>
          <t>Contrato</t>
        </is>
      </c>
      <c r="L619" t="n">
        <v>11093.42</v>
      </c>
      <c r="M619" s="167">
        <f>DATE(YEAR(G619),MONTH(G619),1)</f>
        <v/>
      </c>
      <c r="N619" s="157">
        <f>IF(G619&gt;$L$3,"Futuro","Atraso")</f>
        <v/>
      </c>
      <c r="O619">
        <f>12*(YEAR(G619)-YEAR($L$3))+(MONTH(G619)-MONTH($L$3))</f>
        <v/>
      </c>
      <c r="P619" s="319">
        <f>IF(N619="Atraso",L619,L619/(1+$L$2)^O619)</f>
        <v/>
      </c>
      <c r="Q619">
        <f>IF(N619="Atraso",$L$3-G619,0)</f>
        <v/>
      </c>
      <c r="R619">
        <f>IF(Q619&lt;=15,"Até 15",IF(Q619&lt;=30,"Entre 15 e 30",IF(Q619&lt;=60,"Entre 30 e 60",IF(Q619&lt;=90,"Entre 60 e 90",IF(Q619&lt;=120,"Entre 90 e 120",IF(Q619&lt;=150,"Entre 120 e 150",IF(Q619&lt;=180,"Entre 150 e 180","Superior a 180")))))))</f>
        <v/>
      </c>
      <c r="S619">
        <f>IF(N619="Atraso",IF(Q619&lt;=30,INFORME_MENSAL!$A$12,IF(Q619&lt;=60,INFORME_MENSAL!$A$13,IF(Q619&lt;=90,INFORME_MENSAL!$A$14,IF(Q619&lt;=120,INFORME_MENSAL!$A$15,IF(Q619&lt;=150,INFORME_MENSAL!$A$16,IF(Q619&lt;=180,INFORME_MENSAL!$A$17,IF(Q619&lt;=360,INFORME_MENSAL!$A$18,IF(Q619&gt;360,INFORME_MENSAL!$A$19)))))))),"")</f>
        <v/>
      </c>
    </row>
    <row r="620">
      <c r="A620" t="inlineStr">
        <is>
          <t>CASA-47</t>
        </is>
      </c>
      <c r="B620" t="inlineStr">
        <is>
          <t>CHARLLES DALTON CINTRA LOPES / EDINEIA FATIMA MIQUELETTI</t>
        </is>
      </c>
      <c r="C620" t="n">
        <v>1</v>
      </c>
      <c r="D620" t="inlineStr">
        <is>
          <t>INCC</t>
        </is>
      </c>
      <c r="F620" t="inlineStr">
        <is>
          <t>Mensal</t>
        </is>
      </c>
      <c r="G620" s="322" t="n">
        <v>45437</v>
      </c>
      <c r="H620" s="322" t="n">
        <v>45413</v>
      </c>
      <c r="I620" t="n">
        <v>15</v>
      </c>
      <c r="J620" t="inlineStr">
        <is>
          <t>P - Parcela</t>
        </is>
      </c>
      <c r="K620" t="inlineStr">
        <is>
          <t>Contrato</t>
        </is>
      </c>
      <c r="L620" t="n">
        <v>3452.55</v>
      </c>
      <c r="M620" s="167">
        <f>DATE(YEAR(G620),MONTH(G620),1)</f>
        <v/>
      </c>
      <c r="N620" s="157">
        <f>IF(G620&gt;$L$3,"Futuro","Atraso")</f>
        <v/>
      </c>
      <c r="O620">
        <f>12*(YEAR(G620)-YEAR($L$3))+(MONTH(G620)-MONTH($L$3))</f>
        <v/>
      </c>
      <c r="P620" s="319">
        <f>IF(N620="Atraso",L620,L620/(1+$L$2)^O620)</f>
        <v/>
      </c>
      <c r="Q620">
        <f>IF(N620="Atraso",$L$3-G620,0)</f>
        <v/>
      </c>
      <c r="R620">
        <f>IF(Q620&lt;=15,"Até 15",IF(Q620&lt;=30,"Entre 15 e 30",IF(Q620&lt;=60,"Entre 30 e 60",IF(Q620&lt;=90,"Entre 60 e 90",IF(Q620&lt;=120,"Entre 90 e 120",IF(Q620&lt;=150,"Entre 120 e 150",IF(Q620&lt;=180,"Entre 150 e 180","Superior a 180")))))))</f>
        <v/>
      </c>
      <c r="S620">
        <f>IF(N620="Atraso",IF(Q620&lt;=30,INFORME_MENSAL!$A$12,IF(Q620&lt;=60,INFORME_MENSAL!$A$13,IF(Q620&lt;=90,INFORME_MENSAL!$A$14,IF(Q620&lt;=120,INFORME_MENSAL!$A$15,IF(Q620&lt;=150,INFORME_MENSAL!$A$16,IF(Q620&lt;=180,INFORME_MENSAL!$A$17,IF(Q620&lt;=360,INFORME_MENSAL!$A$18,IF(Q620&gt;360,INFORME_MENSAL!$A$19)))))))),"")</f>
        <v/>
      </c>
    </row>
    <row r="621">
      <c r="A621" t="inlineStr">
        <is>
          <t>CASA-2</t>
        </is>
      </c>
      <c r="B621" t="inlineStr">
        <is>
          <t>ARQUIMEDES GALVAO DE ALMEIDA FRANCA CRIVELARI / MARCELA GALVAO DE ALMEIDA FRANCA CRIVELARI</t>
        </is>
      </c>
      <c r="C621" t="n">
        <v>1</v>
      </c>
      <c r="D621" t="inlineStr">
        <is>
          <t>INCC</t>
        </is>
      </c>
      <c r="F621" t="inlineStr">
        <is>
          <t>Mensal</t>
        </is>
      </c>
      <c r="G621" s="322" t="n">
        <v>45437</v>
      </c>
      <c r="H621" s="322" t="n">
        <v>45413</v>
      </c>
      <c r="I621" t="n">
        <v>14</v>
      </c>
      <c r="J621" t="inlineStr">
        <is>
          <t>P - Parcela</t>
        </is>
      </c>
      <c r="K621" t="inlineStr">
        <is>
          <t>Contrato</t>
        </is>
      </c>
      <c r="L621" t="n">
        <v>6273.23</v>
      </c>
      <c r="M621" s="167">
        <f>DATE(YEAR(G621),MONTH(G621),1)</f>
        <v/>
      </c>
      <c r="N621" s="157">
        <f>IF(G621&gt;$L$3,"Futuro","Atraso")</f>
        <v/>
      </c>
      <c r="O621">
        <f>12*(YEAR(G621)-YEAR($L$3))+(MONTH(G621)-MONTH($L$3))</f>
        <v/>
      </c>
      <c r="P621" s="319">
        <f>IF(N621="Atraso",L621,L621/(1+$L$2)^O621)</f>
        <v/>
      </c>
      <c r="Q621">
        <f>IF(N621="Atraso",$L$3-G621,0)</f>
        <v/>
      </c>
      <c r="R621">
        <f>IF(Q621&lt;=15,"Até 15",IF(Q621&lt;=30,"Entre 15 e 30",IF(Q621&lt;=60,"Entre 30 e 60",IF(Q621&lt;=90,"Entre 60 e 90",IF(Q621&lt;=120,"Entre 90 e 120",IF(Q621&lt;=150,"Entre 120 e 150",IF(Q621&lt;=180,"Entre 150 e 180","Superior a 180")))))))</f>
        <v/>
      </c>
      <c r="S621">
        <f>IF(N621="Atraso",IF(Q621&lt;=30,INFORME_MENSAL!$A$12,IF(Q621&lt;=60,INFORME_MENSAL!$A$13,IF(Q621&lt;=90,INFORME_MENSAL!$A$14,IF(Q621&lt;=120,INFORME_MENSAL!$A$15,IF(Q621&lt;=150,INFORME_MENSAL!$A$16,IF(Q621&lt;=180,INFORME_MENSAL!$A$17,IF(Q621&lt;=360,INFORME_MENSAL!$A$18,IF(Q621&gt;360,INFORME_MENSAL!$A$19)))))))),"")</f>
        <v/>
      </c>
    </row>
    <row r="622">
      <c r="A622" t="inlineStr">
        <is>
          <t>CASA-15</t>
        </is>
      </c>
      <c r="B622" t="inlineStr">
        <is>
          <t>ANA CRISTINA DA SILVEIRA REGINALDO GANDA / JEFERSON FERREIRA GANDA</t>
        </is>
      </c>
      <c r="C622" t="n">
        <v>1</v>
      </c>
      <c r="D622" t="inlineStr">
        <is>
          <t>INCC</t>
        </is>
      </c>
      <c r="F622" t="inlineStr">
        <is>
          <t>Mensal</t>
        </is>
      </c>
      <c r="G622" s="322" t="n">
        <v>45437</v>
      </c>
      <c r="H622" s="322" t="n">
        <v>45413</v>
      </c>
      <c r="I622" t="n">
        <v>15</v>
      </c>
      <c r="J622" t="inlineStr">
        <is>
          <t>P - Parcela</t>
        </is>
      </c>
      <c r="K622" t="inlineStr">
        <is>
          <t>Contrato</t>
        </is>
      </c>
      <c r="L622" t="n">
        <v>3701.58</v>
      </c>
      <c r="M622" s="167">
        <f>DATE(YEAR(G622),MONTH(G622),1)</f>
        <v/>
      </c>
      <c r="N622" s="157">
        <f>IF(G622&gt;$L$3,"Futuro","Atraso")</f>
        <v/>
      </c>
      <c r="O622">
        <f>12*(YEAR(G622)-YEAR($L$3))+(MONTH(G622)-MONTH($L$3))</f>
        <v/>
      </c>
      <c r="P622" s="319">
        <f>IF(N622="Atraso",L622,L622/(1+$L$2)^O622)</f>
        <v/>
      </c>
      <c r="Q622">
        <f>IF(N622="Atraso",$L$3-G622,0)</f>
        <v/>
      </c>
      <c r="R622">
        <f>IF(Q622&lt;=15,"Até 15",IF(Q622&lt;=30,"Entre 15 e 30",IF(Q622&lt;=60,"Entre 30 e 60",IF(Q622&lt;=90,"Entre 60 e 90",IF(Q622&lt;=120,"Entre 90 e 120",IF(Q622&lt;=150,"Entre 120 e 150",IF(Q622&lt;=180,"Entre 150 e 180","Superior a 180")))))))</f>
        <v/>
      </c>
      <c r="S622">
        <f>IF(N622="Atraso",IF(Q622&lt;=30,INFORME_MENSAL!$A$12,IF(Q622&lt;=60,INFORME_MENSAL!$A$13,IF(Q622&lt;=90,INFORME_MENSAL!$A$14,IF(Q622&lt;=120,INFORME_MENSAL!$A$15,IF(Q622&lt;=150,INFORME_MENSAL!$A$16,IF(Q622&lt;=180,INFORME_MENSAL!$A$17,IF(Q622&lt;=360,INFORME_MENSAL!$A$18,IF(Q622&gt;360,INFORME_MENSAL!$A$19)))))))),"")</f>
        <v/>
      </c>
    </row>
    <row r="623">
      <c r="A623" t="inlineStr">
        <is>
          <t>CASA-15</t>
        </is>
      </c>
      <c r="B623" t="inlineStr">
        <is>
          <t>ANA CRISTINA DA SILVEIRA REGINALDO GANDA / JEFERSON FERREIRA GANDA</t>
        </is>
      </c>
      <c r="C623" t="n">
        <v>1</v>
      </c>
      <c r="D623" t="inlineStr">
        <is>
          <t>INCC</t>
        </is>
      </c>
      <c r="F623" t="inlineStr">
        <is>
          <t>Mensal</t>
        </is>
      </c>
      <c r="G623" s="322" t="n">
        <v>45437</v>
      </c>
      <c r="H623" s="322" t="n">
        <v>45413</v>
      </c>
      <c r="I623" t="n">
        <v>3</v>
      </c>
      <c r="J623" t="inlineStr">
        <is>
          <t>A2 - Semestral</t>
        </is>
      </c>
      <c r="K623" t="inlineStr">
        <is>
          <t>Contrato</t>
        </is>
      </c>
      <c r="L623" t="n">
        <v>11093.42</v>
      </c>
      <c r="M623" s="167">
        <f>DATE(YEAR(G623),MONTH(G623),1)</f>
        <v/>
      </c>
      <c r="N623" s="157">
        <f>IF(G623&gt;$L$3,"Futuro","Atraso")</f>
        <v/>
      </c>
      <c r="O623">
        <f>12*(YEAR(G623)-YEAR($L$3))+(MONTH(G623)-MONTH($L$3))</f>
        <v/>
      </c>
      <c r="P623" s="319">
        <f>IF(N623="Atraso",L623,L623/(1+$L$2)^O623)</f>
        <v/>
      </c>
      <c r="Q623">
        <f>IF(N623="Atraso",$L$3-G623,0)</f>
        <v/>
      </c>
      <c r="R623">
        <f>IF(Q623&lt;=15,"Até 15",IF(Q623&lt;=30,"Entre 15 e 30",IF(Q623&lt;=60,"Entre 30 e 60",IF(Q623&lt;=90,"Entre 60 e 90",IF(Q623&lt;=120,"Entre 90 e 120",IF(Q623&lt;=150,"Entre 120 e 150",IF(Q623&lt;=180,"Entre 150 e 180","Superior a 180")))))))</f>
        <v/>
      </c>
      <c r="S623">
        <f>IF(N623="Atraso",IF(Q623&lt;=30,INFORME_MENSAL!$A$12,IF(Q623&lt;=60,INFORME_MENSAL!$A$13,IF(Q623&lt;=90,INFORME_MENSAL!$A$14,IF(Q623&lt;=120,INFORME_MENSAL!$A$15,IF(Q623&lt;=150,INFORME_MENSAL!$A$16,IF(Q623&lt;=180,INFORME_MENSAL!$A$17,IF(Q623&lt;=360,INFORME_MENSAL!$A$18,IF(Q623&gt;360,INFORME_MENSAL!$A$19)))))))),"")</f>
        <v/>
      </c>
    </row>
    <row r="624">
      <c r="A624" t="inlineStr">
        <is>
          <t>CASA-24</t>
        </is>
      </c>
      <c r="B624" t="inlineStr">
        <is>
          <t>DAVID EDUARDO NUNES GONÇALVES/PATRICIA GONÇALVES MOURA</t>
        </is>
      </c>
      <c r="C624" t="n">
        <v>1</v>
      </c>
      <c r="D624" t="inlineStr">
        <is>
          <t>INCC</t>
        </is>
      </c>
      <c r="F624" t="inlineStr">
        <is>
          <t>Mensal</t>
        </is>
      </c>
      <c r="G624" s="322" t="n">
        <v>45437</v>
      </c>
      <c r="H624" s="322" t="n">
        <v>45413</v>
      </c>
      <c r="I624" t="n">
        <v>14</v>
      </c>
      <c r="J624" t="inlineStr">
        <is>
          <t>P - Parcela</t>
        </is>
      </c>
      <c r="K624" t="inlineStr">
        <is>
          <t>Contrato</t>
        </is>
      </c>
      <c r="L624" t="n">
        <v>2248.9</v>
      </c>
      <c r="M624" s="167">
        <f>DATE(YEAR(G624),MONTH(G624),1)</f>
        <v/>
      </c>
      <c r="N624" s="157">
        <f>IF(G624&gt;$L$3,"Futuro","Atraso")</f>
        <v/>
      </c>
      <c r="O624">
        <f>12*(YEAR(G624)-YEAR($L$3))+(MONTH(G624)-MONTH($L$3))</f>
        <v/>
      </c>
      <c r="P624" s="319">
        <f>IF(N624="Atraso",L624,L624/(1+$L$2)^O624)</f>
        <v/>
      </c>
      <c r="Q624">
        <f>IF(N624="Atraso",$L$3-G624,0)</f>
        <v/>
      </c>
      <c r="R624">
        <f>IF(Q624&lt;=15,"Até 15",IF(Q624&lt;=30,"Entre 15 e 30",IF(Q624&lt;=60,"Entre 30 e 60",IF(Q624&lt;=90,"Entre 60 e 90",IF(Q624&lt;=120,"Entre 90 e 120",IF(Q624&lt;=150,"Entre 120 e 150",IF(Q624&lt;=180,"Entre 150 e 180","Superior a 180")))))))</f>
        <v/>
      </c>
      <c r="S624">
        <f>IF(N624="Atraso",IF(Q624&lt;=30,INFORME_MENSAL!$A$12,IF(Q624&lt;=60,INFORME_MENSAL!$A$13,IF(Q624&lt;=90,INFORME_MENSAL!$A$14,IF(Q624&lt;=120,INFORME_MENSAL!$A$15,IF(Q624&lt;=150,INFORME_MENSAL!$A$16,IF(Q624&lt;=180,INFORME_MENSAL!$A$17,IF(Q624&lt;=360,INFORME_MENSAL!$A$18,IF(Q624&gt;360,INFORME_MENSAL!$A$19)))))))),"")</f>
        <v/>
      </c>
    </row>
    <row r="625">
      <c r="A625" t="inlineStr">
        <is>
          <t>CASA-20</t>
        </is>
      </c>
      <c r="B625" t="inlineStr">
        <is>
          <t>EMERSON FABIO AKIYAMA</t>
        </is>
      </c>
      <c r="C625" t="n">
        <v>1</v>
      </c>
      <c r="D625" t="inlineStr">
        <is>
          <t>INCC</t>
        </is>
      </c>
      <c r="F625" t="inlineStr">
        <is>
          <t>Mensal</t>
        </is>
      </c>
      <c r="G625" s="322" t="n">
        <v>45437</v>
      </c>
      <c r="H625" s="322" t="n">
        <v>45413</v>
      </c>
      <c r="I625" t="n">
        <v>3</v>
      </c>
      <c r="J625" t="inlineStr">
        <is>
          <t>A2 - Semestral</t>
        </is>
      </c>
      <c r="K625" t="inlineStr">
        <is>
          <t>Contrato</t>
        </is>
      </c>
      <c r="L625" t="n">
        <v>9816.66</v>
      </c>
      <c r="M625" s="167">
        <f>DATE(YEAR(G625),MONTH(G625),1)</f>
        <v/>
      </c>
      <c r="N625" s="157">
        <f>IF(G625&gt;$L$3,"Futuro","Atraso")</f>
        <v/>
      </c>
      <c r="O625">
        <f>12*(YEAR(G625)-YEAR($L$3))+(MONTH(G625)-MONTH($L$3))</f>
        <v/>
      </c>
      <c r="P625" s="319">
        <f>IF(N625="Atraso",L625,L625/(1+$L$2)^O625)</f>
        <v/>
      </c>
      <c r="Q625">
        <f>IF(N625="Atraso",$L$3-G625,0)</f>
        <v/>
      </c>
      <c r="R625">
        <f>IF(Q625&lt;=15,"Até 15",IF(Q625&lt;=30,"Entre 15 e 30",IF(Q625&lt;=60,"Entre 30 e 60",IF(Q625&lt;=90,"Entre 60 e 90",IF(Q625&lt;=120,"Entre 90 e 120",IF(Q625&lt;=150,"Entre 120 e 150",IF(Q625&lt;=180,"Entre 150 e 180","Superior a 180")))))))</f>
        <v/>
      </c>
      <c r="S625">
        <f>IF(N625="Atraso",IF(Q625&lt;=30,INFORME_MENSAL!$A$12,IF(Q625&lt;=60,INFORME_MENSAL!$A$13,IF(Q625&lt;=90,INFORME_MENSAL!$A$14,IF(Q625&lt;=120,INFORME_MENSAL!$A$15,IF(Q625&lt;=150,INFORME_MENSAL!$A$16,IF(Q625&lt;=180,INFORME_MENSAL!$A$17,IF(Q625&lt;=360,INFORME_MENSAL!$A$18,IF(Q625&gt;360,INFORME_MENSAL!$A$19)))))))),"")</f>
        <v/>
      </c>
    </row>
    <row r="626">
      <c r="A626" t="inlineStr">
        <is>
          <t>CASA-20</t>
        </is>
      </c>
      <c r="B626" t="inlineStr">
        <is>
          <t>EMERSON FABIO AKIYAMA</t>
        </is>
      </c>
      <c r="C626" t="n">
        <v>1</v>
      </c>
      <c r="D626" t="inlineStr">
        <is>
          <t>INCC</t>
        </is>
      </c>
      <c r="F626" t="inlineStr">
        <is>
          <t>Mensal</t>
        </is>
      </c>
      <c r="G626" s="322" t="n">
        <v>45437</v>
      </c>
      <c r="H626" s="322" t="n">
        <v>45413</v>
      </c>
      <c r="I626" t="n">
        <v>15</v>
      </c>
      <c r="J626" t="inlineStr">
        <is>
          <t>P - Parcela</t>
        </is>
      </c>
      <c r="K626" t="inlineStr">
        <is>
          <t>Contrato</t>
        </is>
      </c>
      <c r="L626" t="n">
        <v>3275.56</v>
      </c>
      <c r="M626" s="167">
        <f>DATE(YEAR(G626),MONTH(G626),1)</f>
        <v/>
      </c>
      <c r="N626" s="157">
        <f>IF(G626&gt;$L$3,"Futuro","Atraso")</f>
        <v/>
      </c>
      <c r="O626">
        <f>12*(YEAR(G626)-YEAR($L$3))+(MONTH(G626)-MONTH($L$3))</f>
        <v/>
      </c>
      <c r="P626" s="319">
        <f>IF(N626="Atraso",L626,L626/(1+$L$2)^O626)</f>
        <v/>
      </c>
      <c r="Q626">
        <f>IF(N626="Atraso",$L$3-G626,0)</f>
        <v/>
      </c>
      <c r="R626">
        <f>IF(Q626&lt;=15,"Até 15",IF(Q626&lt;=30,"Entre 15 e 30",IF(Q626&lt;=60,"Entre 30 e 60",IF(Q626&lt;=90,"Entre 60 e 90",IF(Q626&lt;=120,"Entre 90 e 120",IF(Q626&lt;=150,"Entre 120 e 150",IF(Q626&lt;=180,"Entre 150 e 180","Superior a 180")))))))</f>
        <v/>
      </c>
      <c r="S626">
        <f>IF(N626="Atraso",IF(Q626&lt;=30,INFORME_MENSAL!$A$12,IF(Q626&lt;=60,INFORME_MENSAL!$A$13,IF(Q626&lt;=90,INFORME_MENSAL!$A$14,IF(Q626&lt;=120,INFORME_MENSAL!$A$15,IF(Q626&lt;=150,INFORME_MENSAL!$A$16,IF(Q626&lt;=180,INFORME_MENSAL!$A$17,IF(Q626&lt;=360,INFORME_MENSAL!$A$18,IF(Q626&gt;360,INFORME_MENSAL!$A$19)))))))),"")</f>
        <v/>
      </c>
    </row>
    <row r="627">
      <c r="A627" t="inlineStr">
        <is>
          <t>CASA-81</t>
        </is>
      </c>
      <c r="B627" t="inlineStr">
        <is>
          <t>ALAN VICENTE DA SILVA SANTANA / NICOLE CAVALCANTE SILVA</t>
        </is>
      </c>
      <c r="C627" t="n">
        <v>1</v>
      </c>
      <c r="D627" t="inlineStr">
        <is>
          <t>INCC</t>
        </is>
      </c>
      <c r="F627" t="inlineStr">
        <is>
          <t>Mensal</t>
        </is>
      </c>
      <c r="G627" s="322" t="n">
        <v>45437</v>
      </c>
      <c r="H627" s="322" t="n">
        <v>45413</v>
      </c>
      <c r="I627" t="n">
        <v>3</v>
      </c>
      <c r="J627" t="inlineStr">
        <is>
          <t>A2 - Semestral</t>
        </is>
      </c>
      <c r="K627" t="inlineStr">
        <is>
          <t>Contrato</t>
        </is>
      </c>
      <c r="L627" t="n">
        <v>11019.59</v>
      </c>
      <c r="M627" s="167">
        <f>DATE(YEAR(G627),MONTH(G627),1)</f>
        <v/>
      </c>
      <c r="N627" s="157">
        <f>IF(G627&gt;$L$3,"Futuro","Atraso")</f>
        <v/>
      </c>
      <c r="O627">
        <f>12*(YEAR(G627)-YEAR($L$3))+(MONTH(G627)-MONTH($L$3))</f>
        <v/>
      </c>
      <c r="P627" s="319">
        <f>IF(N627="Atraso",L627,L627/(1+$L$2)^O627)</f>
        <v/>
      </c>
      <c r="Q627">
        <f>IF(N627="Atraso",$L$3-G627,0)</f>
        <v/>
      </c>
      <c r="R627">
        <f>IF(Q627&lt;=15,"Até 15",IF(Q627&lt;=30,"Entre 15 e 30",IF(Q627&lt;=60,"Entre 30 e 60",IF(Q627&lt;=90,"Entre 60 e 90",IF(Q627&lt;=120,"Entre 90 e 120",IF(Q627&lt;=150,"Entre 120 e 150",IF(Q627&lt;=180,"Entre 150 e 180","Superior a 180")))))))</f>
        <v/>
      </c>
      <c r="S627">
        <f>IF(N627="Atraso",IF(Q627&lt;=30,INFORME_MENSAL!$A$12,IF(Q627&lt;=60,INFORME_MENSAL!$A$13,IF(Q627&lt;=90,INFORME_MENSAL!$A$14,IF(Q627&lt;=120,INFORME_MENSAL!$A$15,IF(Q627&lt;=150,INFORME_MENSAL!$A$16,IF(Q627&lt;=180,INFORME_MENSAL!$A$17,IF(Q627&lt;=360,INFORME_MENSAL!$A$18,IF(Q627&gt;360,INFORME_MENSAL!$A$19)))))))),"")</f>
        <v/>
      </c>
    </row>
    <row r="628">
      <c r="A628" t="inlineStr">
        <is>
          <t>CASA-81</t>
        </is>
      </c>
      <c r="B628" t="inlineStr">
        <is>
          <t>ALAN VICENTE DA SILVA SANTANA / NICOLE CAVALCANTE SILVA</t>
        </is>
      </c>
      <c r="C628" t="n">
        <v>1</v>
      </c>
      <c r="D628" t="inlineStr">
        <is>
          <t>INCC</t>
        </is>
      </c>
      <c r="F628" t="inlineStr">
        <is>
          <t>Mensal</t>
        </is>
      </c>
      <c r="G628" s="322" t="n">
        <v>45437</v>
      </c>
      <c r="H628" s="322" t="n">
        <v>45413</v>
      </c>
      <c r="I628" t="n">
        <v>14</v>
      </c>
      <c r="J628" t="inlineStr">
        <is>
          <t>P - Parcela</t>
        </is>
      </c>
      <c r="K628" t="inlineStr">
        <is>
          <t>Contrato</t>
        </is>
      </c>
      <c r="L628" t="n">
        <v>3676.95</v>
      </c>
      <c r="M628" s="167">
        <f>DATE(YEAR(G628),MONTH(G628),1)</f>
        <v/>
      </c>
      <c r="N628" s="157">
        <f>IF(G628&gt;$L$3,"Futuro","Atraso")</f>
        <v/>
      </c>
      <c r="O628">
        <f>12*(YEAR(G628)-YEAR($L$3))+(MONTH(G628)-MONTH($L$3))</f>
        <v/>
      </c>
      <c r="P628" s="319">
        <f>IF(N628="Atraso",L628,L628/(1+$L$2)^O628)</f>
        <v/>
      </c>
      <c r="Q628">
        <f>IF(N628="Atraso",$L$3-G628,0)</f>
        <v/>
      </c>
      <c r="R628">
        <f>IF(Q628&lt;=15,"Até 15",IF(Q628&lt;=30,"Entre 15 e 30",IF(Q628&lt;=60,"Entre 30 e 60",IF(Q628&lt;=90,"Entre 60 e 90",IF(Q628&lt;=120,"Entre 90 e 120",IF(Q628&lt;=150,"Entre 120 e 150",IF(Q628&lt;=180,"Entre 150 e 180","Superior a 180")))))))</f>
        <v/>
      </c>
      <c r="S628">
        <f>IF(N628="Atraso",IF(Q628&lt;=30,INFORME_MENSAL!$A$12,IF(Q628&lt;=60,INFORME_MENSAL!$A$13,IF(Q628&lt;=90,INFORME_MENSAL!$A$14,IF(Q628&lt;=120,INFORME_MENSAL!$A$15,IF(Q628&lt;=150,INFORME_MENSAL!$A$16,IF(Q628&lt;=180,INFORME_MENSAL!$A$17,IF(Q628&lt;=360,INFORME_MENSAL!$A$18,IF(Q628&gt;360,INFORME_MENSAL!$A$19)))))))),"")</f>
        <v/>
      </c>
    </row>
    <row r="629">
      <c r="A629" t="inlineStr">
        <is>
          <t>CASA-11</t>
        </is>
      </c>
      <c r="B629" t="inlineStr">
        <is>
          <t>HUGO LEONARDO DA CRUZ</t>
        </is>
      </c>
      <c r="C629" t="n">
        <v>1</v>
      </c>
      <c r="D629" t="inlineStr">
        <is>
          <t>INCC</t>
        </is>
      </c>
      <c r="F629" t="inlineStr">
        <is>
          <t>Mensal</t>
        </is>
      </c>
      <c r="G629" s="322" t="n">
        <v>45437</v>
      </c>
      <c r="H629" s="322" t="n">
        <v>45413</v>
      </c>
      <c r="I629" t="n">
        <v>12</v>
      </c>
      <c r="J629" t="inlineStr">
        <is>
          <t>P - Parcela</t>
        </is>
      </c>
      <c r="K629" t="inlineStr">
        <is>
          <t>Contrato</t>
        </is>
      </c>
      <c r="L629" t="n">
        <v>3339.17</v>
      </c>
      <c r="M629" s="167">
        <f>DATE(YEAR(G629),MONTH(G629),1)</f>
        <v/>
      </c>
      <c r="N629" s="157">
        <f>IF(G629&gt;$L$3,"Futuro","Atraso")</f>
        <v/>
      </c>
      <c r="O629">
        <f>12*(YEAR(G629)-YEAR($L$3))+(MONTH(G629)-MONTH($L$3))</f>
        <v/>
      </c>
      <c r="P629" s="319">
        <f>IF(N629="Atraso",L629,L629/(1+$L$2)^O629)</f>
        <v/>
      </c>
      <c r="Q629">
        <f>IF(N629="Atraso",$L$3-G629,0)</f>
        <v/>
      </c>
      <c r="R629">
        <f>IF(Q629&lt;=15,"Até 15",IF(Q629&lt;=30,"Entre 15 e 30",IF(Q629&lt;=60,"Entre 30 e 60",IF(Q629&lt;=90,"Entre 60 e 90",IF(Q629&lt;=120,"Entre 90 e 120",IF(Q629&lt;=150,"Entre 120 e 150",IF(Q629&lt;=180,"Entre 150 e 180","Superior a 180")))))))</f>
        <v/>
      </c>
      <c r="S629">
        <f>IF(N629="Atraso",IF(Q629&lt;=30,INFORME_MENSAL!$A$12,IF(Q629&lt;=60,INFORME_MENSAL!$A$13,IF(Q629&lt;=90,INFORME_MENSAL!$A$14,IF(Q629&lt;=120,INFORME_MENSAL!$A$15,IF(Q629&lt;=150,INFORME_MENSAL!$A$16,IF(Q629&lt;=180,INFORME_MENSAL!$A$17,IF(Q629&lt;=360,INFORME_MENSAL!$A$18,IF(Q629&gt;360,INFORME_MENSAL!$A$19)))))))),"")</f>
        <v/>
      </c>
    </row>
    <row r="630">
      <c r="A630" t="inlineStr">
        <is>
          <t>CASA-48</t>
        </is>
      </c>
      <c r="B630" t="inlineStr">
        <is>
          <t>ALDO LOPES DA SILVA XAVIER JUNIOR / ALINE CONT XAVIER</t>
        </is>
      </c>
      <c r="C630" t="n">
        <v>1</v>
      </c>
      <c r="D630" t="inlineStr">
        <is>
          <t>INCC</t>
        </is>
      </c>
      <c r="F630" t="inlineStr">
        <is>
          <t>Mensal</t>
        </is>
      </c>
      <c r="G630" s="322" t="n">
        <v>45437</v>
      </c>
      <c r="H630" s="322" t="n">
        <v>45413</v>
      </c>
      <c r="I630" t="n">
        <v>14</v>
      </c>
      <c r="J630" t="inlineStr">
        <is>
          <t>P - Parcela</t>
        </is>
      </c>
      <c r="K630" t="inlineStr">
        <is>
          <t>Contrato</t>
        </is>
      </c>
      <c r="L630" t="n">
        <v>3373.34</v>
      </c>
      <c r="M630" s="167">
        <f>DATE(YEAR(G630),MONTH(G630),1)</f>
        <v/>
      </c>
      <c r="N630" s="157">
        <f>IF(G630&gt;$L$3,"Futuro","Atraso")</f>
        <v/>
      </c>
      <c r="O630">
        <f>12*(YEAR(G630)-YEAR($L$3))+(MONTH(G630)-MONTH($L$3))</f>
        <v/>
      </c>
      <c r="P630" s="319">
        <f>IF(N630="Atraso",L630,L630/(1+$L$2)^O630)</f>
        <v/>
      </c>
      <c r="Q630">
        <f>IF(N630="Atraso",$L$3-G630,0)</f>
        <v/>
      </c>
      <c r="R630">
        <f>IF(Q630&lt;=15,"Até 15",IF(Q630&lt;=30,"Entre 15 e 30",IF(Q630&lt;=60,"Entre 30 e 60",IF(Q630&lt;=90,"Entre 60 e 90",IF(Q630&lt;=120,"Entre 90 e 120",IF(Q630&lt;=150,"Entre 120 e 150",IF(Q630&lt;=180,"Entre 150 e 180","Superior a 180")))))))</f>
        <v/>
      </c>
      <c r="S630">
        <f>IF(N630="Atraso",IF(Q630&lt;=30,INFORME_MENSAL!$A$12,IF(Q630&lt;=60,INFORME_MENSAL!$A$13,IF(Q630&lt;=90,INFORME_MENSAL!$A$14,IF(Q630&lt;=120,INFORME_MENSAL!$A$15,IF(Q630&lt;=150,INFORME_MENSAL!$A$16,IF(Q630&lt;=180,INFORME_MENSAL!$A$17,IF(Q630&lt;=360,INFORME_MENSAL!$A$18,IF(Q630&gt;360,INFORME_MENSAL!$A$19)))))))),"")</f>
        <v/>
      </c>
    </row>
    <row r="631">
      <c r="A631" t="inlineStr">
        <is>
          <t>CASA-31</t>
        </is>
      </c>
      <c r="B631" t="inlineStr">
        <is>
          <t>EDUARDO DE JESUS FERREIRA VARGAS / ARIANE DE OLIVEIRA DIAS VARGAS</t>
        </is>
      </c>
      <c r="C631" t="n">
        <v>1</v>
      </c>
      <c r="D631" t="inlineStr">
        <is>
          <t>INCC</t>
        </is>
      </c>
      <c r="F631" t="inlineStr">
        <is>
          <t>Mensal</t>
        </is>
      </c>
      <c r="G631" s="322" t="n">
        <v>45437</v>
      </c>
      <c r="H631" s="322" t="n">
        <v>45413</v>
      </c>
      <c r="I631" t="n">
        <v>13</v>
      </c>
      <c r="J631" t="inlineStr">
        <is>
          <t>P - Parcela</t>
        </is>
      </c>
      <c r="K631" t="inlineStr">
        <is>
          <t>Contrato</t>
        </is>
      </c>
      <c r="L631" t="n">
        <v>3872.75</v>
      </c>
      <c r="M631" s="167">
        <f>DATE(YEAR(G631),MONTH(G631),1)</f>
        <v/>
      </c>
      <c r="N631" s="157">
        <f>IF(G631&gt;$L$3,"Futuro","Atraso")</f>
        <v/>
      </c>
      <c r="O631">
        <f>12*(YEAR(G631)-YEAR($L$3))+(MONTH(G631)-MONTH($L$3))</f>
        <v/>
      </c>
      <c r="P631" s="319">
        <f>IF(N631="Atraso",L631,L631/(1+$L$2)^O631)</f>
        <v/>
      </c>
      <c r="Q631">
        <f>IF(N631="Atraso",$L$3-G631,0)</f>
        <v/>
      </c>
      <c r="R631">
        <f>IF(Q631&lt;=15,"Até 15",IF(Q631&lt;=30,"Entre 15 e 30",IF(Q631&lt;=60,"Entre 30 e 60",IF(Q631&lt;=90,"Entre 60 e 90",IF(Q631&lt;=120,"Entre 90 e 120",IF(Q631&lt;=150,"Entre 120 e 150",IF(Q631&lt;=180,"Entre 150 e 180","Superior a 180")))))))</f>
        <v/>
      </c>
      <c r="S631">
        <f>IF(N631="Atraso",IF(Q631&lt;=30,INFORME_MENSAL!$A$12,IF(Q631&lt;=60,INFORME_MENSAL!$A$13,IF(Q631&lt;=90,INFORME_MENSAL!$A$14,IF(Q631&lt;=120,INFORME_MENSAL!$A$15,IF(Q631&lt;=150,INFORME_MENSAL!$A$16,IF(Q631&lt;=180,INFORME_MENSAL!$A$17,IF(Q631&lt;=360,INFORME_MENSAL!$A$18,IF(Q631&gt;360,INFORME_MENSAL!$A$19)))))))),"")</f>
        <v/>
      </c>
    </row>
    <row r="632">
      <c r="A632" t="inlineStr">
        <is>
          <t>CASA-68</t>
        </is>
      </c>
      <c r="B632" t="inlineStr">
        <is>
          <t>WENDELL PITTER ESTANDO / LILIAN PEREIRA DA SILVA</t>
        </is>
      </c>
      <c r="C632" t="n">
        <v>1</v>
      </c>
      <c r="D632" t="inlineStr">
        <is>
          <t>INCC</t>
        </is>
      </c>
      <c r="F632" t="inlineStr">
        <is>
          <t>Mensal</t>
        </is>
      </c>
      <c r="G632" s="322" t="n">
        <v>45437</v>
      </c>
      <c r="H632" s="322" t="n">
        <v>45413</v>
      </c>
      <c r="I632" t="n">
        <v>12</v>
      </c>
      <c r="J632" t="inlineStr">
        <is>
          <t>P - Parcela</t>
        </is>
      </c>
      <c r="K632" t="inlineStr">
        <is>
          <t>Contrato</t>
        </is>
      </c>
      <c r="L632" t="n">
        <v>3845.45</v>
      </c>
      <c r="M632" s="167">
        <f>DATE(YEAR(G632),MONTH(G632),1)</f>
        <v/>
      </c>
      <c r="N632" s="157">
        <f>IF(G632&gt;$L$3,"Futuro","Atraso")</f>
        <v/>
      </c>
      <c r="O632">
        <f>12*(YEAR(G632)-YEAR($L$3))+(MONTH(G632)-MONTH($L$3))</f>
        <v/>
      </c>
      <c r="P632" s="319">
        <f>IF(N632="Atraso",L632,L632/(1+$L$2)^O632)</f>
        <v/>
      </c>
      <c r="Q632">
        <f>IF(N632="Atraso",$L$3-G632,0)</f>
        <v/>
      </c>
      <c r="R632">
        <f>IF(Q632&lt;=15,"Até 15",IF(Q632&lt;=30,"Entre 15 e 30",IF(Q632&lt;=60,"Entre 30 e 60",IF(Q632&lt;=90,"Entre 60 e 90",IF(Q632&lt;=120,"Entre 90 e 120",IF(Q632&lt;=150,"Entre 120 e 150",IF(Q632&lt;=180,"Entre 150 e 180","Superior a 180")))))))</f>
        <v/>
      </c>
      <c r="S632">
        <f>IF(N632="Atraso",IF(Q632&lt;=30,INFORME_MENSAL!$A$12,IF(Q632&lt;=60,INFORME_MENSAL!$A$13,IF(Q632&lt;=90,INFORME_MENSAL!$A$14,IF(Q632&lt;=120,INFORME_MENSAL!$A$15,IF(Q632&lt;=150,INFORME_MENSAL!$A$16,IF(Q632&lt;=180,INFORME_MENSAL!$A$17,IF(Q632&lt;=360,INFORME_MENSAL!$A$18,IF(Q632&gt;360,INFORME_MENSAL!$A$19)))))))),"")</f>
        <v/>
      </c>
    </row>
    <row r="633">
      <c r="A633" t="inlineStr">
        <is>
          <t>CASA-66</t>
        </is>
      </c>
      <c r="B633" t="inlineStr">
        <is>
          <t>MARIA APARECIDA LIMA SANTOS</t>
        </is>
      </c>
      <c r="C633" t="n">
        <v>1</v>
      </c>
      <c r="D633" t="inlineStr">
        <is>
          <t>INCC</t>
        </is>
      </c>
      <c r="F633" t="inlineStr">
        <is>
          <t>Mensal</t>
        </is>
      </c>
      <c r="G633" s="322" t="n">
        <v>45437</v>
      </c>
      <c r="H633" s="322" t="n">
        <v>45413</v>
      </c>
      <c r="I633" t="n">
        <v>13</v>
      </c>
      <c r="J633" t="inlineStr">
        <is>
          <t>P - Parcela</t>
        </is>
      </c>
      <c r="K633" t="inlineStr">
        <is>
          <t>Contrato</t>
        </is>
      </c>
      <c r="L633" t="n">
        <v>4172.36</v>
      </c>
      <c r="M633" s="167">
        <f>DATE(YEAR(G633),MONTH(G633),1)</f>
        <v/>
      </c>
      <c r="N633" s="157">
        <f>IF(G633&gt;$L$3,"Futuro","Atraso")</f>
        <v/>
      </c>
      <c r="O633">
        <f>12*(YEAR(G633)-YEAR($L$3))+(MONTH(G633)-MONTH($L$3))</f>
        <v/>
      </c>
      <c r="P633" s="319">
        <f>IF(N633="Atraso",L633,L633/(1+$L$2)^O633)</f>
        <v/>
      </c>
      <c r="Q633">
        <f>IF(N633="Atraso",$L$3-G633,0)</f>
        <v/>
      </c>
      <c r="R633">
        <f>IF(Q633&lt;=15,"Até 15",IF(Q633&lt;=30,"Entre 15 e 30",IF(Q633&lt;=60,"Entre 30 e 60",IF(Q633&lt;=90,"Entre 60 e 90",IF(Q633&lt;=120,"Entre 90 e 120",IF(Q633&lt;=150,"Entre 120 e 150",IF(Q633&lt;=180,"Entre 150 e 180","Superior a 180")))))))</f>
        <v/>
      </c>
      <c r="S633">
        <f>IF(N633="Atraso",IF(Q633&lt;=30,INFORME_MENSAL!$A$12,IF(Q633&lt;=60,INFORME_MENSAL!$A$13,IF(Q633&lt;=90,INFORME_MENSAL!$A$14,IF(Q633&lt;=120,INFORME_MENSAL!$A$15,IF(Q633&lt;=150,INFORME_MENSAL!$A$16,IF(Q633&lt;=180,INFORME_MENSAL!$A$17,IF(Q633&lt;=360,INFORME_MENSAL!$A$18,IF(Q633&gt;360,INFORME_MENSAL!$A$19)))))))),"")</f>
        <v/>
      </c>
    </row>
    <row r="634">
      <c r="A634" t="inlineStr">
        <is>
          <t>CASA-71</t>
        </is>
      </c>
      <c r="B634" t="inlineStr">
        <is>
          <t>TIAGO DA COSTA / EVELLYN POLICARPO PILZ DA COSTA</t>
        </is>
      </c>
      <c r="C634" t="n">
        <v>1</v>
      </c>
      <c r="D634" t="inlineStr">
        <is>
          <t>INCC</t>
        </is>
      </c>
      <c r="F634" t="inlineStr">
        <is>
          <t>Mensal</t>
        </is>
      </c>
      <c r="G634" s="322" t="n">
        <v>45437</v>
      </c>
      <c r="H634" s="322" t="n">
        <v>45413</v>
      </c>
      <c r="I634" t="n">
        <v>12</v>
      </c>
      <c r="J634" t="inlineStr">
        <is>
          <t>P - Parcela</t>
        </is>
      </c>
      <c r="K634" t="inlineStr">
        <is>
          <t>Contrato</t>
        </is>
      </c>
      <c r="L634" t="n">
        <v>4156.57</v>
      </c>
      <c r="M634" s="167">
        <f>DATE(YEAR(G634),MONTH(G634),1)</f>
        <v/>
      </c>
      <c r="N634" s="157">
        <f>IF(G634&gt;$L$3,"Futuro","Atraso")</f>
        <v/>
      </c>
      <c r="O634">
        <f>12*(YEAR(G634)-YEAR($L$3))+(MONTH(G634)-MONTH($L$3))</f>
        <v/>
      </c>
      <c r="P634" s="319">
        <f>IF(N634="Atraso",L634,L634/(1+$L$2)^O634)</f>
        <v/>
      </c>
      <c r="Q634">
        <f>IF(N634="Atraso",$L$3-G634,0)</f>
        <v/>
      </c>
      <c r="R634">
        <f>IF(Q634&lt;=15,"Até 15",IF(Q634&lt;=30,"Entre 15 e 30",IF(Q634&lt;=60,"Entre 30 e 60",IF(Q634&lt;=90,"Entre 60 e 90",IF(Q634&lt;=120,"Entre 90 e 120",IF(Q634&lt;=150,"Entre 120 e 150",IF(Q634&lt;=180,"Entre 150 e 180","Superior a 180")))))))</f>
        <v/>
      </c>
      <c r="S634">
        <f>IF(N634="Atraso",IF(Q634&lt;=30,INFORME_MENSAL!$A$12,IF(Q634&lt;=60,INFORME_MENSAL!$A$13,IF(Q634&lt;=90,INFORME_MENSAL!$A$14,IF(Q634&lt;=120,INFORME_MENSAL!$A$15,IF(Q634&lt;=150,INFORME_MENSAL!$A$16,IF(Q634&lt;=180,INFORME_MENSAL!$A$17,IF(Q634&lt;=360,INFORME_MENSAL!$A$18,IF(Q634&gt;360,INFORME_MENSAL!$A$19)))))))),"")</f>
        <v/>
      </c>
    </row>
    <row r="635">
      <c r="A635" t="inlineStr">
        <is>
          <t>CASA-52</t>
        </is>
      </c>
      <c r="B635" t="inlineStr">
        <is>
          <t>PETERSON SERRA LOPES / ANA CARLA MORAES DE BRITO LOPES</t>
        </is>
      </c>
      <c r="C635" t="n">
        <v>1</v>
      </c>
      <c r="D635" t="inlineStr">
        <is>
          <t>INCC</t>
        </is>
      </c>
      <c r="F635" t="inlineStr">
        <is>
          <t>Mensal</t>
        </is>
      </c>
      <c r="G635" s="322" t="n">
        <v>45437</v>
      </c>
      <c r="H635" s="322" t="n">
        <v>45413</v>
      </c>
      <c r="I635" t="n">
        <v>12</v>
      </c>
      <c r="J635" t="inlineStr">
        <is>
          <t>P - Parcela</t>
        </is>
      </c>
      <c r="K635" t="inlineStr">
        <is>
          <t>Contrato</t>
        </is>
      </c>
      <c r="L635" t="n">
        <v>4147.38</v>
      </c>
      <c r="M635" s="167">
        <f>DATE(YEAR(G635),MONTH(G635),1)</f>
        <v/>
      </c>
      <c r="N635" s="157">
        <f>IF(G635&gt;$L$3,"Futuro","Atraso")</f>
        <v/>
      </c>
      <c r="O635">
        <f>12*(YEAR(G635)-YEAR($L$3))+(MONTH(G635)-MONTH($L$3))</f>
        <v/>
      </c>
      <c r="P635" s="319">
        <f>IF(N635="Atraso",L635,L635/(1+$L$2)^O635)</f>
        <v/>
      </c>
      <c r="Q635">
        <f>IF(N635="Atraso",$L$3-G635,0)</f>
        <v/>
      </c>
      <c r="R635">
        <f>IF(Q635&lt;=15,"Até 15",IF(Q635&lt;=30,"Entre 15 e 30",IF(Q635&lt;=60,"Entre 30 e 60",IF(Q635&lt;=90,"Entre 60 e 90",IF(Q635&lt;=120,"Entre 90 e 120",IF(Q635&lt;=150,"Entre 120 e 150",IF(Q635&lt;=180,"Entre 150 e 180","Superior a 180")))))))</f>
        <v/>
      </c>
      <c r="S635">
        <f>IF(N635="Atraso",IF(Q635&lt;=30,INFORME_MENSAL!$A$12,IF(Q635&lt;=60,INFORME_MENSAL!$A$13,IF(Q635&lt;=90,INFORME_MENSAL!$A$14,IF(Q635&lt;=120,INFORME_MENSAL!$A$15,IF(Q635&lt;=150,INFORME_MENSAL!$A$16,IF(Q635&lt;=180,INFORME_MENSAL!$A$17,IF(Q635&lt;=360,INFORME_MENSAL!$A$18,IF(Q635&gt;360,INFORME_MENSAL!$A$19)))))))),"")</f>
        <v/>
      </c>
    </row>
    <row r="636">
      <c r="A636" t="inlineStr">
        <is>
          <t>CASA-52</t>
        </is>
      </c>
      <c r="B636" t="inlineStr">
        <is>
          <t>PETERSON SERRA LOPES / ANA CARLA MORAES DE BRITO LOPES</t>
        </is>
      </c>
      <c r="C636" t="n">
        <v>1</v>
      </c>
      <c r="D636" t="inlineStr">
        <is>
          <t>INCC</t>
        </is>
      </c>
      <c r="F636" t="inlineStr">
        <is>
          <t>Mensal</t>
        </is>
      </c>
      <c r="G636" s="322" t="n">
        <v>45437</v>
      </c>
      <c r="H636" s="322" t="n">
        <v>45413</v>
      </c>
      <c r="I636" t="n">
        <v>3</v>
      </c>
      <c r="J636" t="inlineStr">
        <is>
          <t>I - Intermediária</t>
        </is>
      </c>
      <c r="K636" t="inlineStr">
        <is>
          <t>Contrato</t>
        </is>
      </c>
      <c r="L636" t="n">
        <v>14043.97</v>
      </c>
      <c r="M636" s="167">
        <f>DATE(YEAR(G636),MONTH(G636),1)</f>
        <v/>
      </c>
      <c r="N636" s="157">
        <f>IF(G636&gt;$L$3,"Futuro","Atraso")</f>
        <v/>
      </c>
      <c r="O636">
        <f>12*(YEAR(G636)-YEAR($L$3))+(MONTH(G636)-MONTH($L$3))</f>
        <v/>
      </c>
      <c r="P636" s="319">
        <f>IF(N636="Atraso",L636,L636/(1+$L$2)^O636)</f>
        <v/>
      </c>
      <c r="Q636">
        <f>IF(N636="Atraso",$L$3-G636,0)</f>
        <v/>
      </c>
      <c r="R636">
        <f>IF(Q636&lt;=15,"Até 15",IF(Q636&lt;=30,"Entre 15 e 30",IF(Q636&lt;=60,"Entre 30 e 60",IF(Q636&lt;=90,"Entre 60 e 90",IF(Q636&lt;=120,"Entre 90 e 120",IF(Q636&lt;=150,"Entre 120 e 150",IF(Q636&lt;=180,"Entre 150 e 180","Superior a 180")))))))</f>
        <v/>
      </c>
      <c r="S636">
        <f>IF(N636="Atraso",IF(Q636&lt;=30,INFORME_MENSAL!$A$12,IF(Q636&lt;=60,INFORME_MENSAL!$A$13,IF(Q636&lt;=90,INFORME_MENSAL!$A$14,IF(Q636&lt;=120,INFORME_MENSAL!$A$15,IF(Q636&lt;=150,INFORME_MENSAL!$A$16,IF(Q636&lt;=180,INFORME_MENSAL!$A$17,IF(Q636&lt;=360,INFORME_MENSAL!$A$18,IF(Q636&gt;360,INFORME_MENSAL!$A$19)))))))),"")</f>
        <v/>
      </c>
    </row>
    <row r="637">
      <c r="A637" t="inlineStr">
        <is>
          <t>CASA-29</t>
        </is>
      </c>
      <c r="B637" t="inlineStr">
        <is>
          <t>SANDRO MIGUEL DE AVILA / SANDRA BARBOSA DE AVILA</t>
        </is>
      </c>
      <c r="C637" t="n">
        <v>1</v>
      </c>
      <c r="D637" t="inlineStr">
        <is>
          <t>INCC</t>
        </is>
      </c>
      <c r="F637" t="inlineStr">
        <is>
          <t>Mensal</t>
        </is>
      </c>
      <c r="G637" s="322" t="n">
        <v>45437</v>
      </c>
      <c r="H637" s="322" t="n">
        <v>45413</v>
      </c>
      <c r="I637" t="n">
        <v>12</v>
      </c>
      <c r="J637" t="inlineStr">
        <is>
          <t>P - Parcela</t>
        </is>
      </c>
      <c r="K637" t="inlineStr">
        <is>
          <t>Contrato</t>
        </is>
      </c>
      <c r="L637" t="n">
        <v>4156.57</v>
      </c>
      <c r="M637" s="167">
        <f>DATE(YEAR(G637),MONTH(G637),1)</f>
        <v/>
      </c>
      <c r="N637" s="157">
        <f>IF(G637&gt;$L$3,"Futuro","Atraso")</f>
        <v/>
      </c>
      <c r="O637">
        <f>12*(YEAR(G637)-YEAR($L$3))+(MONTH(G637)-MONTH($L$3))</f>
        <v/>
      </c>
      <c r="P637" s="319">
        <f>IF(N637="Atraso",L637,L637/(1+$L$2)^O637)</f>
        <v/>
      </c>
      <c r="Q637">
        <f>IF(N637="Atraso",$L$3-G637,0)</f>
        <v/>
      </c>
      <c r="R637">
        <f>IF(Q637&lt;=15,"Até 15",IF(Q637&lt;=30,"Entre 15 e 30",IF(Q637&lt;=60,"Entre 30 e 60",IF(Q637&lt;=90,"Entre 60 e 90",IF(Q637&lt;=120,"Entre 90 e 120",IF(Q637&lt;=150,"Entre 120 e 150",IF(Q637&lt;=180,"Entre 150 e 180","Superior a 180")))))))</f>
        <v/>
      </c>
      <c r="S637">
        <f>IF(N637="Atraso",IF(Q637&lt;=30,INFORME_MENSAL!$A$12,IF(Q637&lt;=60,INFORME_MENSAL!$A$13,IF(Q637&lt;=90,INFORME_MENSAL!$A$14,IF(Q637&lt;=120,INFORME_MENSAL!$A$15,IF(Q637&lt;=150,INFORME_MENSAL!$A$16,IF(Q637&lt;=180,INFORME_MENSAL!$A$17,IF(Q637&lt;=360,INFORME_MENSAL!$A$18,IF(Q637&gt;360,INFORME_MENSAL!$A$19)))))))),"")</f>
        <v/>
      </c>
    </row>
    <row r="638">
      <c r="A638" t="inlineStr">
        <is>
          <t>CASA-38</t>
        </is>
      </c>
      <c r="B638" t="inlineStr">
        <is>
          <t>GABRIEL DE CARVALHO MELLO / KAMILLA DE CARVALHO CERQUEIRA MELLO</t>
        </is>
      </c>
      <c r="C638" t="n">
        <v>1</v>
      </c>
      <c r="D638" t="inlineStr">
        <is>
          <t>INCC</t>
        </is>
      </c>
      <c r="F638" t="inlineStr">
        <is>
          <t>Mensal</t>
        </is>
      </c>
      <c r="G638" s="322" t="n">
        <v>45437</v>
      </c>
      <c r="H638" s="322" t="n">
        <v>45413</v>
      </c>
      <c r="I638" t="n">
        <v>12</v>
      </c>
      <c r="J638" t="inlineStr">
        <is>
          <t>P - Parcela</t>
        </is>
      </c>
      <c r="K638" t="inlineStr">
        <is>
          <t>Contrato</t>
        </is>
      </c>
      <c r="L638" t="n">
        <v>4257.65</v>
      </c>
      <c r="M638" s="167">
        <f>DATE(YEAR(G638),MONTH(G638),1)</f>
        <v/>
      </c>
      <c r="N638" s="157">
        <f>IF(G638&gt;$L$3,"Futuro","Atraso")</f>
        <v/>
      </c>
      <c r="O638">
        <f>12*(YEAR(G638)-YEAR($L$3))+(MONTH(G638)-MONTH($L$3))</f>
        <v/>
      </c>
      <c r="P638" s="319">
        <f>IF(N638="Atraso",L638,L638/(1+$L$2)^O638)</f>
        <v/>
      </c>
      <c r="Q638">
        <f>IF(N638="Atraso",$L$3-G638,0)</f>
        <v/>
      </c>
      <c r="R638">
        <f>IF(Q638&lt;=15,"Até 15",IF(Q638&lt;=30,"Entre 15 e 30",IF(Q638&lt;=60,"Entre 30 e 60",IF(Q638&lt;=90,"Entre 60 e 90",IF(Q638&lt;=120,"Entre 90 e 120",IF(Q638&lt;=150,"Entre 120 e 150",IF(Q638&lt;=180,"Entre 150 e 180","Superior a 180")))))))</f>
        <v/>
      </c>
      <c r="S638">
        <f>IF(N638="Atraso",IF(Q638&lt;=30,INFORME_MENSAL!$A$12,IF(Q638&lt;=60,INFORME_MENSAL!$A$13,IF(Q638&lt;=90,INFORME_MENSAL!$A$14,IF(Q638&lt;=120,INFORME_MENSAL!$A$15,IF(Q638&lt;=150,INFORME_MENSAL!$A$16,IF(Q638&lt;=180,INFORME_MENSAL!$A$17,IF(Q638&lt;=360,INFORME_MENSAL!$A$18,IF(Q638&gt;360,INFORME_MENSAL!$A$19)))))))),"")</f>
        <v/>
      </c>
    </row>
    <row r="639">
      <c r="A639" t="inlineStr">
        <is>
          <t>CASA-7</t>
        </is>
      </c>
      <c r="B639" t="inlineStr">
        <is>
          <t>JOÃO ANTONIO RODRIGUES GOMES / LUANA GABRIELLE DA SILVA PASSOS</t>
        </is>
      </c>
      <c r="C639" t="n">
        <v>1</v>
      </c>
      <c r="D639" t="inlineStr">
        <is>
          <t>INCC</t>
        </is>
      </c>
      <c r="F639" t="inlineStr">
        <is>
          <t>Mensal</t>
        </is>
      </c>
      <c r="G639" s="322" t="n">
        <v>45437</v>
      </c>
      <c r="H639" s="322" t="n">
        <v>45413</v>
      </c>
      <c r="I639" t="n">
        <v>12</v>
      </c>
      <c r="J639" t="inlineStr">
        <is>
          <t>P - Parcela</t>
        </is>
      </c>
      <c r="K639" t="inlineStr">
        <is>
          <t>Contrato</t>
        </is>
      </c>
      <c r="L639" t="n">
        <v>4156.57</v>
      </c>
      <c r="M639" s="167">
        <f>DATE(YEAR(G639),MONTH(G639),1)</f>
        <v/>
      </c>
      <c r="N639" s="157">
        <f>IF(G639&gt;$L$3,"Futuro","Atraso")</f>
        <v/>
      </c>
      <c r="O639">
        <f>12*(YEAR(G639)-YEAR($L$3))+(MONTH(G639)-MONTH($L$3))</f>
        <v/>
      </c>
      <c r="P639" s="319">
        <f>IF(N639="Atraso",L639,L639/(1+$L$2)^O639)</f>
        <v/>
      </c>
      <c r="Q639">
        <f>IF(N639="Atraso",$L$3-G639,0)</f>
        <v/>
      </c>
      <c r="R639">
        <f>IF(Q639&lt;=15,"Até 15",IF(Q639&lt;=30,"Entre 15 e 30",IF(Q639&lt;=60,"Entre 30 e 60",IF(Q639&lt;=90,"Entre 60 e 90",IF(Q639&lt;=120,"Entre 90 e 120",IF(Q639&lt;=150,"Entre 120 e 150",IF(Q639&lt;=180,"Entre 150 e 180","Superior a 180")))))))</f>
        <v/>
      </c>
      <c r="S639">
        <f>IF(N639="Atraso",IF(Q639&lt;=30,INFORME_MENSAL!$A$12,IF(Q639&lt;=60,INFORME_MENSAL!$A$13,IF(Q639&lt;=90,INFORME_MENSAL!$A$14,IF(Q639&lt;=120,INFORME_MENSAL!$A$15,IF(Q639&lt;=150,INFORME_MENSAL!$A$16,IF(Q639&lt;=180,INFORME_MENSAL!$A$17,IF(Q639&lt;=360,INFORME_MENSAL!$A$18,IF(Q639&gt;360,INFORME_MENSAL!$A$19)))))))),"")</f>
        <v/>
      </c>
    </row>
    <row r="640">
      <c r="A640" t="inlineStr">
        <is>
          <t>CASA-42</t>
        </is>
      </c>
      <c r="B640" t="inlineStr">
        <is>
          <t>ELIAS CAMACHO OLEGO</t>
        </is>
      </c>
      <c r="C640" t="n">
        <v>1</v>
      </c>
      <c r="D640" t="inlineStr">
        <is>
          <t>INCC</t>
        </is>
      </c>
      <c r="F640" t="inlineStr">
        <is>
          <t>Mensal</t>
        </is>
      </c>
      <c r="G640" s="322" t="n">
        <v>45437</v>
      </c>
      <c r="H640" s="322" t="n">
        <v>45413</v>
      </c>
      <c r="I640" t="n">
        <v>11</v>
      </c>
      <c r="J640" t="inlineStr">
        <is>
          <t>P - Parcela</t>
        </is>
      </c>
      <c r="K640" t="inlineStr">
        <is>
          <t>Contrato</t>
        </is>
      </c>
      <c r="L640" t="n">
        <v>3854.93</v>
      </c>
      <c r="M640" s="167">
        <f>DATE(YEAR(G640),MONTH(G640),1)</f>
        <v/>
      </c>
      <c r="N640" s="157">
        <f>IF(G640&gt;$L$3,"Futuro","Atraso")</f>
        <v/>
      </c>
      <c r="O640">
        <f>12*(YEAR(G640)-YEAR($L$3))+(MONTH(G640)-MONTH($L$3))</f>
        <v/>
      </c>
      <c r="P640" s="319">
        <f>IF(N640="Atraso",L640,L640/(1+$L$2)^O640)</f>
        <v/>
      </c>
      <c r="Q640">
        <f>IF(N640="Atraso",$L$3-G640,0)</f>
        <v/>
      </c>
      <c r="R640">
        <f>IF(Q640&lt;=15,"Até 15",IF(Q640&lt;=30,"Entre 15 e 30",IF(Q640&lt;=60,"Entre 30 e 60",IF(Q640&lt;=90,"Entre 60 e 90",IF(Q640&lt;=120,"Entre 90 e 120",IF(Q640&lt;=150,"Entre 120 e 150",IF(Q640&lt;=180,"Entre 150 e 180","Superior a 180")))))))</f>
        <v/>
      </c>
      <c r="S640">
        <f>IF(N640="Atraso",IF(Q640&lt;=30,INFORME_MENSAL!$A$12,IF(Q640&lt;=60,INFORME_MENSAL!$A$13,IF(Q640&lt;=90,INFORME_MENSAL!$A$14,IF(Q640&lt;=120,INFORME_MENSAL!$A$15,IF(Q640&lt;=150,INFORME_MENSAL!$A$16,IF(Q640&lt;=180,INFORME_MENSAL!$A$17,IF(Q640&lt;=360,INFORME_MENSAL!$A$18,IF(Q640&gt;360,INFORME_MENSAL!$A$19)))))))),"")</f>
        <v/>
      </c>
    </row>
    <row r="641">
      <c r="A641" t="inlineStr">
        <is>
          <t>CASA-72</t>
        </is>
      </c>
      <c r="B641" t="inlineStr">
        <is>
          <t>CARLOS LINDEMBERG CRUZ OLIVEIRA / THAYNARA LAMPE NARCISO SILVA</t>
        </is>
      </c>
      <c r="C641" t="n">
        <v>1</v>
      </c>
      <c r="D641" t="inlineStr">
        <is>
          <t>INCC</t>
        </is>
      </c>
      <c r="F641" t="inlineStr">
        <is>
          <t>Mensal</t>
        </is>
      </c>
      <c r="G641" s="322" t="n">
        <v>45437</v>
      </c>
      <c r="H641" s="322" t="n">
        <v>45413</v>
      </c>
      <c r="I641" t="n">
        <v>11</v>
      </c>
      <c r="J641" t="inlineStr">
        <is>
          <t>P - Parcela</t>
        </is>
      </c>
      <c r="K641" t="inlineStr">
        <is>
          <t>Contrato</t>
        </is>
      </c>
      <c r="L641" t="n">
        <v>4221.35</v>
      </c>
      <c r="M641" s="167">
        <f>DATE(YEAR(G641),MONTH(G641),1)</f>
        <v/>
      </c>
      <c r="N641" s="157">
        <f>IF(G641&gt;$L$3,"Futuro","Atraso")</f>
        <v/>
      </c>
      <c r="O641">
        <f>12*(YEAR(G641)-YEAR($L$3))+(MONTH(G641)-MONTH($L$3))</f>
        <v/>
      </c>
      <c r="P641" s="319">
        <f>IF(N641="Atraso",L641,L641/(1+$L$2)^O641)</f>
        <v/>
      </c>
      <c r="Q641">
        <f>IF(N641="Atraso",$L$3-G641,0)</f>
        <v/>
      </c>
      <c r="R641">
        <f>IF(Q641&lt;=15,"Até 15",IF(Q641&lt;=30,"Entre 15 e 30",IF(Q641&lt;=60,"Entre 30 e 60",IF(Q641&lt;=90,"Entre 60 e 90",IF(Q641&lt;=120,"Entre 90 e 120",IF(Q641&lt;=150,"Entre 120 e 150",IF(Q641&lt;=180,"Entre 150 e 180","Superior a 180")))))))</f>
        <v/>
      </c>
      <c r="S641">
        <f>IF(N641="Atraso",IF(Q641&lt;=30,INFORME_MENSAL!$A$12,IF(Q641&lt;=60,INFORME_MENSAL!$A$13,IF(Q641&lt;=90,INFORME_MENSAL!$A$14,IF(Q641&lt;=120,INFORME_MENSAL!$A$15,IF(Q641&lt;=150,INFORME_MENSAL!$A$16,IF(Q641&lt;=180,INFORME_MENSAL!$A$17,IF(Q641&lt;=360,INFORME_MENSAL!$A$18,IF(Q641&gt;360,INFORME_MENSAL!$A$19)))))))),"")</f>
        <v/>
      </c>
    </row>
    <row r="642">
      <c r="A642" t="inlineStr">
        <is>
          <t>CASA-39</t>
        </is>
      </c>
      <c r="B642" t="inlineStr">
        <is>
          <t>VIVIAN ARCHINÁ CORTEZ</t>
        </is>
      </c>
      <c r="C642" t="n">
        <v>1</v>
      </c>
      <c r="D642" t="inlineStr">
        <is>
          <t>INCC</t>
        </is>
      </c>
      <c r="F642" t="inlineStr">
        <is>
          <t>Mensal</t>
        </is>
      </c>
      <c r="G642" s="322" t="n">
        <v>45437</v>
      </c>
      <c r="H642" s="322" t="n">
        <v>45413</v>
      </c>
      <c r="I642" t="n">
        <v>18</v>
      </c>
      <c r="J642" t="inlineStr">
        <is>
          <t>P - Parcela</t>
        </is>
      </c>
      <c r="K642" t="inlineStr">
        <is>
          <t>Contrato</t>
        </is>
      </c>
      <c r="L642" t="n">
        <v>4838.71</v>
      </c>
      <c r="M642" s="167">
        <f>DATE(YEAR(G642),MONTH(G642),1)</f>
        <v/>
      </c>
      <c r="N642" s="157">
        <f>IF(G642&gt;$L$3,"Futuro","Atraso")</f>
        <v/>
      </c>
      <c r="O642">
        <f>12*(YEAR(G642)-YEAR($L$3))+(MONTH(G642)-MONTH($L$3))</f>
        <v/>
      </c>
      <c r="P642" s="319">
        <f>IF(N642="Atraso",L642,L642/(1+$L$2)^O642)</f>
        <v/>
      </c>
      <c r="Q642">
        <f>IF(N642="Atraso",$L$3-G642,0)</f>
        <v/>
      </c>
      <c r="R642">
        <f>IF(Q642&lt;=15,"Até 15",IF(Q642&lt;=30,"Entre 15 e 30",IF(Q642&lt;=60,"Entre 30 e 60",IF(Q642&lt;=90,"Entre 60 e 90",IF(Q642&lt;=120,"Entre 90 e 120",IF(Q642&lt;=150,"Entre 120 e 150",IF(Q642&lt;=180,"Entre 150 e 180","Superior a 180")))))))</f>
        <v/>
      </c>
      <c r="S642">
        <f>IF(N642="Atraso",IF(Q642&lt;=30,INFORME_MENSAL!$A$12,IF(Q642&lt;=60,INFORME_MENSAL!$A$13,IF(Q642&lt;=90,INFORME_MENSAL!$A$14,IF(Q642&lt;=120,INFORME_MENSAL!$A$15,IF(Q642&lt;=150,INFORME_MENSAL!$A$16,IF(Q642&lt;=180,INFORME_MENSAL!$A$17,IF(Q642&lt;=360,INFORME_MENSAL!$A$18,IF(Q642&gt;360,INFORME_MENSAL!$A$19)))))))),"")</f>
        <v/>
      </c>
    </row>
    <row r="643">
      <c r="A643" t="inlineStr">
        <is>
          <t>CASA-5</t>
        </is>
      </c>
      <c r="B643" t="inlineStr">
        <is>
          <t>FABRICIA GONZAGA FERREIRA</t>
        </is>
      </c>
      <c r="C643" t="n">
        <v>1</v>
      </c>
      <c r="D643" t="inlineStr">
        <is>
          <t>INCC</t>
        </is>
      </c>
      <c r="F643" t="inlineStr">
        <is>
          <t>Mensal</t>
        </is>
      </c>
      <c r="G643" s="322" t="n">
        <v>45437</v>
      </c>
      <c r="H643" s="322" t="n">
        <v>45413</v>
      </c>
      <c r="I643" t="n">
        <v>11</v>
      </c>
      <c r="J643" t="inlineStr">
        <is>
          <t>P - Parcela</t>
        </is>
      </c>
      <c r="K643" t="inlineStr">
        <is>
          <t>Contrato</t>
        </is>
      </c>
      <c r="L643" t="n">
        <v>6928.46</v>
      </c>
      <c r="M643" s="167">
        <f>DATE(YEAR(G643),MONTH(G643),1)</f>
        <v/>
      </c>
      <c r="N643" s="157">
        <f>IF(G643&gt;$L$3,"Futuro","Atraso")</f>
        <v/>
      </c>
      <c r="O643">
        <f>12*(YEAR(G643)-YEAR($L$3))+(MONTH(G643)-MONTH($L$3))</f>
        <v/>
      </c>
      <c r="P643" s="319">
        <f>IF(N643="Atraso",L643,L643/(1+$L$2)^O643)</f>
        <v/>
      </c>
      <c r="Q643">
        <f>IF(N643="Atraso",$L$3-G643,0)</f>
        <v/>
      </c>
      <c r="R643">
        <f>IF(Q643&lt;=15,"Até 15",IF(Q643&lt;=30,"Entre 15 e 30",IF(Q643&lt;=60,"Entre 30 e 60",IF(Q643&lt;=90,"Entre 60 e 90",IF(Q643&lt;=120,"Entre 90 e 120",IF(Q643&lt;=150,"Entre 120 e 150",IF(Q643&lt;=180,"Entre 150 e 180","Superior a 180")))))))</f>
        <v/>
      </c>
      <c r="S643">
        <f>IF(N643="Atraso",IF(Q643&lt;=30,INFORME_MENSAL!$A$12,IF(Q643&lt;=60,INFORME_MENSAL!$A$13,IF(Q643&lt;=90,INFORME_MENSAL!$A$14,IF(Q643&lt;=120,INFORME_MENSAL!$A$15,IF(Q643&lt;=150,INFORME_MENSAL!$A$16,IF(Q643&lt;=180,INFORME_MENSAL!$A$17,IF(Q643&lt;=360,INFORME_MENSAL!$A$18,IF(Q643&gt;360,INFORME_MENSAL!$A$19)))))))),"")</f>
        <v/>
      </c>
    </row>
    <row r="644">
      <c r="A644" t="inlineStr">
        <is>
          <t>CASA-54</t>
        </is>
      </c>
      <c r="B644" t="inlineStr">
        <is>
          <t>SANDRA CRISTINA SILVA BORGES / CELIO LUIZ DE OLIVEIRA BORGES</t>
        </is>
      </c>
      <c r="C644" t="n">
        <v>1</v>
      </c>
      <c r="D644" t="inlineStr">
        <is>
          <t>INCC</t>
        </is>
      </c>
      <c r="F644" t="inlineStr">
        <is>
          <t>Mensal</t>
        </is>
      </c>
      <c r="G644" s="322" t="n">
        <v>45437</v>
      </c>
      <c r="H644" s="322" t="n">
        <v>45413</v>
      </c>
      <c r="I644" t="n">
        <v>10</v>
      </c>
      <c r="J644" t="inlineStr">
        <is>
          <t>P - Parcela</t>
        </is>
      </c>
      <c r="K644" t="inlineStr">
        <is>
          <t>Contrato</t>
        </is>
      </c>
      <c r="L644" t="n">
        <v>3522.88</v>
      </c>
      <c r="M644" s="167">
        <f>DATE(YEAR(G644),MONTH(G644),1)</f>
        <v/>
      </c>
      <c r="N644" s="157">
        <f>IF(G644&gt;$L$3,"Futuro","Atraso")</f>
        <v/>
      </c>
      <c r="O644">
        <f>12*(YEAR(G644)-YEAR($L$3))+(MONTH(G644)-MONTH($L$3))</f>
        <v/>
      </c>
      <c r="P644" s="319">
        <f>IF(N644="Atraso",L644,L644/(1+$L$2)^O644)</f>
        <v/>
      </c>
      <c r="Q644">
        <f>IF(N644="Atraso",$L$3-G644,0)</f>
        <v/>
      </c>
      <c r="R644">
        <f>IF(Q644&lt;=15,"Até 15",IF(Q644&lt;=30,"Entre 15 e 30",IF(Q644&lt;=60,"Entre 30 e 60",IF(Q644&lt;=90,"Entre 60 e 90",IF(Q644&lt;=120,"Entre 90 e 120",IF(Q644&lt;=150,"Entre 120 e 150",IF(Q644&lt;=180,"Entre 150 e 180","Superior a 180")))))))</f>
        <v/>
      </c>
      <c r="S644">
        <f>IF(N644="Atraso",IF(Q644&lt;=30,INFORME_MENSAL!$A$12,IF(Q644&lt;=60,INFORME_MENSAL!$A$13,IF(Q644&lt;=90,INFORME_MENSAL!$A$14,IF(Q644&lt;=120,INFORME_MENSAL!$A$15,IF(Q644&lt;=150,INFORME_MENSAL!$A$16,IF(Q644&lt;=180,INFORME_MENSAL!$A$17,IF(Q644&lt;=360,INFORME_MENSAL!$A$18,IF(Q644&gt;360,INFORME_MENSAL!$A$19)))))))),"")</f>
        <v/>
      </c>
    </row>
    <row r="645">
      <c r="A645" t="inlineStr">
        <is>
          <t>CASA-73</t>
        </is>
      </c>
      <c r="B645" t="inlineStr">
        <is>
          <t>ALEXANDRE POZZI / TAVITA ROSA BARROS POZZI</t>
        </is>
      </c>
      <c r="C645" t="n">
        <v>1</v>
      </c>
      <c r="D645" t="inlineStr">
        <is>
          <t>INCC</t>
        </is>
      </c>
      <c r="F645" t="inlineStr">
        <is>
          <t>Mensal</t>
        </is>
      </c>
      <c r="G645" s="322" t="n">
        <v>45437</v>
      </c>
      <c r="H645" s="322" t="n">
        <v>45413</v>
      </c>
      <c r="I645" t="n">
        <v>17</v>
      </c>
      <c r="J645" t="inlineStr">
        <is>
          <t>P - Parcela</t>
        </is>
      </c>
      <c r="K645" t="inlineStr">
        <is>
          <t>Contrato</t>
        </is>
      </c>
      <c r="L645" t="n">
        <v>1656.74</v>
      </c>
      <c r="M645" s="167">
        <f>DATE(YEAR(G645),MONTH(G645),1)</f>
        <v/>
      </c>
      <c r="N645" s="157">
        <f>IF(G645&gt;$L$3,"Futuro","Atraso")</f>
        <v/>
      </c>
      <c r="O645">
        <f>12*(YEAR(G645)-YEAR($L$3))+(MONTH(G645)-MONTH($L$3))</f>
        <v/>
      </c>
      <c r="P645" s="319">
        <f>IF(N645="Atraso",L645,L645/(1+$L$2)^O645)</f>
        <v/>
      </c>
      <c r="Q645">
        <f>IF(N645="Atraso",$L$3-G645,0)</f>
        <v/>
      </c>
      <c r="R645">
        <f>IF(Q645&lt;=15,"Até 15",IF(Q645&lt;=30,"Entre 15 e 30",IF(Q645&lt;=60,"Entre 30 e 60",IF(Q645&lt;=90,"Entre 60 e 90",IF(Q645&lt;=120,"Entre 90 e 120",IF(Q645&lt;=150,"Entre 120 e 150",IF(Q645&lt;=180,"Entre 150 e 180","Superior a 180")))))))</f>
        <v/>
      </c>
      <c r="S645">
        <f>IF(N645="Atraso",IF(Q645&lt;=30,INFORME_MENSAL!$A$12,IF(Q645&lt;=60,INFORME_MENSAL!$A$13,IF(Q645&lt;=90,INFORME_MENSAL!$A$14,IF(Q645&lt;=120,INFORME_MENSAL!$A$15,IF(Q645&lt;=150,INFORME_MENSAL!$A$16,IF(Q645&lt;=180,INFORME_MENSAL!$A$17,IF(Q645&lt;=360,INFORME_MENSAL!$A$18,IF(Q645&gt;360,INFORME_MENSAL!$A$19)))))))),"")</f>
        <v/>
      </c>
    </row>
    <row r="646">
      <c r="A646" t="inlineStr">
        <is>
          <t>CASA-79</t>
        </is>
      </c>
      <c r="B646" t="inlineStr">
        <is>
          <t>GILSON ARANTES DE SOUZA / SANDRA REGINA FOLTRAN</t>
        </is>
      </c>
      <c r="C646" t="n">
        <v>1</v>
      </c>
      <c r="D646" t="inlineStr">
        <is>
          <t>INCC</t>
        </is>
      </c>
      <c r="F646" t="inlineStr">
        <is>
          <t>Mensal</t>
        </is>
      </c>
      <c r="G646" s="322" t="n">
        <v>45437</v>
      </c>
      <c r="H646" s="322" t="n">
        <v>45413</v>
      </c>
      <c r="I646" t="n">
        <v>10</v>
      </c>
      <c r="J646" t="inlineStr">
        <is>
          <t>P - Parcela</t>
        </is>
      </c>
      <c r="K646" t="inlineStr">
        <is>
          <t>Contrato</t>
        </is>
      </c>
      <c r="L646" t="n">
        <v>4210.79</v>
      </c>
      <c r="M646" s="167">
        <f>DATE(YEAR(G646),MONTH(G646),1)</f>
        <v/>
      </c>
      <c r="N646" s="157">
        <f>IF(G646&gt;$L$3,"Futuro","Atraso")</f>
        <v/>
      </c>
      <c r="O646">
        <f>12*(YEAR(G646)-YEAR($L$3))+(MONTH(G646)-MONTH($L$3))</f>
        <v/>
      </c>
      <c r="P646" s="319">
        <f>IF(N646="Atraso",L646,L646/(1+$L$2)^O646)</f>
        <v/>
      </c>
      <c r="Q646">
        <f>IF(N646="Atraso",$L$3-G646,0)</f>
        <v/>
      </c>
      <c r="R646">
        <f>IF(Q646&lt;=15,"Até 15",IF(Q646&lt;=30,"Entre 15 e 30",IF(Q646&lt;=60,"Entre 30 e 60",IF(Q646&lt;=90,"Entre 60 e 90",IF(Q646&lt;=120,"Entre 90 e 120",IF(Q646&lt;=150,"Entre 120 e 150",IF(Q646&lt;=180,"Entre 150 e 180","Superior a 180")))))))</f>
        <v/>
      </c>
      <c r="S646">
        <f>IF(N646="Atraso",IF(Q646&lt;=30,INFORME_MENSAL!$A$12,IF(Q646&lt;=60,INFORME_MENSAL!$A$13,IF(Q646&lt;=90,INFORME_MENSAL!$A$14,IF(Q646&lt;=120,INFORME_MENSAL!$A$15,IF(Q646&lt;=150,INFORME_MENSAL!$A$16,IF(Q646&lt;=180,INFORME_MENSAL!$A$17,IF(Q646&lt;=360,INFORME_MENSAL!$A$18,IF(Q646&gt;360,INFORME_MENSAL!$A$19)))))))),"")</f>
        <v/>
      </c>
    </row>
    <row r="647">
      <c r="A647" t="inlineStr">
        <is>
          <t>CASA-70</t>
        </is>
      </c>
      <c r="B647" t="inlineStr">
        <is>
          <t>RICARDO CARNEIRO DA SILVA BATISTA / KELLY SILVA DE MACEDO</t>
        </is>
      </c>
      <c r="C647" t="n">
        <v>1</v>
      </c>
      <c r="D647" t="inlineStr">
        <is>
          <t>INCC</t>
        </is>
      </c>
      <c r="F647" t="inlineStr">
        <is>
          <t>Mensal</t>
        </is>
      </c>
      <c r="G647" s="322" t="n">
        <v>45437</v>
      </c>
      <c r="H647" s="322" t="n">
        <v>45413</v>
      </c>
      <c r="I647" t="n">
        <v>9</v>
      </c>
      <c r="J647" t="inlineStr">
        <is>
          <t>P - Parcela</t>
        </is>
      </c>
      <c r="K647" t="inlineStr">
        <is>
          <t>Contrato</t>
        </is>
      </c>
      <c r="L647" t="n">
        <v>3786.1</v>
      </c>
      <c r="M647" s="167">
        <f>DATE(YEAR(G647),MONTH(G647),1)</f>
        <v/>
      </c>
      <c r="N647" s="157">
        <f>IF(G647&gt;$L$3,"Futuro","Atraso")</f>
        <v/>
      </c>
      <c r="O647">
        <f>12*(YEAR(G647)-YEAR($L$3))+(MONTH(G647)-MONTH($L$3))</f>
        <v/>
      </c>
      <c r="P647" s="319">
        <f>IF(N647="Atraso",L647,L647/(1+$L$2)^O647)</f>
        <v/>
      </c>
      <c r="Q647">
        <f>IF(N647="Atraso",$L$3-G647,0)</f>
        <v/>
      </c>
      <c r="R647">
        <f>IF(Q647&lt;=15,"Até 15",IF(Q647&lt;=30,"Entre 15 e 30",IF(Q647&lt;=60,"Entre 30 e 60",IF(Q647&lt;=90,"Entre 60 e 90",IF(Q647&lt;=120,"Entre 90 e 120",IF(Q647&lt;=150,"Entre 120 e 150",IF(Q647&lt;=180,"Entre 150 e 180","Superior a 180")))))))</f>
        <v/>
      </c>
      <c r="S647">
        <f>IF(N647="Atraso",IF(Q647&lt;=30,INFORME_MENSAL!$A$12,IF(Q647&lt;=60,INFORME_MENSAL!$A$13,IF(Q647&lt;=90,INFORME_MENSAL!$A$14,IF(Q647&lt;=120,INFORME_MENSAL!$A$15,IF(Q647&lt;=150,INFORME_MENSAL!$A$16,IF(Q647&lt;=180,INFORME_MENSAL!$A$17,IF(Q647&lt;=360,INFORME_MENSAL!$A$18,IF(Q647&gt;360,INFORME_MENSAL!$A$19)))))))),"")</f>
        <v/>
      </c>
    </row>
    <row r="648">
      <c r="A648" t="inlineStr">
        <is>
          <t>CASA-82</t>
        </is>
      </c>
      <c r="B648" t="inlineStr">
        <is>
          <t>WELLINGTON GOMES CARDOSO / WILSON FURLAN JUNIOR</t>
        </is>
      </c>
      <c r="C648" t="n">
        <v>1</v>
      </c>
      <c r="D648" t="inlineStr">
        <is>
          <t>INCC</t>
        </is>
      </c>
      <c r="F648" t="inlineStr">
        <is>
          <t>Mensal</t>
        </is>
      </c>
      <c r="G648" s="322" t="n">
        <v>45437</v>
      </c>
      <c r="H648" s="322" t="n">
        <v>45413</v>
      </c>
      <c r="I648" t="n">
        <v>10</v>
      </c>
      <c r="J648" t="inlineStr">
        <is>
          <t>P - Parcela</t>
        </is>
      </c>
      <c r="K648" t="inlineStr">
        <is>
          <t>Contrato</t>
        </is>
      </c>
      <c r="L648" t="n">
        <v>4249.72</v>
      </c>
      <c r="M648" s="167">
        <f>DATE(YEAR(G648),MONTH(G648),1)</f>
        <v/>
      </c>
      <c r="N648" s="157">
        <f>IF(G648&gt;$L$3,"Futuro","Atraso")</f>
        <v/>
      </c>
      <c r="O648">
        <f>12*(YEAR(G648)-YEAR($L$3))+(MONTH(G648)-MONTH($L$3))</f>
        <v/>
      </c>
      <c r="P648" s="319">
        <f>IF(N648="Atraso",L648,L648/(1+$L$2)^O648)</f>
        <v/>
      </c>
      <c r="Q648">
        <f>IF(N648="Atraso",$L$3-G648,0)</f>
        <v/>
      </c>
      <c r="R648">
        <f>IF(Q648&lt;=15,"Até 15",IF(Q648&lt;=30,"Entre 15 e 30",IF(Q648&lt;=60,"Entre 30 e 60",IF(Q648&lt;=90,"Entre 60 e 90",IF(Q648&lt;=120,"Entre 90 e 120",IF(Q648&lt;=150,"Entre 120 e 150",IF(Q648&lt;=180,"Entre 150 e 180","Superior a 180")))))))</f>
        <v/>
      </c>
      <c r="S648">
        <f>IF(N648="Atraso",IF(Q648&lt;=30,INFORME_MENSAL!$A$12,IF(Q648&lt;=60,INFORME_MENSAL!$A$13,IF(Q648&lt;=90,INFORME_MENSAL!$A$14,IF(Q648&lt;=120,INFORME_MENSAL!$A$15,IF(Q648&lt;=150,INFORME_MENSAL!$A$16,IF(Q648&lt;=180,INFORME_MENSAL!$A$17,IF(Q648&lt;=360,INFORME_MENSAL!$A$18,IF(Q648&gt;360,INFORME_MENSAL!$A$19)))))))),"")</f>
        <v/>
      </c>
    </row>
    <row r="649">
      <c r="A649" t="inlineStr">
        <is>
          <t>CASA-21</t>
        </is>
      </c>
      <c r="B649" t="inlineStr">
        <is>
          <t>JOÃO HENRIQUE MARTINS AMARANTE / MARINA MARTINS AMARANTE</t>
        </is>
      </c>
      <c r="C649" t="n">
        <v>1</v>
      </c>
      <c r="D649" t="inlineStr">
        <is>
          <t>INCC</t>
        </is>
      </c>
      <c r="F649" t="inlineStr">
        <is>
          <t>Mensal</t>
        </is>
      </c>
      <c r="G649" s="322" t="n">
        <v>45437</v>
      </c>
      <c r="H649" s="322" t="n">
        <v>45413</v>
      </c>
      <c r="I649" t="n">
        <v>10</v>
      </c>
      <c r="J649" t="inlineStr">
        <is>
          <t>P - Parcela</t>
        </is>
      </c>
      <c r="K649" t="inlineStr">
        <is>
          <t>Contrato</t>
        </is>
      </c>
      <c r="L649" t="n">
        <v>3136.41</v>
      </c>
      <c r="M649" s="167">
        <f>DATE(YEAR(G649),MONTH(G649),1)</f>
        <v/>
      </c>
      <c r="N649" s="157">
        <f>IF(G649&gt;$L$3,"Futuro","Atraso")</f>
        <v/>
      </c>
      <c r="O649">
        <f>12*(YEAR(G649)-YEAR($L$3))+(MONTH(G649)-MONTH($L$3))</f>
        <v/>
      </c>
      <c r="P649" s="319">
        <f>IF(N649="Atraso",L649,L649/(1+$L$2)^O649)</f>
        <v/>
      </c>
      <c r="Q649">
        <f>IF(N649="Atraso",$L$3-G649,0)</f>
        <v/>
      </c>
      <c r="R649">
        <f>IF(Q649&lt;=15,"Até 15",IF(Q649&lt;=30,"Entre 15 e 30",IF(Q649&lt;=60,"Entre 30 e 60",IF(Q649&lt;=90,"Entre 60 e 90",IF(Q649&lt;=120,"Entre 90 e 120",IF(Q649&lt;=150,"Entre 120 e 150",IF(Q649&lt;=180,"Entre 150 e 180","Superior a 180")))))))</f>
        <v/>
      </c>
      <c r="S649">
        <f>IF(N649="Atraso",IF(Q649&lt;=30,INFORME_MENSAL!$A$12,IF(Q649&lt;=60,INFORME_MENSAL!$A$13,IF(Q649&lt;=90,INFORME_MENSAL!$A$14,IF(Q649&lt;=120,INFORME_MENSAL!$A$15,IF(Q649&lt;=150,INFORME_MENSAL!$A$16,IF(Q649&lt;=180,INFORME_MENSAL!$A$17,IF(Q649&lt;=360,INFORME_MENSAL!$A$18,IF(Q649&gt;360,INFORME_MENSAL!$A$19)))))))),"")</f>
        <v/>
      </c>
    </row>
    <row r="650">
      <c r="A650" t="inlineStr">
        <is>
          <t>CASA-22</t>
        </is>
      </c>
      <c r="B650" t="inlineStr">
        <is>
          <t>PIETRO ROSA FARIA NORONHA / SUELI APARECIDA DIAS NORONHA</t>
        </is>
      </c>
      <c r="C650" t="n">
        <v>1</v>
      </c>
      <c r="D650" t="inlineStr">
        <is>
          <t>INCC</t>
        </is>
      </c>
      <c r="F650" t="inlineStr">
        <is>
          <t>Mensal</t>
        </is>
      </c>
      <c r="G650" s="322" t="n">
        <v>45437</v>
      </c>
      <c r="H650" s="322" t="n">
        <v>45413</v>
      </c>
      <c r="I650" t="n">
        <v>13</v>
      </c>
      <c r="J650" t="inlineStr">
        <is>
          <t>P - Parcela</t>
        </is>
      </c>
      <c r="K650" t="inlineStr">
        <is>
          <t>Contrato</t>
        </is>
      </c>
      <c r="L650" t="n">
        <v>2731.26</v>
      </c>
      <c r="M650" s="167">
        <f>DATE(YEAR(G650),MONTH(G650),1)</f>
        <v/>
      </c>
      <c r="N650" s="157">
        <f>IF(G650&gt;$L$3,"Futuro","Atraso")</f>
        <v/>
      </c>
      <c r="O650">
        <f>12*(YEAR(G650)-YEAR($L$3))+(MONTH(G650)-MONTH($L$3))</f>
        <v/>
      </c>
      <c r="P650" s="319">
        <f>IF(N650="Atraso",L650,L650/(1+$L$2)^O650)</f>
        <v/>
      </c>
      <c r="Q650">
        <f>IF(N650="Atraso",$L$3-G650,0)</f>
        <v/>
      </c>
      <c r="R650">
        <f>IF(Q650&lt;=15,"Até 15",IF(Q650&lt;=30,"Entre 15 e 30",IF(Q650&lt;=60,"Entre 30 e 60",IF(Q650&lt;=90,"Entre 60 e 90",IF(Q650&lt;=120,"Entre 90 e 120",IF(Q650&lt;=150,"Entre 120 e 150",IF(Q650&lt;=180,"Entre 150 e 180","Superior a 180")))))))</f>
        <v/>
      </c>
      <c r="S650">
        <f>IF(N650="Atraso",IF(Q650&lt;=30,INFORME_MENSAL!$A$12,IF(Q650&lt;=60,INFORME_MENSAL!$A$13,IF(Q650&lt;=90,INFORME_MENSAL!$A$14,IF(Q650&lt;=120,INFORME_MENSAL!$A$15,IF(Q650&lt;=150,INFORME_MENSAL!$A$16,IF(Q650&lt;=180,INFORME_MENSAL!$A$17,IF(Q650&lt;=360,INFORME_MENSAL!$A$18,IF(Q650&gt;360,INFORME_MENSAL!$A$19)))))))),"")</f>
        <v/>
      </c>
    </row>
    <row r="651">
      <c r="A651" t="inlineStr">
        <is>
          <t>CASA-60</t>
        </is>
      </c>
      <c r="B651" t="inlineStr">
        <is>
          <t>SEMIRAMIS ALICE A SIMOES PAZ OLIVEIRA</t>
        </is>
      </c>
      <c r="C651" t="n">
        <v>1</v>
      </c>
      <c r="D651" t="inlineStr">
        <is>
          <t>INCC</t>
        </is>
      </c>
      <c r="F651" t="inlineStr">
        <is>
          <t>Mensal</t>
        </is>
      </c>
      <c r="G651" s="322" t="n">
        <v>45437</v>
      </c>
      <c r="H651" s="322" t="n">
        <v>45413</v>
      </c>
      <c r="I651" t="n">
        <v>9</v>
      </c>
      <c r="J651" t="inlineStr">
        <is>
          <t>P - Parcela</t>
        </is>
      </c>
      <c r="K651" t="inlineStr">
        <is>
          <t>Contrato</t>
        </is>
      </c>
      <c r="L651" t="n">
        <v>3160.44</v>
      </c>
      <c r="M651" s="167">
        <f>DATE(YEAR(G651),MONTH(G651),1)</f>
        <v/>
      </c>
      <c r="N651" s="157">
        <f>IF(G651&gt;$L$3,"Futuro","Atraso")</f>
        <v/>
      </c>
      <c r="O651">
        <f>12*(YEAR(G651)-YEAR($L$3))+(MONTH(G651)-MONTH($L$3))</f>
        <v/>
      </c>
      <c r="P651" s="319">
        <f>IF(N651="Atraso",L651,L651/(1+$L$2)^O651)</f>
        <v/>
      </c>
      <c r="Q651">
        <f>IF(N651="Atraso",$L$3-G651,0)</f>
        <v/>
      </c>
      <c r="R651">
        <f>IF(Q651&lt;=15,"Até 15",IF(Q651&lt;=30,"Entre 15 e 30",IF(Q651&lt;=60,"Entre 30 e 60",IF(Q651&lt;=90,"Entre 60 e 90",IF(Q651&lt;=120,"Entre 90 e 120",IF(Q651&lt;=150,"Entre 120 e 150",IF(Q651&lt;=180,"Entre 150 e 180","Superior a 180")))))))</f>
        <v/>
      </c>
      <c r="S651">
        <f>IF(N651="Atraso",IF(Q651&lt;=30,INFORME_MENSAL!$A$12,IF(Q651&lt;=60,INFORME_MENSAL!$A$13,IF(Q651&lt;=90,INFORME_MENSAL!$A$14,IF(Q651&lt;=120,INFORME_MENSAL!$A$15,IF(Q651&lt;=150,INFORME_MENSAL!$A$16,IF(Q651&lt;=180,INFORME_MENSAL!$A$17,IF(Q651&lt;=360,INFORME_MENSAL!$A$18,IF(Q651&gt;360,INFORME_MENSAL!$A$19)))))))),"")</f>
        <v/>
      </c>
    </row>
    <row r="652">
      <c r="A652" t="inlineStr">
        <is>
          <t>CASA-60</t>
        </is>
      </c>
      <c r="B652" t="inlineStr">
        <is>
          <t>SEMIRAMIS ALICE A SIMOES PAZ OLIVEIRA</t>
        </is>
      </c>
      <c r="C652" t="n">
        <v>1</v>
      </c>
      <c r="D652" t="inlineStr">
        <is>
          <t>INCC</t>
        </is>
      </c>
      <c r="F652" t="inlineStr">
        <is>
          <t>Mensal</t>
        </is>
      </c>
      <c r="G652" s="322" t="n">
        <v>45437</v>
      </c>
      <c r="H652" s="322" t="n">
        <v>45413</v>
      </c>
      <c r="I652" t="n">
        <v>2</v>
      </c>
      <c r="J652" t="inlineStr">
        <is>
          <t>A2 - Semestral</t>
        </is>
      </c>
      <c r="K652" t="inlineStr">
        <is>
          <t>Contrato</t>
        </is>
      </c>
      <c r="L652" t="n">
        <v>14652.62</v>
      </c>
      <c r="M652" s="167">
        <f>DATE(YEAR(G652),MONTH(G652),1)</f>
        <v/>
      </c>
      <c r="N652" s="157">
        <f>IF(G652&gt;$L$3,"Futuro","Atraso")</f>
        <v/>
      </c>
      <c r="O652">
        <f>12*(YEAR(G652)-YEAR($L$3))+(MONTH(G652)-MONTH($L$3))</f>
        <v/>
      </c>
      <c r="P652" s="319">
        <f>IF(N652="Atraso",L652,L652/(1+$L$2)^O652)</f>
        <v/>
      </c>
      <c r="Q652">
        <f>IF(N652="Atraso",$L$3-G652,0)</f>
        <v/>
      </c>
      <c r="R652">
        <f>IF(Q652&lt;=15,"Até 15",IF(Q652&lt;=30,"Entre 15 e 30",IF(Q652&lt;=60,"Entre 30 e 60",IF(Q652&lt;=90,"Entre 60 e 90",IF(Q652&lt;=120,"Entre 90 e 120",IF(Q652&lt;=150,"Entre 120 e 150",IF(Q652&lt;=180,"Entre 150 e 180","Superior a 180")))))))</f>
        <v/>
      </c>
      <c r="S652">
        <f>IF(N652="Atraso",IF(Q652&lt;=30,INFORME_MENSAL!$A$12,IF(Q652&lt;=60,INFORME_MENSAL!$A$13,IF(Q652&lt;=90,INFORME_MENSAL!$A$14,IF(Q652&lt;=120,INFORME_MENSAL!$A$15,IF(Q652&lt;=150,INFORME_MENSAL!$A$16,IF(Q652&lt;=180,INFORME_MENSAL!$A$17,IF(Q652&lt;=360,INFORME_MENSAL!$A$18,IF(Q652&gt;360,INFORME_MENSAL!$A$19)))))))),"")</f>
        <v/>
      </c>
    </row>
    <row r="653">
      <c r="A653" t="inlineStr">
        <is>
          <t>CASA-6</t>
        </is>
      </c>
      <c r="B653" t="inlineStr">
        <is>
          <t>ANTIDES ARAUJO DOS SANTOS JUNIOR / SIMONE MARIA DE SOUZA ARAUJO</t>
        </is>
      </c>
      <c r="C653" t="n">
        <v>1</v>
      </c>
      <c r="D653" t="inlineStr">
        <is>
          <t>INCC</t>
        </is>
      </c>
      <c r="F653" t="inlineStr">
        <is>
          <t>Mensal</t>
        </is>
      </c>
      <c r="G653" s="322" t="n">
        <v>45437</v>
      </c>
      <c r="H653" s="322" t="n">
        <v>45413</v>
      </c>
      <c r="I653" t="n">
        <v>9</v>
      </c>
      <c r="J653" t="inlineStr">
        <is>
          <t>P - Parcela</t>
        </is>
      </c>
      <c r="K653" t="inlineStr">
        <is>
          <t>Contrato</t>
        </is>
      </c>
      <c r="L653" t="n">
        <v>4116.92</v>
      </c>
      <c r="M653" s="167">
        <f>DATE(YEAR(G653),MONTH(G653),1)</f>
        <v/>
      </c>
      <c r="N653" s="157">
        <f>IF(G653&gt;$L$3,"Futuro","Atraso")</f>
        <v/>
      </c>
      <c r="O653">
        <f>12*(YEAR(G653)-YEAR($L$3))+(MONTH(G653)-MONTH($L$3))</f>
        <v/>
      </c>
      <c r="P653" s="319">
        <f>IF(N653="Atraso",L653,L653/(1+$L$2)^O653)</f>
        <v/>
      </c>
      <c r="Q653">
        <f>IF(N653="Atraso",$L$3-G653,0)</f>
        <v/>
      </c>
      <c r="R653">
        <f>IF(Q653&lt;=15,"Até 15",IF(Q653&lt;=30,"Entre 15 e 30",IF(Q653&lt;=60,"Entre 30 e 60",IF(Q653&lt;=90,"Entre 60 e 90",IF(Q653&lt;=120,"Entre 90 e 120",IF(Q653&lt;=150,"Entre 120 e 150",IF(Q653&lt;=180,"Entre 150 e 180","Superior a 180")))))))</f>
        <v/>
      </c>
      <c r="S653">
        <f>IF(N653="Atraso",IF(Q653&lt;=30,INFORME_MENSAL!$A$12,IF(Q653&lt;=60,INFORME_MENSAL!$A$13,IF(Q653&lt;=90,INFORME_MENSAL!$A$14,IF(Q653&lt;=120,INFORME_MENSAL!$A$15,IF(Q653&lt;=150,INFORME_MENSAL!$A$16,IF(Q653&lt;=180,INFORME_MENSAL!$A$17,IF(Q653&lt;=360,INFORME_MENSAL!$A$18,IF(Q653&gt;360,INFORME_MENSAL!$A$19)))))))),"")</f>
        <v/>
      </c>
    </row>
    <row r="654">
      <c r="A654" t="inlineStr">
        <is>
          <t>CASA-50</t>
        </is>
      </c>
      <c r="B654" t="inlineStr">
        <is>
          <t>VALTER ROGERIO DOS SANTOS PEREIRA / CARLA PRISCILA OLIVEIRA DE LIMA</t>
        </is>
      </c>
      <c r="C654" t="n">
        <v>1</v>
      </c>
      <c r="D654" t="inlineStr">
        <is>
          <t>INCC</t>
        </is>
      </c>
      <c r="F654" t="inlineStr">
        <is>
          <t>Mensal</t>
        </is>
      </c>
      <c r="G654" s="322" t="n">
        <v>45437</v>
      </c>
      <c r="H654" s="322" t="n">
        <v>45413</v>
      </c>
      <c r="I654" t="n">
        <v>17</v>
      </c>
      <c r="J654" t="inlineStr">
        <is>
          <t>P - Parcela</t>
        </is>
      </c>
      <c r="K654" t="inlineStr">
        <is>
          <t>Contrato</t>
        </is>
      </c>
      <c r="L654" t="n">
        <v>1563.08</v>
      </c>
      <c r="M654" s="167">
        <f>DATE(YEAR(G654),MONTH(G654),1)</f>
        <v/>
      </c>
      <c r="N654" s="157">
        <f>IF(G654&gt;$L$3,"Futuro","Atraso")</f>
        <v/>
      </c>
      <c r="O654">
        <f>12*(YEAR(G654)-YEAR($L$3))+(MONTH(G654)-MONTH($L$3))</f>
        <v/>
      </c>
      <c r="P654" s="319">
        <f>IF(N654="Atraso",L654,L654/(1+$L$2)^O654)</f>
        <v/>
      </c>
      <c r="Q654">
        <f>IF(N654="Atraso",$L$3-G654,0)</f>
        <v/>
      </c>
      <c r="R654">
        <f>IF(Q654&lt;=15,"Até 15",IF(Q654&lt;=30,"Entre 15 e 30",IF(Q654&lt;=60,"Entre 30 e 60",IF(Q654&lt;=90,"Entre 60 e 90",IF(Q654&lt;=120,"Entre 90 e 120",IF(Q654&lt;=150,"Entre 120 e 150",IF(Q654&lt;=180,"Entre 150 e 180","Superior a 180")))))))</f>
        <v/>
      </c>
      <c r="S654">
        <f>IF(N654="Atraso",IF(Q654&lt;=30,INFORME_MENSAL!$A$12,IF(Q654&lt;=60,INFORME_MENSAL!$A$13,IF(Q654&lt;=90,INFORME_MENSAL!$A$14,IF(Q654&lt;=120,INFORME_MENSAL!$A$15,IF(Q654&lt;=150,INFORME_MENSAL!$A$16,IF(Q654&lt;=180,INFORME_MENSAL!$A$17,IF(Q654&lt;=360,INFORME_MENSAL!$A$18,IF(Q654&gt;360,INFORME_MENSAL!$A$19)))))))),"")</f>
        <v/>
      </c>
    </row>
    <row r="655">
      <c r="A655" t="inlineStr">
        <is>
          <t>CASA-61</t>
        </is>
      </c>
      <c r="B655" t="inlineStr">
        <is>
          <t>WELLINGTON RIBEIRO LEITE / GRACIETE ANA DOS SANTOS SILVA LEITE</t>
        </is>
      </c>
      <c r="C655" t="n">
        <v>1</v>
      </c>
      <c r="D655" t="inlineStr">
        <is>
          <t>INCC</t>
        </is>
      </c>
      <c r="F655" t="inlineStr">
        <is>
          <t>Mensal</t>
        </is>
      </c>
      <c r="G655" s="322" t="n">
        <v>45437</v>
      </c>
      <c r="H655" s="322" t="n">
        <v>45413</v>
      </c>
      <c r="I655" t="n">
        <v>22</v>
      </c>
      <c r="J655" t="inlineStr">
        <is>
          <t>P - Parcela</t>
        </is>
      </c>
      <c r="K655" t="inlineStr">
        <is>
          <t>Contrato</t>
        </is>
      </c>
      <c r="L655" t="n">
        <v>7186.58</v>
      </c>
      <c r="M655" s="167">
        <f>DATE(YEAR(G655),MONTH(G655),1)</f>
        <v/>
      </c>
      <c r="N655" s="157">
        <f>IF(G655&gt;$L$3,"Futuro","Atraso")</f>
        <v/>
      </c>
      <c r="O655">
        <f>12*(YEAR(G655)-YEAR($L$3))+(MONTH(G655)-MONTH($L$3))</f>
        <v/>
      </c>
      <c r="P655" s="319">
        <f>IF(N655="Atraso",L655,L655/(1+$L$2)^O655)</f>
        <v/>
      </c>
      <c r="Q655">
        <f>IF(N655="Atraso",$L$3-G655,0)</f>
        <v/>
      </c>
      <c r="R655">
        <f>IF(Q655&lt;=15,"Até 15",IF(Q655&lt;=30,"Entre 15 e 30",IF(Q655&lt;=60,"Entre 30 e 60",IF(Q655&lt;=90,"Entre 60 e 90",IF(Q655&lt;=120,"Entre 90 e 120",IF(Q655&lt;=150,"Entre 120 e 150",IF(Q655&lt;=180,"Entre 150 e 180","Superior a 180")))))))</f>
        <v/>
      </c>
      <c r="S655">
        <f>IF(N655="Atraso",IF(Q655&lt;=30,INFORME_MENSAL!$A$12,IF(Q655&lt;=60,INFORME_MENSAL!$A$13,IF(Q655&lt;=90,INFORME_MENSAL!$A$14,IF(Q655&lt;=120,INFORME_MENSAL!$A$15,IF(Q655&lt;=150,INFORME_MENSAL!$A$16,IF(Q655&lt;=180,INFORME_MENSAL!$A$17,IF(Q655&lt;=360,INFORME_MENSAL!$A$18,IF(Q655&gt;360,INFORME_MENSAL!$A$19)))))))),"")</f>
        <v/>
      </c>
    </row>
    <row r="656">
      <c r="A656" t="inlineStr">
        <is>
          <t>CASA-33</t>
        </is>
      </c>
      <c r="B656" t="inlineStr">
        <is>
          <t>MICHEL AKIRA YONAMINE / KARINA HARUMI URA YONAMINE</t>
        </is>
      </c>
      <c r="C656" t="n">
        <v>1</v>
      </c>
      <c r="D656" t="inlineStr">
        <is>
          <t>INCC</t>
        </is>
      </c>
      <c r="F656" t="inlineStr">
        <is>
          <t>Mensal</t>
        </is>
      </c>
      <c r="G656" s="322" t="n">
        <v>45437</v>
      </c>
      <c r="H656" s="322" t="n">
        <v>45413</v>
      </c>
      <c r="I656" t="n">
        <v>7</v>
      </c>
      <c r="J656" t="inlineStr">
        <is>
          <t>P - Parcela</t>
        </is>
      </c>
      <c r="K656" t="inlineStr">
        <is>
          <t>Contrato</t>
        </is>
      </c>
      <c r="L656" t="n">
        <v>3626.35</v>
      </c>
      <c r="M656" s="167">
        <f>DATE(YEAR(G656),MONTH(G656),1)</f>
        <v/>
      </c>
      <c r="N656" s="157">
        <f>IF(G656&gt;$L$3,"Futuro","Atraso")</f>
        <v/>
      </c>
      <c r="O656">
        <f>12*(YEAR(G656)-YEAR($L$3))+(MONTH(G656)-MONTH($L$3))</f>
        <v/>
      </c>
      <c r="P656" s="319">
        <f>IF(N656="Atraso",L656,L656/(1+$L$2)^O656)</f>
        <v/>
      </c>
      <c r="Q656">
        <f>IF(N656="Atraso",$L$3-G656,0)</f>
        <v/>
      </c>
      <c r="R656">
        <f>IF(Q656&lt;=15,"Até 15",IF(Q656&lt;=30,"Entre 15 e 30",IF(Q656&lt;=60,"Entre 30 e 60",IF(Q656&lt;=90,"Entre 60 e 90",IF(Q656&lt;=120,"Entre 90 e 120",IF(Q656&lt;=150,"Entre 120 e 150",IF(Q656&lt;=180,"Entre 150 e 180","Superior a 180")))))))</f>
        <v/>
      </c>
      <c r="S656">
        <f>IF(N656="Atraso",IF(Q656&lt;=30,INFORME_MENSAL!$A$12,IF(Q656&lt;=60,INFORME_MENSAL!$A$13,IF(Q656&lt;=90,INFORME_MENSAL!$A$14,IF(Q656&lt;=120,INFORME_MENSAL!$A$15,IF(Q656&lt;=150,INFORME_MENSAL!$A$16,IF(Q656&lt;=180,INFORME_MENSAL!$A$17,IF(Q656&lt;=360,INFORME_MENSAL!$A$18,IF(Q656&gt;360,INFORME_MENSAL!$A$19)))))))),"")</f>
        <v/>
      </c>
    </row>
    <row r="657">
      <c r="A657" t="inlineStr">
        <is>
          <t>CASA-55</t>
        </is>
      </c>
      <c r="B657" t="inlineStr">
        <is>
          <t>MARCIO AMBROZIO COELHO SILVA / CRISTIANA PAULA COELHO SILVA</t>
        </is>
      </c>
      <c r="C657" t="n">
        <v>1</v>
      </c>
      <c r="D657" t="inlineStr">
        <is>
          <t>INCC</t>
        </is>
      </c>
      <c r="F657" t="inlineStr">
        <is>
          <t>Mensal</t>
        </is>
      </c>
      <c r="G657" s="322" t="n">
        <v>45437</v>
      </c>
      <c r="H657" s="322" t="n">
        <v>45413</v>
      </c>
      <c r="I657" t="n">
        <v>9</v>
      </c>
      <c r="J657" t="inlineStr">
        <is>
          <t>P - Parcela</t>
        </is>
      </c>
      <c r="K657" t="inlineStr">
        <is>
          <t>Contrato</t>
        </is>
      </c>
      <c r="L657" t="n">
        <v>3490.88</v>
      </c>
      <c r="M657" s="167">
        <f>DATE(YEAR(G657),MONTH(G657),1)</f>
        <v/>
      </c>
      <c r="N657" s="157">
        <f>IF(G657&gt;$L$3,"Futuro","Atraso")</f>
        <v/>
      </c>
      <c r="O657">
        <f>12*(YEAR(G657)-YEAR($L$3))+(MONTH(G657)-MONTH($L$3))</f>
        <v/>
      </c>
      <c r="P657" s="319">
        <f>IF(N657="Atraso",L657,L657/(1+$L$2)^O657)</f>
        <v/>
      </c>
      <c r="Q657">
        <f>IF(N657="Atraso",$L$3-G657,0)</f>
        <v/>
      </c>
      <c r="R657">
        <f>IF(Q657&lt;=15,"Até 15",IF(Q657&lt;=30,"Entre 15 e 30",IF(Q657&lt;=60,"Entre 30 e 60",IF(Q657&lt;=90,"Entre 60 e 90",IF(Q657&lt;=120,"Entre 90 e 120",IF(Q657&lt;=150,"Entre 120 e 150",IF(Q657&lt;=180,"Entre 150 e 180","Superior a 180")))))))</f>
        <v/>
      </c>
      <c r="S657">
        <f>IF(N657="Atraso",IF(Q657&lt;=30,INFORME_MENSAL!$A$12,IF(Q657&lt;=60,INFORME_MENSAL!$A$13,IF(Q657&lt;=90,INFORME_MENSAL!$A$14,IF(Q657&lt;=120,INFORME_MENSAL!$A$15,IF(Q657&lt;=150,INFORME_MENSAL!$A$16,IF(Q657&lt;=180,INFORME_MENSAL!$A$17,IF(Q657&lt;=360,INFORME_MENSAL!$A$18,IF(Q657&gt;360,INFORME_MENSAL!$A$19)))))))),"")</f>
        <v/>
      </c>
    </row>
    <row r="658">
      <c r="A658" t="inlineStr">
        <is>
          <t>CASA-59</t>
        </is>
      </c>
      <c r="B658" t="inlineStr">
        <is>
          <t>REGINALDO JOSE DA SILVA / HELIENE CRISTINA DO NASCIMENTO SILVA</t>
        </is>
      </c>
      <c r="C658" t="n">
        <v>1</v>
      </c>
      <c r="D658" t="inlineStr">
        <is>
          <t>INCC</t>
        </is>
      </c>
      <c r="F658" t="inlineStr">
        <is>
          <t>Mensal</t>
        </is>
      </c>
      <c r="G658" s="322" t="n">
        <v>45437</v>
      </c>
      <c r="H658" s="322" t="n">
        <v>45413</v>
      </c>
      <c r="I658" t="n">
        <v>7</v>
      </c>
      <c r="J658" t="inlineStr">
        <is>
          <t>P - Parcela</t>
        </is>
      </c>
      <c r="K658" t="inlineStr">
        <is>
          <t>Contrato</t>
        </is>
      </c>
      <c r="L658" t="n">
        <v>3094.22</v>
      </c>
      <c r="M658" s="167">
        <f>DATE(YEAR(G658),MONTH(G658),1)</f>
        <v/>
      </c>
      <c r="N658" s="157">
        <f>IF(G658&gt;$L$3,"Futuro","Atraso")</f>
        <v/>
      </c>
      <c r="O658">
        <f>12*(YEAR(G658)-YEAR($L$3))+(MONTH(G658)-MONTH($L$3))</f>
        <v/>
      </c>
      <c r="P658" s="319">
        <f>IF(N658="Atraso",L658,L658/(1+$L$2)^O658)</f>
        <v/>
      </c>
      <c r="Q658">
        <f>IF(N658="Atraso",$L$3-G658,0)</f>
        <v/>
      </c>
      <c r="R658">
        <f>IF(Q658&lt;=15,"Até 15",IF(Q658&lt;=30,"Entre 15 e 30",IF(Q658&lt;=60,"Entre 30 e 60",IF(Q658&lt;=90,"Entre 60 e 90",IF(Q658&lt;=120,"Entre 90 e 120",IF(Q658&lt;=150,"Entre 120 e 150",IF(Q658&lt;=180,"Entre 150 e 180","Superior a 180")))))))</f>
        <v/>
      </c>
      <c r="S658">
        <f>IF(N658="Atraso",IF(Q658&lt;=30,INFORME_MENSAL!$A$12,IF(Q658&lt;=60,INFORME_MENSAL!$A$13,IF(Q658&lt;=90,INFORME_MENSAL!$A$14,IF(Q658&lt;=120,INFORME_MENSAL!$A$15,IF(Q658&lt;=150,INFORME_MENSAL!$A$16,IF(Q658&lt;=180,INFORME_MENSAL!$A$17,IF(Q658&lt;=360,INFORME_MENSAL!$A$18,IF(Q658&gt;360,INFORME_MENSAL!$A$19)))))))),"")</f>
        <v/>
      </c>
    </row>
    <row r="659">
      <c r="A659" t="inlineStr">
        <is>
          <t>CASA-83</t>
        </is>
      </c>
      <c r="B659" t="inlineStr">
        <is>
          <t>HELADIO FRANCISCO CARVALHO</t>
        </is>
      </c>
      <c r="C659" t="n">
        <v>1</v>
      </c>
      <c r="D659" t="inlineStr">
        <is>
          <t>INCC</t>
        </is>
      </c>
      <c r="F659" t="inlineStr">
        <is>
          <t>Mensal</t>
        </is>
      </c>
      <c r="G659" s="322" t="n">
        <v>45437</v>
      </c>
      <c r="H659" s="322" t="n">
        <v>45413</v>
      </c>
      <c r="I659" t="n">
        <v>9</v>
      </c>
      <c r="J659" t="inlineStr">
        <is>
          <t>P - Parcela</t>
        </is>
      </c>
      <c r="K659" t="inlineStr">
        <is>
          <t>Contrato</t>
        </is>
      </c>
      <c r="L659" t="n">
        <v>5653.15</v>
      </c>
      <c r="M659" s="167">
        <f>DATE(YEAR(G659),MONTH(G659),1)</f>
        <v/>
      </c>
      <c r="N659" s="157">
        <f>IF(G659&gt;$L$3,"Futuro","Atraso")</f>
        <v/>
      </c>
      <c r="O659">
        <f>12*(YEAR(G659)-YEAR($L$3))+(MONTH(G659)-MONTH($L$3))</f>
        <v/>
      </c>
      <c r="P659" s="319">
        <f>IF(N659="Atraso",L659,L659/(1+$L$2)^O659)</f>
        <v/>
      </c>
      <c r="Q659">
        <f>IF(N659="Atraso",$L$3-G659,0)</f>
        <v/>
      </c>
      <c r="R659">
        <f>IF(Q659&lt;=15,"Até 15",IF(Q659&lt;=30,"Entre 15 e 30",IF(Q659&lt;=60,"Entre 30 e 60",IF(Q659&lt;=90,"Entre 60 e 90",IF(Q659&lt;=120,"Entre 90 e 120",IF(Q659&lt;=150,"Entre 120 e 150",IF(Q659&lt;=180,"Entre 150 e 180","Superior a 180")))))))</f>
        <v/>
      </c>
      <c r="S659">
        <f>IF(N659="Atraso",IF(Q659&lt;=30,INFORME_MENSAL!$A$12,IF(Q659&lt;=60,INFORME_MENSAL!$A$13,IF(Q659&lt;=90,INFORME_MENSAL!$A$14,IF(Q659&lt;=120,INFORME_MENSAL!$A$15,IF(Q659&lt;=150,INFORME_MENSAL!$A$16,IF(Q659&lt;=180,INFORME_MENSAL!$A$17,IF(Q659&lt;=360,INFORME_MENSAL!$A$18,IF(Q659&gt;360,INFORME_MENSAL!$A$19)))))))),"")</f>
        <v/>
      </c>
    </row>
    <row r="660">
      <c r="A660" t="inlineStr">
        <is>
          <t>CASA-51</t>
        </is>
      </c>
      <c r="B660" t="inlineStr">
        <is>
          <t>FRANCISCO SALVIANO DA COSTA / EVELY SALVIANO TEIXEIRA</t>
        </is>
      </c>
      <c r="C660" t="n">
        <v>1</v>
      </c>
      <c r="D660" t="inlineStr">
        <is>
          <t>INCC</t>
        </is>
      </c>
      <c r="F660" t="inlineStr">
        <is>
          <t>Mensal</t>
        </is>
      </c>
      <c r="G660" s="322" t="n">
        <v>45437</v>
      </c>
      <c r="H660" s="322" t="n">
        <v>45413</v>
      </c>
      <c r="I660" t="n">
        <v>7</v>
      </c>
      <c r="J660" t="inlineStr">
        <is>
          <t>P - Parcela</t>
        </is>
      </c>
      <c r="K660" t="inlineStr">
        <is>
          <t>Contrato</t>
        </is>
      </c>
      <c r="L660" t="n">
        <v>3094.22</v>
      </c>
      <c r="M660" s="167">
        <f>DATE(YEAR(G660),MONTH(G660),1)</f>
        <v/>
      </c>
      <c r="N660" s="157">
        <f>IF(G660&gt;$L$3,"Futuro","Atraso")</f>
        <v/>
      </c>
      <c r="O660">
        <f>12*(YEAR(G660)-YEAR($L$3))+(MONTH(G660)-MONTH($L$3))</f>
        <v/>
      </c>
      <c r="P660" s="319">
        <f>IF(N660="Atraso",L660,L660/(1+$L$2)^O660)</f>
        <v/>
      </c>
      <c r="Q660">
        <f>IF(N660="Atraso",$L$3-G660,0)</f>
        <v/>
      </c>
      <c r="R660">
        <f>IF(Q660&lt;=15,"Até 15",IF(Q660&lt;=30,"Entre 15 e 30",IF(Q660&lt;=60,"Entre 30 e 60",IF(Q660&lt;=90,"Entre 60 e 90",IF(Q660&lt;=120,"Entre 90 e 120",IF(Q660&lt;=150,"Entre 120 e 150",IF(Q660&lt;=180,"Entre 150 e 180","Superior a 180")))))))</f>
        <v/>
      </c>
      <c r="S660">
        <f>IF(N660="Atraso",IF(Q660&lt;=30,INFORME_MENSAL!$A$12,IF(Q660&lt;=60,INFORME_MENSAL!$A$13,IF(Q660&lt;=90,INFORME_MENSAL!$A$14,IF(Q660&lt;=120,INFORME_MENSAL!$A$15,IF(Q660&lt;=150,INFORME_MENSAL!$A$16,IF(Q660&lt;=180,INFORME_MENSAL!$A$17,IF(Q660&lt;=360,INFORME_MENSAL!$A$18,IF(Q660&gt;360,INFORME_MENSAL!$A$19)))))))),"")</f>
        <v/>
      </c>
    </row>
    <row r="661">
      <c r="A661" t="inlineStr">
        <is>
          <t>CASA-44</t>
        </is>
      </c>
      <c r="B661" t="inlineStr">
        <is>
          <t>AUGUSTO PARRA DIONISIO</t>
        </is>
      </c>
      <c r="C661" t="n">
        <v>1</v>
      </c>
      <c r="D661" t="inlineStr">
        <is>
          <t>INCC</t>
        </is>
      </c>
      <c r="F661" t="inlineStr">
        <is>
          <t>Mensal</t>
        </is>
      </c>
      <c r="G661" s="322" t="n">
        <v>45437</v>
      </c>
      <c r="H661" s="322" t="n">
        <v>45413</v>
      </c>
      <c r="I661" t="n">
        <v>8</v>
      </c>
      <c r="J661" t="inlineStr">
        <is>
          <t>P - Parcela</t>
        </is>
      </c>
      <c r="K661" t="inlineStr">
        <is>
          <t>Contrato</t>
        </is>
      </c>
      <c r="L661" t="n">
        <v>3865.74</v>
      </c>
      <c r="M661" s="167">
        <f>DATE(YEAR(G661),MONTH(G661),1)</f>
        <v/>
      </c>
      <c r="N661" s="157">
        <f>IF(G661&gt;$L$3,"Futuro","Atraso")</f>
        <v/>
      </c>
      <c r="O661">
        <f>12*(YEAR(G661)-YEAR($L$3))+(MONTH(G661)-MONTH($L$3))</f>
        <v/>
      </c>
      <c r="P661" s="319">
        <f>IF(N661="Atraso",L661,L661/(1+$L$2)^O661)</f>
        <v/>
      </c>
      <c r="Q661">
        <f>IF(N661="Atraso",$L$3-G661,0)</f>
        <v/>
      </c>
      <c r="R661">
        <f>IF(Q661&lt;=15,"Até 15",IF(Q661&lt;=30,"Entre 15 e 30",IF(Q661&lt;=60,"Entre 30 e 60",IF(Q661&lt;=90,"Entre 60 e 90",IF(Q661&lt;=120,"Entre 90 e 120",IF(Q661&lt;=150,"Entre 120 e 150",IF(Q661&lt;=180,"Entre 150 e 180","Superior a 180")))))))</f>
        <v/>
      </c>
      <c r="S661">
        <f>IF(N661="Atraso",IF(Q661&lt;=30,INFORME_MENSAL!$A$12,IF(Q661&lt;=60,INFORME_MENSAL!$A$13,IF(Q661&lt;=90,INFORME_MENSAL!$A$14,IF(Q661&lt;=120,INFORME_MENSAL!$A$15,IF(Q661&lt;=150,INFORME_MENSAL!$A$16,IF(Q661&lt;=180,INFORME_MENSAL!$A$17,IF(Q661&lt;=360,INFORME_MENSAL!$A$18,IF(Q661&gt;360,INFORME_MENSAL!$A$19)))))))),"")</f>
        <v/>
      </c>
    </row>
    <row r="662">
      <c r="A662" t="inlineStr">
        <is>
          <t>CASA-4</t>
        </is>
      </c>
      <c r="B662" t="inlineStr">
        <is>
          <t>ANTONIO MARCOS DE OLIVEIRA / CRISTIANE MARTINS MOURAO</t>
        </is>
      </c>
      <c r="C662" t="n">
        <v>1</v>
      </c>
      <c r="D662" t="inlineStr">
        <is>
          <t>INCC</t>
        </is>
      </c>
      <c r="F662" t="inlineStr">
        <is>
          <t>Mensal</t>
        </is>
      </c>
      <c r="G662" s="322" t="n">
        <v>45437</v>
      </c>
      <c r="H662" s="322" t="n">
        <v>45413</v>
      </c>
      <c r="I662" t="n">
        <v>7</v>
      </c>
      <c r="J662" t="inlineStr">
        <is>
          <t>P - Parcela</t>
        </is>
      </c>
      <c r="K662" t="inlineStr">
        <is>
          <t>Contrato</t>
        </is>
      </c>
      <c r="L662" t="n">
        <v>3626.35</v>
      </c>
      <c r="M662" s="167">
        <f>DATE(YEAR(G662),MONTH(G662),1)</f>
        <v/>
      </c>
      <c r="N662" s="157">
        <f>IF(G662&gt;$L$3,"Futuro","Atraso")</f>
        <v/>
      </c>
      <c r="O662">
        <f>12*(YEAR(G662)-YEAR($L$3))+(MONTH(G662)-MONTH($L$3))</f>
        <v/>
      </c>
      <c r="P662" s="319">
        <f>IF(N662="Atraso",L662,L662/(1+$L$2)^O662)</f>
        <v/>
      </c>
      <c r="Q662">
        <f>IF(N662="Atraso",$L$3-G662,0)</f>
        <v/>
      </c>
      <c r="R662">
        <f>IF(Q662&lt;=15,"Até 15",IF(Q662&lt;=30,"Entre 15 e 30",IF(Q662&lt;=60,"Entre 30 e 60",IF(Q662&lt;=90,"Entre 60 e 90",IF(Q662&lt;=120,"Entre 90 e 120",IF(Q662&lt;=150,"Entre 120 e 150",IF(Q662&lt;=180,"Entre 150 e 180","Superior a 180")))))))</f>
        <v/>
      </c>
      <c r="S662">
        <f>IF(N662="Atraso",IF(Q662&lt;=30,INFORME_MENSAL!$A$12,IF(Q662&lt;=60,INFORME_MENSAL!$A$13,IF(Q662&lt;=90,INFORME_MENSAL!$A$14,IF(Q662&lt;=120,INFORME_MENSAL!$A$15,IF(Q662&lt;=150,INFORME_MENSAL!$A$16,IF(Q662&lt;=180,INFORME_MENSAL!$A$17,IF(Q662&lt;=360,INFORME_MENSAL!$A$18,IF(Q662&gt;360,INFORME_MENSAL!$A$19)))))))),"")</f>
        <v/>
      </c>
    </row>
    <row r="663">
      <c r="A663" t="inlineStr">
        <is>
          <t>CASA-58</t>
        </is>
      </c>
      <c r="B663" t="inlineStr">
        <is>
          <t>ADRIANO DO COUTO CORREA / PAULA LETICIA REIS LAVRA</t>
        </is>
      </c>
      <c r="C663" t="n">
        <v>1</v>
      </c>
      <c r="D663" t="inlineStr">
        <is>
          <t>INCC</t>
        </is>
      </c>
      <c r="F663" t="inlineStr">
        <is>
          <t>Mensal</t>
        </is>
      </c>
      <c r="G663" s="322" t="n">
        <v>45437</v>
      </c>
      <c r="H663" s="322" t="n">
        <v>45413</v>
      </c>
      <c r="I663" t="n">
        <v>9</v>
      </c>
      <c r="J663" t="inlineStr">
        <is>
          <t>P - Parcela</t>
        </is>
      </c>
      <c r="K663" t="inlineStr">
        <is>
          <t>Contrato</t>
        </is>
      </c>
      <c r="L663" t="n">
        <v>3490.88</v>
      </c>
      <c r="M663" s="167">
        <f>DATE(YEAR(G663),MONTH(G663),1)</f>
        <v/>
      </c>
      <c r="N663" s="157">
        <f>IF(G663&gt;$L$3,"Futuro","Atraso")</f>
        <v/>
      </c>
      <c r="O663">
        <f>12*(YEAR(G663)-YEAR($L$3))+(MONTH(G663)-MONTH($L$3))</f>
        <v/>
      </c>
      <c r="P663" s="319">
        <f>IF(N663="Atraso",L663,L663/(1+$L$2)^O663)</f>
        <v/>
      </c>
      <c r="Q663">
        <f>IF(N663="Atraso",$L$3-G663,0)</f>
        <v/>
      </c>
      <c r="R663">
        <f>IF(Q663&lt;=15,"Até 15",IF(Q663&lt;=30,"Entre 15 e 30",IF(Q663&lt;=60,"Entre 30 e 60",IF(Q663&lt;=90,"Entre 60 e 90",IF(Q663&lt;=120,"Entre 90 e 120",IF(Q663&lt;=150,"Entre 120 e 150",IF(Q663&lt;=180,"Entre 150 e 180","Superior a 180")))))))</f>
        <v/>
      </c>
      <c r="S663">
        <f>IF(N663="Atraso",IF(Q663&lt;=30,INFORME_MENSAL!$A$12,IF(Q663&lt;=60,INFORME_MENSAL!$A$13,IF(Q663&lt;=90,INFORME_MENSAL!$A$14,IF(Q663&lt;=120,INFORME_MENSAL!$A$15,IF(Q663&lt;=150,INFORME_MENSAL!$A$16,IF(Q663&lt;=180,INFORME_MENSAL!$A$17,IF(Q663&lt;=360,INFORME_MENSAL!$A$18,IF(Q663&gt;360,INFORME_MENSAL!$A$19)))))))),"")</f>
        <v/>
      </c>
    </row>
    <row r="664">
      <c r="A664" t="inlineStr">
        <is>
          <t>CASA-80</t>
        </is>
      </c>
      <c r="B664" t="inlineStr">
        <is>
          <t>MATHEUS OMENA MACIEL / INGRID ANDRADE OMENA</t>
        </is>
      </c>
      <c r="C664" t="n">
        <v>1</v>
      </c>
      <c r="D664" t="inlineStr">
        <is>
          <t>INCC</t>
        </is>
      </c>
      <c r="F664" t="inlineStr">
        <is>
          <t>Mensal</t>
        </is>
      </c>
      <c r="G664" s="322" t="n">
        <v>45437</v>
      </c>
      <c r="H664" s="322" t="n">
        <v>45413</v>
      </c>
      <c r="I664" t="n">
        <v>6</v>
      </c>
      <c r="J664" t="inlineStr">
        <is>
          <t>P - Parcela</t>
        </is>
      </c>
      <c r="K664" t="inlineStr">
        <is>
          <t>Contrato</t>
        </is>
      </c>
      <c r="L664" t="n">
        <v>3595.43</v>
      </c>
      <c r="M664" s="167">
        <f>DATE(YEAR(G664),MONTH(G664),1)</f>
        <v/>
      </c>
      <c r="N664" s="157">
        <f>IF(G664&gt;$L$3,"Futuro","Atraso")</f>
        <v/>
      </c>
      <c r="O664">
        <f>12*(YEAR(G664)-YEAR($L$3))+(MONTH(G664)-MONTH($L$3))</f>
        <v/>
      </c>
      <c r="P664" s="319">
        <f>IF(N664="Atraso",L664,L664/(1+$L$2)^O664)</f>
        <v/>
      </c>
      <c r="Q664">
        <f>IF(N664="Atraso",$L$3-G664,0)</f>
        <v/>
      </c>
      <c r="R664">
        <f>IF(Q664&lt;=15,"Até 15",IF(Q664&lt;=30,"Entre 15 e 30",IF(Q664&lt;=60,"Entre 30 e 60",IF(Q664&lt;=90,"Entre 60 e 90",IF(Q664&lt;=120,"Entre 90 e 120",IF(Q664&lt;=150,"Entre 120 e 150",IF(Q664&lt;=180,"Entre 150 e 180","Superior a 180")))))))</f>
        <v/>
      </c>
      <c r="S664">
        <f>IF(N664="Atraso",IF(Q664&lt;=30,INFORME_MENSAL!$A$12,IF(Q664&lt;=60,INFORME_MENSAL!$A$13,IF(Q664&lt;=90,INFORME_MENSAL!$A$14,IF(Q664&lt;=120,INFORME_MENSAL!$A$15,IF(Q664&lt;=150,INFORME_MENSAL!$A$16,IF(Q664&lt;=180,INFORME_MENSAL!$A$17,IF(Q664&lt;=360,INFORME_MENSAL!$A$18,IF(Q664&gt;360,INFORME_MENSAL!$A$19)))))))),"")</f>
        <v/>
      </c>
    </row>
    <row r="665">
      <c r="A665" t="inlineStr">
        <is>
          <t>CASA-10</t>
        </is>
      </c>
      <c r="B665" t="inlineStr">
        <is>
          <t>DIEGO DA MATA DE SOUSA</t>
        </is>
      </c>
      <c r="C665" t="n">
        <v>1</v>
      </c>
      <c r="D665" t="inlineStr">
        <is>
          <t>INCC</t>
        </is>
      </c>
      <c r="F665" t="inlineStr">
        <is>
          <t>Mensal</t>
        </is>
      </c>
      <c r="G665" s="322" t="n">
        <v>45437</v>
      </c>
      <c r="H665" s="322" t="n">
        <v>45413</v>
      </c>
      <c r="I665" t="n">
        <v>6</v>
      </c>
      <c r="J665" t="inlineStr">
        <is>
          <t>P - Parcela</t>
        </is>
      </c>
      <c r="K665" t="inlineStr">
        <is>
          <t>Contrato</t>
        </is>
      </c>
      <c r="L665" t="n">
        <v>3595.43</v>
      </c>
      <c r="M665" s="167">
        <f>DATE(YEAR(G665),MONTH(G665),1)</f>
        <v/>
      </c>
      <c r="N665" s="157">
        <f>IF(G665&gt;$L$3,"Futuro","Atraso")</f>
        <v/>
      </c>
      <c r="O665">
        <f>12*(YEAR(G665)-YEAR($L$3))+(MONTH(G665)-MONTH($L$3))</f>
        <v/>
      </c>
      <c r="P665" s="319">
        <f>IF(N665="Atraso",L665,L665/(1+$L$2)^O665)</f>
        <v/>
      </c>
      <c r="Q665">
        <f>IF(N665="Atraso",$L$3-G665,0)</f>
        <v/>
      </c>
      <c r="R665">
        <f>IF(Q665&lt;=15,"Até 15",IF(Q665&lt;=30,"Entre 15 e 30",IF(Q665&lt;=60,"Entre 30 e 60",IF(Q665&lt;=90,"Entre 60 e 90",IF(Q665&lt;=120,"Entre 90 e 120",IF(Q665&lt;=150,"Entre 120 e 150",IF(Q665&lt;=180,"Entre 150 e 180","Superior a 180")))))))</f>
        <v/>
      </c>
      <c r="S665">
        <f>IF(N665="Atraso",IF(Q665&lt;=30,INFORME_MENSAL!$A$12,IF(Q665&lt;=60,INFORME_MENSAL!$A$13,IF(Q665&lt;=90,INFORME_MENSAL!$A$14,IF(Q665&lt;=120,INFORME_MENSAL!$A$15,IF(Q665&lt;=150,INFORME_MENSAL!$A$16,IF(Q665&lt;=180,INFORME_MENSAL!$A$17,IF(Q665&lt;=360,INFORME_MENSAL!$A$18,IF(Q665&gt;360,INFORME_MENSAL!$A$19)))))))),"")</f>
        <v/>
      </c>
    </row>
    <row r="666">
      <c r="A666" t="inlineStr">
        <is>
          <t>CASA-43</t>
        </is>
      </c>
      <c r="B666" t="inlineStr">
        <is>
          <t>ROBSON PEREIRA DA SILVA / CAMILA DA SILVA OLIVEIRA</t>
        </is>
      </c>
      <c r="C666" t="n">
        <v>1</v>
      </c>
      <c r="D666" t="inlineStr">
        <is>
          <t>INCC</t>
        </is>
      </c>
      <c r="F666" t="inlineStr">
        <is>
          <t>Mensal</t>
        </is>
      </c>
      <c r="G666" s="322" t="n">
        <v>45437</v>
      </c>
      <c r="H666" s="322" t="n">
        <v>45413</v>
      </c>
      <c r="I666" t="n">
        <v>10</v>
      </c>
      <c r="J666" t="inlineStr">
        <is>
          <t>P - Parcela</t>
        </is>
      </c>
      <c r="K666" t="inlineStr">
        <is>
          <t>Contrato</t>
        </is>
      </c>
      <c r="L666" t="n">
        <v>4358.99</v>
      </c>
      <c r="M666" s="167">
        <f>DATE(YEAR(G666),MONTH(G666),1)</f>
        <v/>
      </c>
      <c r="N666" s="157">
        <f>IF(G666&gt;$L$3,"Futuro","Atraso")</f>
        <v/>
      </c>
      <c r="O666">
        <f>12*(YEAR(G666)-YEAR($L$3))+(MONTH(G666)-MONTH($L$3))</f>
        <v/>
      </c>
      <c r="P666" s="319">
        <f>IF(N666="Atraso",L666,L666/(1+$L$2)^O666)</f>
        <v/>
      </c>
      <c r="Q666">
        <f>IF(N666="Atraso",$L$3-G666,0)</f>
        <v/>
      </c>
      <c r="R666">
        <f>IF(Q666&lt;=15,"Até 15",IF(Q666&lt;=30,"Entre 15 e 30",IF(Q666&lt;=60,"Entre 30 e 60",IF(Q666&lt;=90,"Entre 60 e 90",IF(Q666&lt;=120,"Entre 90 e 120",IF(Q666&lt;=150,"Entre 120 e 150",IF(Q666&lt;=180,"Entre 150 e 180","Superior a 180")))))))</f>
        <v/>
      </c>
      <c r="S666">
        <f>IF(N666="Atraso",IF(Q666&lt;=30,INFORME_MENSAL!$A$12,IF(Q666&lt;=60,INFORME_MENSAL!$A$13,IF(Q666&lt;=90,INFORME_MENSAL!$A$14,IF(Q666&lt;=120,INFORME_MENSAL!$A$15,IF(Q666&lt;=150,INFORME_MENSAL!$A$16,IF(Q666&lt;=180,INFORME_MENSAL!$A$17,IF(Q666&lt;=360,INFORME_MENSAL!$A$18,IF(Q666&gt;360,INFORME_MENSAL!$A$19)))))))),"")</f>
        <v/>
      </c>
    </row>
    <row r="667">
      <c r="A667" t="inlineStr">
        <is>
          <t>CASA-3</t>
        </is>
      </c>
      <c r="B667" t="inlineStr">
        <is>
          <t>EDNEY DE CARVALHO BREVES JUNIOR</t>
        </is>
      </c>
      <c r="C667" t="n">
        <v>1</v>
      </c>
      <c r="D667" t="inlineStr">
        <is>
          <t>INCC</t>
        </is>
      </c>
      <c r="F667" t="inlineStr">
        <is>
          <t>Mensal</t>
        </is>
      </c>
      <c r="G667" s="322" t="n">
        <v>45437</v>
      </c>
      <c r="H667" s="322" t="n">
        <v>45413</v>
      </c>
      <c r="I667" t="n">
        <v>14</v>
      </c>
      <c r="J667" t="inlineStr">
        <is>
          <t>P - Parcela</t>
        </is>
      </c>
      <c r="K667" t="inlineStr">
        <is>
          <t>Contrato</t>
        </is>
      </c>
      <c r="L667" t="n">
        <v>5000</v>
      </c>
      <c r="M667" s="167">
        <f>DATE(YEAR(G667),MONTH(G667),1)</f>
        <v/>
      </c>
      <c r="N667" s="157">
        <f>IF(G667&gt;$L$3,"Futuro","Atraso")</f>
        <v/>
      </c>
      <c r="O667">
        <f>12*(YEAR(G667)-YEAR($L$3))+(MONTH(G667)-MONTH($L$3))</f>
        <v/>
      </c>
      <c r="P667" s="319">
        <f>IF(N667="Atraso",L667,L667/(1+$L$2)^O667)</f>
        <v/>
      </c>
      <c r="Q667">
        <f>IF(N667="Atraso",$L$3-G667,0)</f>
        <v/>
      </c>
      <c r="R667">
        <f>IF(Q667&lt;=15,"Até 15",IF(Q667&lt;=30,"Entre 15 e 30",IF(Q667&lt;=60,"Entre 30 e 60",IF(Q667&lt;=90,"Entre 60 e 90",IF(Q667&lt;=120,"Entre 90 e 120",IF(Q667&lt;=150,"Entre 120 e 150",IF(Q667&lt;=180,"Entre 150 e 180","Superior a 180")))))))</f>
        <v/>
      </c>
      <c r="S667">
        <f>IF(N667="Atraso",IF(Q667&lt;=30,INFORME_MENSAL!$A$12,IF(Q667&lt;=60,INFORME_MENSAL!$A$13,IF(Q667&lt;=90,INFORME_MENSAL!$A$14,IF(Q667&lt;=120,INFORME_MENSAL!$A$15,IF(Q667&lt;=150,INFORME_MENSAL!$A$16,IF(Q667&lt;=180,INFORME_MENSAL!$A$17,IF(Q667&lt;=360,INFORME_MENSAL!$A$18,IF(Q667&gt;360,INFORME_MENSAL!$A$19)))))))),"")</f>
        <v/>
      </c>
    </row>
    <row r="668">
      <c r="A668" t="inlineStr">
        <is>
          <t>CASA-53</t>
        </is>
      </c>
      <c r="B668" t="inlineStr">
        <is>
          <t>FELIPE POZITANO FABRETTE</t>
        </is>
      </c>
      <c r="C668" t="n">
        <v>1</v>
      </c>
      <c r="D668" t="inlineStr">
        <is>
          <t>INCC</t>
        </is>
      </c>
      <c r="F668" t="inlineStr">
        <is>
          <t>Mensal</t>
        </is>
      </c>
      <c r="G668" s="322" t="n">
        <v>45437</v>
      </c>
      <c r="H668" s="322" t="n">
        <v>45413</v>
      </c>
      <c r="I668" t="n">
        <v>15</v>
      </c>
      <c r="J668" t="inlineStr">
        <is>
          <t>P - Parcela</t>
        </is>
      </c>
      <c r="K668" t="inlineStr">
        <is>
          <t>Contrato</t>
        </is>
      </c>
      <c r="L668" t="n">
        <v>3000</v>
      </c>
      <c r="M668" s="167">
        <f>DATE(YEAR(G668),MONTH(G668),1)</f>
        <v/>
      </c>
      <c r="N668" s="157">
        <f>IF(G668&gt;$L$3,"Futuro","Atraso")</f>
        <v/>
      </c>
      <c r="O668">
        <f>12*(YEAR(G668)-YEAR($L$3))+(MONTH(G668)-MONTH($L$3))</f>
        <v/>
      </c>
      <c r="P668" s="319">
        <f>IF(N668="Atraso",L668,L668/(1+$L$2)^O668)</f>
        <v/>
      </c>
      <c r="Q668">
        <f>IF(N668="Atraso",$L$3-G668,0)</f>
        <v/>
      </c>
      <c r="R668">
        <f>IF(Q668&lt;=15,"Até 15",IF(Q668&lt;=30,"Entre 15 e 30",IF(Q668&lt;=60,"Entre 30 e 60",IF(Q668&lt;=90,"Entre 60 e 90",IF(Q668&lt;=120,"Entre 90 e 120",IF(Q668&lt;=150,"Entre 120 e 150",IF(Q668&lt;=180,"Entre 150 e 180","Superior a 180")))))))</f>
        <v/>
      </c>
      <c r="S668">
        <f>IF(N668="Atraso",IF(Q668&lt;=30,INFORME_MENSAL!$A$12,IF(Q668&lt;=60,INFORME_MENSAL!$A$13,IF(Q668&lt;=90,INFORME_MENSAL!$A$14,IF(Q668&lt;=120,INFORME_MENSAL!$A$15,IF(Q668&lt;=150,INFORME_MENSAL!$A$16,IF(Q668&lt;=180,INFORME_MENSAL!$A$17,IF(Q668&lt;=360,INFORME_MENSAL!$A$18,IF(Q668&gt;360,INFORME_MENSAL!$A$19)))))))),"")</f>
        <v/>
      </c>
    </row>
    <row r="669">
      <c r="A669" t="inlineStr">
        <is>
          <t>CASA-57</t>
        </is>
      </c>
      <c r="B669" t="inlineStr">
        <is>
          <t>JUAREZ FERREIRA DA SILVA JUNIOR/ SILMARA JAINE SILVA</t>
        </is>
      </c>
      <c r="C669" t="n">
        <v>1</v>
      </c>
      <c r="D669" t="inlineStr">
        <is>
          <t>INCC</t>
        </is>
      </c>
      <c r="F669" t="inlineStr">
        <is>
          <t>Mensal</t>
        </is>
      </c>
      <c r="G669" s="322" t="n">
        <v>45458</v>
      </c>
      <c r="H669" s="322" t="n">
        <v>45444</v>
      </c>
      <c r="I669" t="n">
        <v>1</v>
      </c>
      <c r="J669" t="inlineStr">
        <is>
          <t>F - Financiamento</t>
        </is>
      </c>
      <c r="K669" t="inlineStr">
        <is>
          <t>Contrato</t>
        </is>
      </c>
      <c r="L669" t="n">
        <v>465632.55</v>
      </c>
      <c r="M669" s="167">
        <f>DATE(YEAR(G669),MONTH(G669),1)</f>
        <v/>
      </c>
      <c r="N669" s="157">
        <f>IF(G669&gt;$L$3,"Futuro","Atraso")</f>
        <v/>
      </c>
      <c r="O669">
        <f>12*(YEAR(G669)-YEAR($L$3))+(MONTH(G669)-MONTH($L$3))</f>
        <v/>
      </c>
      <c r="P669" s="319">
        <f>IF(N669="Atraso",L669,L669/(1+$L$2)^O669)</f>
        <v/>
      </c>
      <c r="Q669">
        <f>IF(N669="Atraso",$L$3-G669,0)</f>
        <v/>
      </c>
      <c r="R669">
        <f>IF(Q669&lt;=15,"Até 15",IF(Q669&lt;=30,"Entre 15 e 30",IF(Q669&lt;=60,"Entre 30 e 60",IF(Q669&lt;=90,"Entre 60 e 90",IF(Q669&lt;=120,"Entre 90 e 120",IF(Q669&lt;=150,"Entre 120 e 150",IF(Q669&lt;=180,"Entre 150 e 180","Superior a 180")))))))</f>
        <v/>
      </c>
      <c r="S669">
        <f>IF(N669="Atraso",IF(Q669&lt;=30,INFORME_MENSAL!$A$12,IF(Q669&lt;=60,INFORME_MENSAL!$A$13,IF(Q669&lt;=90,INFORME_MENSAL!$A$14,IF(Q669&lt;=120,INFORME_MENSAL!$A$15,IF(Q669&lt;=150,INFORME_MENSAL!$A$16,IF(Q669&lt;=180,INFORME_MENSAL!$A$17,IF(Q669&lt;=360,INFORME_MENSAL!$A$18,IF(Q669&gt;360,INFORME_MENSAL!$A$19)))))))),"")</f>
        <v/>
      </c>
    </row>
    <row r="670">
      <c r="A670" t="inlineStr">
        <is>
          <t>CASA-57</t>
        </is>
      </c>
      <c r="B670" t="inlineStr">
        <is>
          <t>JUAREZ FERREIRA DA SILVA JUNIOR/ SILMARA JAINE SILVA</t>
        </is>
      </c>
      <c r="C670" t="n">
        <v>1</v>
      </c>
      <c r="D670" t="inlineStr">
        <is>
          <t>INCC</t>
        </is>
      </c>
      <c r="F670" t="inlineStr">
        <is>
          <t>Mensal</t>
        </is>
      </c>
      <c r="G670" s="322" t="n">
        <v>45458</v>
      </c>
      <c r="H670" s="322" t="n">
        <v>45444</v>
      </c>
      <c r="I670" t="n">
        <v>3</v>
      </c>
      <c r="J670" t="inlineStr">
        <is>
          <t>I - Intermediária</t>
        </is>
      </c>
      <c r="K670" t="inlineStr">
        <is>
          <t>Contrato</t>
        </is>
      </c>
      <c r="L670" t="n">
        <v>13303.79</v>
      </c>
      <c r="M670" s="167">
        <f>DATE(YEAR(G670),MONTH(G670),1)</f>
        <v/>
      </c>
      <c r="N670" s="157">
        <f>IF(G670&gt;$L$3,"Futuro","Atraso")</f>
        <v/>
      </c>
      <c r="O670">
        <f>12*(YEAR(G670)-YEAR($L$3))+(MONTH(G670)-MONTH($L$3))</f>
        <v/>
      </c>
      <c r="P670" s="319">
        <f>IF(N670="Atraso",L670,L670/(1+$L$2)^O670)</f>
        <v/>
      </c>
      <c r="Q670">
        <f>IF(N670="Atraso",$L$3-G670,0)</f>
        <v/>
      </c>
      <c r="R670">
        <f>IF(Q670&lt;=15,"Até 15",IF(Q670&lt;=30,"Entre 15 e 30",IF(Q670&lt;=60,"Entre 30 e 60",IF(Q670&lt;=90,"Entre 60 e 90",IF(Q670&lt;=120,"Entre 90 e 120",IF(Q670&lt;=150,"Entre 120 e 150",IF(Q670&lt;=180,"Entre 150 e 180","Superior a 180")))))))</f>
        <v/>
      </c>
      <c r="S670">
        <f>IF(N670="Atraso",IF(Q670&lt;=30,INFORME_MENSAL!$A$12,IF(Q670&lt;=60,INFORME_MENSAL!$A$13,IF(Q670&lt;=90,INFORME_MENSAL!$A$14,IF(Q670&lt;=120,INFORME_MENSAL!$A$15,IF(Q670&lt;=150,INFORME_MENSAL!$A$16,IF(Q670&lt;=180,INFORME_MENSAL!$A$17,IF(Q670&lt;=360,INFORME_MENSAL!$A$18,IF(Q670&gt;360,INFORME_MENSAL!$A$19)))))))),"")</f>
        <v/>
      </c>
    </row>
    <row r="671">
      <c r="A671" t="inlineStr">
        <is>
          <t>CASA-26</t>
        </is>
      </c>
      <c r="B671" t="inlineStr">
        <is>
          <t>FABIO LUIZ RIBEIRO GUIMARÃES / ELISANGELA FERREIRA GUIMARÃES</t>
        </is>
      </c>
      <c r="C671" t="n">
        <v>1</v>
      </c>
      <c r="D671" t="inlineStr">
        <is>
          <t>INCC</t>
        </is>
      </c>
      <c r="F671" t="inlineStr">
        <is>
          <t>Mensal</t>
        </is>
      </c>
      <c r="G671" s="322" t="n">
        <v>45458</v>
      </c>
      <c r="H671" s="322" t="n">
        <v>45444</v>
      </c>
      <c r="I671" t="n">
        <v>31</v>
      </c>
      <c r="J671" t="inlineStr">
        <is>
          <t>P - Parcela</t>
        </is>
      </c>
      <c r="K671" t="inlineStr">
        <is>
          <t>Contrato</t>
        </is>
      </c>
      <c r="L671" t="n">
        <v>3520.22</v>
      </c>
      <c r="M671" s="167">
        <f>DATE(YEAR(G671),MONTH(G671),1)</f>
        <v/>
      </c>
      <c r="N671" s="157">
        <f>IF(G671&gt;$L$3,"Futuro","Atraso")</f>
        <v/>
      </c>
      <c r="O671">
        <f>12*(YEAR(G671)-YEAR($L$3))+(MONTH(G671)-MONTH($L$3))</f>
        <v/>
      </c>
      <c r="P671" s="319">
        <f>IF(N671="Atraso",L671,L671/(1+$L$2)^O671)</f>
        <v/>
      </c>
      <c r="Q671">
        <f>IF(N671="Atraso",$L$3-G671,0)</f>
        <v/>
      </c>
      <c r="R671">
        <f>IF(Q671&lt;=15,"Até 15",IF(Q671&lt;=30,"Entre 15 e 30",IF(Q671&lt;=60,"Entre 30 e 60",IF(Q671&lt;=90,"Entre 60 e 90",IF(Q671&lt;=120,"Entre 90 e 120",IF(Q671&lt;=150,"Entre 120 e 150",IF(Q671&lt;=180,"Entre 150 e 180","Superior a 180")))))))</f>
        <v/>
      </c>
      <c r="S671">
        <f>IF(N671="Atraso",IF(Q671&lt;=30,INFORME_MENSAL!$A$12,IF(Q671&lt;=60,INFORME_MENSAL!$A$13,IF(Q671&lt;=90,INFORME_MENSAL!$A$14,IF(Q671&lt;=120,INFORME_MENSAL!$A$15,IF(Q671&lt;=150,INFORME_MENSAL!$A$16,IF(Q671&lt;=180,INFORME_MENSAL!$A$17,IF(Q671&lt;=360,INFORME_MENSAL!$A$18,IF(Q671&gt;360,INFORME_MENSAL!$A$19)))))))),"")</f>
        <v/>
      </c>
    </row>
    <row r="672">
      <c r="A672" t="inlineStr">
        <is>
          <t>CASA-26</t>
        </is>
      </c>
      <c r="B672" t="inlineStr">
        <is>
          <t>FABIO LUIZ RIBEIRO GUIMARÃES / ELISANGELA FERREIRA GUIMARÃES</t>
        </is>
      </c>
      <c r="C672" t="n">
        <v>1</v>
      </c>
      <c r="D672" t="inlineStr">
        <is>
          <t>INCC</t>
        </is>
      </c>
      <c r="F672" t="inlineStr">
        <is>
          <t>Mensal</t>
        </is>
      </c>
      <c r="G672" s="322" t="n">
        <v>45458</v>
      </c>
      <c r="H672" s="322" t="n">
        <v>45444</v>
      </c>
      <c r="I672" t="n">
        <v>1</v>
      </c>
      <c r="J672" t="inlineStr">
        <is>
          <t>F - Financiamento</t>
        </is>
      </c>
      <c r="K672" t="inlineStr">
        <is>
          <t>Contrato</t>
        </is>
      </c>
      <c r="L672" t="n">
        <v>508231.6</v>
      </c>
      <c r="M672" s="167">
        <f>DATE(YEAR(G672),MONTH(G672),1)</f>
        <v/>
      </c>
      <c r="N672" s="157">
        <f>IF(G672&gt;$L$3,"Futuro","Atraso")</f>
        <v/>
      </c>
      <c r="O672">
        <f>12*(YEAR(G672)-YEAR($L$3))+(MONTH(G672)-MONTH($L$3))</f>
        <v/>
      </c>
      <c r="P672" s="319">
        <f>IF(N672="Atraso",L672,L672/(1+$L$2)^O672)</f>
        <v/>
      </c>
      <c r="Q672">
        <f>IF(N672="Atraso",$L$3-G672,0)</f>
        <v/>
      </c>
      <c r="R672">
        <f>IF(Q672&lt;=15,"Até 15",IF(Q672&lt;=30,"Entre 15 e 30",IF(Q672&lt;=60,"Entre 30 e 60",IF(Q672&lt;=90,"Entre 60 e 90",IF(Q672&lt;=120,"Entre 90 e 120",IF(Q672&lt;=150,"Entre 120 e 150",IF(Q672&lt;=180,"Entre 150 e 180","Superior a 180")))))))</f>
        <v/>
      </c>
      <c r="S672">
        <f>IF(N672="Atraso",IF(Q672&lt;=30,INFORME_MENSAL!$A$12,IF(Q672&lt;=60,INFORME_MENSAL!$A$13,IF(Q672&lt;=90,INFORME_MENSAL!$A$14,IF(Q672&lt;=120,INFORME_MENSAL!$A$15,IF(Q672&lt;=150,INFORME_MENSAL!$A$16,IF(Q672&lt;=180,INFORME_MENSAL!$A$17,IF(Q672&lt;=360,INFORME_MENSAL!$A$18,IF(Q672&gt;360,INFORME_MENSAL!$A$19)))))))),"")</f>
        <v/>
      </c>
    </row>
    <row r="673">
      <c r="A673" t="inlineStr">
        <is>
          <t>CASA-28</t>
        </is>
      </c>
      <c r="B673" t="inlineStr">
        <is>
          <t>ALINE SALVATERRA MAGALHAES</t>
        </is>
      </c>
      <c r="C673" t="n">
        <v>1</v>
      </c>
      <c r="D673" t="inlineStr">
        <is>
          <t>INCC</t>
        </is>
      </c>
      <c r="F673" t="inlineStr">
        <is>
          <t>Mensal</t>
        </is>
      </c>
      <c r="G673" s="322" t="n">
        <v>45458</v>
      </c>
      <c r="H673" s="322" t="n">
        <v>45444</v>
      </c>
      <c r="I673" t="n">
        <v>14</v>
      </c>
      <c r="J673" t="inlineStr">
        <is>
          <t>P - Parcela</t>
        </is>
      </c>
      <c r="K673" t="inlineStr">
        <is>
          <t>Contrato</t>
        </is>
      </c>
      <c r="L673" t="n">
        <v>3872.75</v>
      </c>
      <c r="M673" s="167">
        <f>DATE(YEAR(G673),MONTH(G673),1)</f>
        <v/>
      </c>
      <c r="N673" s="157">
        <f>IF(G673&gt;$L$3,"Futuro","Atraso")</f>
        <v/>
      </c>
      <c r="O673">
        <f>12*(YEAR(G673)-YEAR($L$3))+(MONTH(G673)-MONTH($L$3))</f>
        <v/>
      </c>
      <c r="P673" s="319">
        <f>IF(N673="Atraso",L673,L673/(1+$L$2)^O673)</f>
        <v/>
      </c>
      <c r="Q673">
        <f>IF(N673="Atraso",$L$3-G673,0)</f>
        <v/>
      </c>
      <c r="R673">
        <f>IF(Q673&lt;=15,"Até 15",IF(Q673&lt;=30,"Entre 15 e 30",IF(Q673&lt;=60,"Entre 30 e 60",IF(Q673&lt;=90,"Entre 60 e 90",IF(Q673&lt;=120,"Entre 90 e 120",IF(Q673&lt;=150,"Entre 120 e 150",IF(Q673&lt;=180,"Entre 150 e 180","Superior a 180")))))))</f>
        <v/>
      </c>
      <c r="S673">
        <f>IF(N673="Atraso",IF(Q673&lt;=30,INFORME_MENSAL!$A$12,IF(Q673&lt;=60,INFORME_MENSAL!$A$13,IF(Q673&lt;=90,INFORME_MENSAL!$A$14,IF(Q673&lt;=120,INFORME_MENSAL!$A$15,IF(Q673&lt;=150,INFORME_MENSAL!$A$16,IF(Q673&lt;=180,INFORME_MENSAL!$A$17,IF(Q673&lt;=360,INFORME_MENSAL!$A$18,IF(Q673&gt;360,INFORME_MENSAL!$A$19)))))))),"")</f>
        <v/>
      </c>
    </row>
    <row r="674">
      <c r="A674" t="inlineStr">
        <is>
          <t>CASA-27</t>
        </is>
      </c>
      <c r="B674" t="inlineStr">
        <is>
          <t>SIMONE REGINA MAIA</t>
        </is>
      </c>
      <c r="C674" t="n">
        <v>1</v>
      </c>
      <c r="D674" t="inlineStr">
        <is>
          <t>INCC</t>
        </is>
      </c>
      <c r="F674" t="inlineStr">
        <is>
          <t>Mensal</t>
        </is>
      </c>
      <c r="G674" s="322" t="n">
        <v>45458</v>
      </c>
      <c r="H674" s="322" t="n">
        <v>45444</v>
      </c>
      <c r="I674" t="n">
        <v>13</v>
      </c>
      <c r="J674" t="inlineStr">
        <is>
          <t>P - Parcela</t>
        </is>
      </c>
      <c r="K674" t="inlineStr">
        <is>
          <t>Contrato</t>
        </is>
      </c>
      <c r="L674" t="n">
        <v>4615.18</v>
      </c>
      <c r="M674" s="167">
        <f>DATE(YEAR(G674),MONTH(G674),1)</f>
        <v/>
      </c>
      <c r="N674" s="157">
        <f>IF(G674&gt;$L$3,"Futuro","Atraso")</f>
        <v/>
      </c>
      <c r="O674">
        <f>12*(YEAR(G674)-YEAR($L$3))+(MONTH(G674)-MONTH($L$3))</f>
        <v/>
      </c>
      <c r="P674" s="319">
        <f>IF(N674="Atraso",L674,L674/(1+$L$2)^O674)</f>
        <v/>
      </c>
      <c r="Q674">
        <f>IF(N674="Atraso",$L$3-G674,0)</f>
        <v/>
      </c>
      <c r="R674">
        <f>IF(Q674&lt;=15,"Até 15",IF(Q674&lt;=30,"Entre 15 e 30",IF(Q674&lt;=60,"Entre 30 e 60",IF(Q674&lt;=90,"Entre 60 e 90",IF(Q674&lt;=120,"Entre 90 e 120",IF(Q674&lt;=150,"Entre 120 e 150",IF(Q674&lt;=180,"Entre 150 e 180","Superior a 180")))))))</f>
        <v/>
      </c>
      <c r="S674">
        <f>IF(N674="Atraso",IF(Q674&lt;=30,INFORME_MENSAL!$A$12,IF(Q674&lt;=60,INFORME_MENSAL!$A$13,IF(Q674&lt;=90,INFORME_MENSAL!$A$14,IF(Q674&lt;=120,INFORME_MENSAL!$A$15,IF(Q674&lt;=150,INFORME_MENSAL!$A$16,IF(Q674&lt;=180,INFORME_MENSAL!$A$17,IF(Q674&lt;=360,INFORME_MENSAL!$A$18,IF(Q674&gt;360,INFORME_MENSAL!$A$19)))))))),"")</f>
        <v/>
      </c>
    </row>
    <row r="675">
      <c r="A675" t="inlineStr">
        <is>
          <t>CASA-35</t>
        </is>
      </c>
      <c r="B675" t="inlineStr">
        <is>
          <t>ADRIANA ALVARES DA COSTA / RICARDO FEIJO</t>
        </is>
      </c>
      <c r="C675" t="n">
        <v>1</v>
      </c>
      <c r="D675" t="inlineStr">
        <is>
          <t>INCC</t>
        </is>
      </c>
      <c r="F675" t="inlineStr">
        <is>
          <t>Mensal</t>
        </is>
      </c>
      <c r="G675" s="322" t="n">
        <v>45458</v>
      </c>
      <c r="H675" s="322" t="n">
        <v>45444</v>
      </c>
      <c r="I675" t="n">
        <v>13</v>
      </c>
      <c r="J675" t="inlineStr">
        <is>
          <t>P - Parcela</t>
        </is>
      </c>
      <c r="K675" t="inlineStr">
        <is>
          <t>Contrato</t>
        </is>
      </c>
      <c r="L675" t="n">
        <v>3845.45</v>
      </c>
      <c r="M675" s="167">
        <f>DATE(YEAR(G675),MONTH(G675),1)</f>
        <v/>
      </c>
      <c r="N675" s="157">
        <f>IF(G675&gt;$L$3,"Futuro","Atraso")</f>
        <v/>
      </c>
      <c r="O675">
        <f>12*(YEAR(G675)-YEAR($L$3))+(MONTH(G675)-MONTH($L$3))</f>
        <v/>
      </c>
      <c r="P675" s="319">
        <f>IF(N675="Atraso",L675,L675/(1+$L$2)^O675)</f>
        <v/>
      </c>
      <c r="Q675">
        <f>IF(N675="Atraso",$L$3-G675,0)</f>
        <v/>
      </c>
      <c r="R675">
        <f>IF(Q675&lt;=15,"Até 15",IF(Q675&lt;=30,"Entre 15 e 30",IF(Q675&lt;=60,"Entre 30 e 60",IF(Q675&lt;=90,"Entre 60 e 90",IF(Q675&lt;=120,"Entre 90 e 120",IF(Q675&lt;=150,"Entre 120 e 150",IF(Q675&lt;=180,"Entre 150 e 180","Superior a 180")))))))</f>
        <v/>
      </c>
      <c r="S675">
        <f>IF(N675="Atraso",IF(Q675&lt;=30,INFORME_MENSAL!$A$12,IF(Q675&lt;=60,INFORME_MENSAL!$A$13,IF(Q675&lt;=90,INFORME_MENSAL!$A$14,IF(Q675&lt;=120,INFORME_MENSAL!$A$15,IF(Q675&lt;=150,INFORME_MENSAL!$A$16,IF(Q675&lt;=180,INFORME_MENSAL!$A$17,IF(Q675&lt;=360,INFORME_MENSAL!$A$18,IF(Q675&gt;360,INFORME_MENSAL!$A$19)))))))),"")</f>
        <v/>
      </c>
    </row>
    <row r="676">
      <c r="A676" t="inlineStr">
        <is>
          <t>CASA-36</t>
        </is>
      </c>
      <c r="B676" t="inlineStr">
        <is>
          <t>ADRIANA ALVARES DA COSTA / RICARDO FEIJO</t>
        </is>
      </c>
      <c r="C676" t="n">
        <v>1</v>
      </c>
      <c r="D676" t="inlineStr">
        <is>
          <t>INCC</t>
        </is>
      </c>
      <c r="F676" t="inlineStr">
        <is>
          <t>Mensal</t>
        </is>
      </c>
      <c r="G676" s="322" t="n">
        <v>45458</v>
      </c>
      <c r="H676" s="322" t="n">
        <v>45444</v>
      </c>
      <c r="I676" t="n">
        <v>13</v>
      </c>
      <c r="J676" t="inlineStr">
        <is>
          <t>P - Parcela</t>
        </is>
      </c>
      <c r="K676" t="inlineStr">
        <is>
          <t>Contrato</t>
        </is>
      </c>
      <c r="L676" t="n">
        <v>3845.45</v>
      </c>
      <c r="M676" s="167">
        <f>DATE(YEAR(G676),MONTH(G676),1)</f>
        <v/>
      </c>
      <c r="N676" s="157">
        <f>IF(G676&gt;$L$3,"Futuro","Atraso")</f>
        <v/>
      </c>
      <c r="O676">
        <f>12*(YEAR(G676)-YEAR($L$3))+(MONTH(G676)-MONTH($L$3))</f>
        <v/>
      </c>
      <c r="P676" s="319">
        <f>IF(N676="Atraso",L676,L676/(1+$L$2)^O676)</f>
        <v/>
      </c>
      <c r="Q676">
        <f>IF(N676="Atraso",$L$3-G676,0)</f>
        <v/>
      </c>
      <c r="R676">
        <f>IF(Q676&lt;=15,"Até 15",IF(Q676&lt;=30,"Entre 15 e 30",IF(Q676&lt;=60,"Entre 30 e 60",IF(Q676&lt;=90,"Entre 60 e 90",IF(Q676&lt;=120,"Entre 90 e 120",IF(Q676&lt;=150,"Entre 120 e 150",IF(Q676&lt;=180,"Entre 150 e 180","Superior a 180")))))))</f>
        <v/>
      </c>
      <c r="S676">
        <f>IF(N676="Atraso",IF(Q676&lt;=30,INFORME_MENSAL!$A$12,IF(Q676&lt;=60,INFORME_MENSAL!$A$13,IF(Q676&lt;=90,INFORME_MENSAL!$A$14,IF(Q676&lt;=120,INFORME_MENSAL!$A$15,IF(Q676&lt;=150,INFORME_MENSAL!$A$16,IF(Q676&lt;=180,INFORME_MENSAL!$A$17,IF(Q676&lt;=360,INFORME_MENSAL!$A$18,IF(Q676&gt;360,INFORME_MENSAL!$A$19)))))))),"")</f>
        <v/>
      </c>
    </row>
    <row r="677">
      <c r="A677" t="inlineStr">
        <is>
          <t>CASA-9</t>
        </is>
      </c>
      <c r="B677" t="inlineStr">
        <is>
          <t>JESSE GONÇALVES NERI / SABRINA OLIVEIRA LIMA NERI</t>
        </is>
      </c>
      <c r="C677" t="n">
        <v>1</v>
      </c>
      <c r="D677" t="inlineStr">
        <is>
          <t>INCC</t>
        </is>
      </c>
      <c r="F677" t="inlineStr">
        <is>
          <t>Mensal</t>
        </is>
      </c>
      <c r="G677" s="322" t="n">
        <v>45458</v>
      </c>
      <c r="H677" s="322" t="n">
        <v>45444</v>
      </c>
      <c r="I677" t="n">
        <v>12</v>
      </c>
      <c r="J677" t="inlineStr">
        <is>
          <t>P - Parcela</t>
        </is>
      </c>
      <c r="K677" t="inlineStr">
        <is>
          <t>Contrato</t>
        </is>
      </c>
      <c r="L677" t="n">
        <v>3969.62</v>
      </c>
      <c r="M677" s="167">
        <f>DATE(YEAR(G677),MONTH(G677),1)</f>
        <v/>
      </c>
      <c r="N677" s="157">
        <f>IF(G677&gt;$L$3,"Futuro","Atraso")</f>
        <v/>
      </c>
      <c r="O677">
        <f>12*(YEAR(G677)-YEAR($L$3))+(MONTH(G677)-MONTH($L$3))</f>
        <v/>
      </c>
      <c r="P677" s="319">
        <f>IF(N677="Atraso",L677,L677/(1+$L$2)^O677)</f>
        <v/>
      </c>
      <c r="Q677">
        <f>IF(N677="Atraso",$L$3-G677,0)</f>
        <v/>
      </c>
      <c r="R677">
        <f>IF(Q677&lt;=15,"Até 15",IF(Q677&lt;=30,"Entre 15 e 30",IF(Q677&lt;=60,"Entre 30 e 60",IF(Q677&lt;=90,"Entre 60 e 90",IF(Q677&lt;=120,"Entre 90 e 120",IF(Q677&lt;=150,"Entre 120 e 150",IF(Q677&lt;=180,"Entre 150 e 180","Superior a 180")))))))</f>
        <v/>
      </c>
      <c r="S677">
        <f>IF(N677="Atraso",IF(Q677&lt;=30,INFORME_MENSAL!$A$12,IF(Q677&lt;=60,INFORME_MENSAL!$A$13,IF(Q677&lt;=90,INFORME_MENSAL!$A$14,IF(Q677&lt;=120,INFORME_MENSAL!$A$15,IF(Q677&lt;=150,INFORME_MENSAL!$A$16,IF(Q677&lt;=180,INFORME_MENSAL!$A$17,IF(Q677&lt;=360,INFORME_MENSAL!$A$18,IF(Q677&gt;360,INFORME_MENSAL!$A$19)))))))),"")</f>
        <v/>
      </c>
    </row>
    <row r="678">
      <c r="A678" t="inlineStr">
        <is>
          <t>CASA-46</t>
        </is>
      </c>
      <c r="B678" t="inlineStr">
        <is>
          <t>MARCELO NORONHA MANGANO / ANDRESA PINHEIRO MANGANO</t>
        </is>
      </c>
      <c r="C678" t="n">
        <v>1</v>
      </c>
      <c r="D678" t="inlineStr">
        <is>
          <t>INCC</t>
        </is>
      </c>
      <c r="F678" t="inlineStr">
        <is>
          <t>Mensal</t>
        </is>
      </c>
      <c r="G678" s="322" t="n">
        <v>45458</v>
      </c>
      <c r="H678" s="322" t="n">
        <v>45444</v>
      </c>
      <c r="I678" t="n">
        <v>8</v>
      </c>
      <c r="J678" t="inlineStr">
        <is>
          <t>P - Parcela</t>
        </is>
      </c>
      <c r="K678" t="inlineStr">
        <is>
          <t>Contrato</t>
        </is>
      </c>
      <c r="L678" t="n">
        <v>12062.4</v>
      </c>
      <c r="M678" s="167">
        <f>DATE(YEAR(G678),MONTH(G678),1)</f>
        <v/>
      </c>
      <c r="N678" s="157">
        <f>IF(G678&gt;$L$3,"Futuro","Atraso")</f>
        <v/>
      </c>
      <c r="O678">
        <f>12*(YEAR(G678)-YEAR($L$3))+(MONTH(G678)-MONTH($L$3))</f>
        <v/>
      </c>
      <c r="P678" s="319">
        <f>IF(N678="Atraso",L678,L678/(1+$L$2)^O678)</f>
        <v/>
      </c>
      <c r="Q678">
        <f>IF(N678="Atraso",$L$3-G678,0)</f>
        <v/>
      </c>
      <c r="R678">
        <f>IF(Q678&lt;=15,"Até 15",IF(Q678&lt;=30,"Entre 15 e 30",IF(Q678&lt;=60,"Entre 30 e 60",IF(Q678&lt;=90,"Entre 60 e 90",IF(Q678&lt;=120,"Entre 90 e 120",IF(Q678&lt;=150,"Entre 120 e 150",IF(Q678&lt;=180,"Entre 150 e 180","Superior a 180")))))))</f>
        <v/>
      </c>
      <c r="S678">
        <f>IF(N678="Atraso",IF(Q678&lt;=30,INFORME_MENSAL!$A$12,IF(Q678&lt;=60,INFORME_MENSAL!$A$13,IF(Q678&lt;=90,INFORME_MENSAL!$A$14,IF(Q678&lt;=120,INFORME_MENSAL!$A$15,IF(Q678&lt;=150,INFORME_MENSAL!$A$16,IF(Q678&lt;=180,INFORME_MENSAL!$A$17,IF(Q678&lt;=360,INFORME_MENSAL!$A$18,IF(Q678&gt;360,INFORME_MENSAL!$A$19)))))))),"")</f>
        <v/>
      </c>
    </row>
    <row r="679">
      <c r="A679" t="inlineStr">
        <is>
          <t>CASA-14</t>
        </is>
      </c>
      <c r="B679" t="inlineStr">
        <is>
          <t>VINICIUS DOLZANI FERMINO NASCIMENTO / GLAUCIA DOS SANTOS SILVA NASCIMENTO</t>
        </is>
      </c>
      <c r="C679" t="n">
        <v>1</v>
      </c>
      <c r="D679" t="inlineStr">
        <is>
          <t>INCC</t>
        </is>
      </c>
      <c r="F679" t="inlineStr">
        <is>
          <t>Mensal</t>
        </is>
      </c>
      <c r="G679" s="322" t="n">
        <v>45463</v>
      </c>
      <c r="H679" s="322" t="n">
        <v>45444</v>
      </c>
      <c r="I679" t="n">
        <v>13</v>
      </c>
      <c r="J679" t="inlineStr">
        <is>
          <t>P - Parcela</t>
        </is>
      </c>
      <c r="K679" t="inlineStr">
        <is>
          <t>Contrato</t>
        </is>
      </c>
      <c r="L679" t="n">
        <v>3350.86</v>
      </c>
      <c r="M679" s="167">
        <f>DATE(YEAR(G679),MONTH(G679),1)</f>
        <v/>
      </c>
      <c r="N679" s="157">
        <f>IF(G679&gt;$L$3,"Futuro","Atraso")</f>
        <v/>
      </c>
      <c r="O679">
        <f>12*(YEAR(G679)-YEAR($L$3))+(MONTH(G679)-MONTH($L$3))</f>
        <v/>
      </c>
      <c r="P679" s="319">
        <f>IF(N679="Atraso",L679,L679/(1+$L$2)^O679)</f>
        <v/>
      </c>
      <c r="Q679">
        <f>IF(N679="Atraso",$L$3-G679,0)</f>
        <v/>
      </c>
      <c r="R679">
        <f>IF(Q679&lt;=15,"Até 15",IF(Q679&lt;=30,"Entre 15 e 30",IF(Q679&lt;=60,"Entre 30 e 60",IF(Q679&lt;=90,"Entre 60 e 90",IF(Q679&lt;=120,"Entre 90 e 120",IF(Q679&lt;=150,"Entre 120 e 150",IF(Q679&lt;=180,"Entre 150 e 180","Superior a 180")))))))</f>
        <v/>
      </c>
      <c r="S679">
        <f>IF(N679="Atraso",IF(Q679&lt;=30,INFORME_MENSAL!$A$12,IF(Q679&lt;=60,INFORME_MENSAL!$A$13,IF(Q679&lt;=90,INFORME_MENSAL!$A$14,IF(Q679&lt;=120,INFORME_MENSAL!$A$15,IF(Q679&lt;=150,INFORME_MENSAL!$A$16,IF(Q679&lt;=180,INFORME_MENSAL!$A$17,IF(Q679&lt;=360,INFORME_MENSAL!$A$18,IF(Q679&gt;360,INFORME_MENSAL!$A$19)))))))),"")</f>
        <v/>
      </c>
    </row>
    <row r="680">
      <c r="A680" t="inlineStr">
        <is>
          <t>CASA-40</t>
        </is>
      </c>
      <c r="B680" t="inlineStr">
        <is>
          <t>RODRIGO DE JESUS REIS / DEBORA ANGELA REIS</t>
        </is>
      </c>
      <c r="C680" t="n">
        <v>1</v>
      </c>
      <c r="D680" t="inlineStr">
        <is>
          <t>INCC</t>
        </is>
      </c>
      <c r="F680" t="inlineStr">
        <is>
          <t>Mensal</t>
        </is>
      </c>
      <c r="G680" s="322" t="n">
        <v>45463</v>
      </c>
      <c r="H680" s="322" t="n">
        <v>45444</v>
      </c>
      <c r="I680" t="n">
        <v>15</v>
      </c>
      <c r="J680" t="inlineStr">
        <is>
          <t>P - Parcela</t>
        </is>
      </c>
      <c r="K680" t="inlineStr">
        <is>
          <t>Contrato</t>
        </is>
      </c>
      <c r="L680" t="n">
        <v>4647.94</v>
      </c>
      <c r="M680" s="167">
        <f>DATE(YEAR(G680),MONTH(G680),1)</f>
        <v/>
      </c>
      <c r="N680" s="157">
        <f>IF(G680&gt;$L$3,"Futuro","Atraso")</f>
        <v/>
      </c>
      <c r="O680">
        <f>12*(YEAR(G680)-YEAR($L$3))+(MONTH(G680)-MONTH($L$3))</f>
        <v/>
      </c>
      <c r="P680" s="319">
        <f>IF(N680="Atraso",L680,L680/(1+$L$2)^O680)</f>
        <v/>
      </c>
      <c r="Q680">
        <f>IF(N680="Atraso",$L$3-G680,0)</f>
        <v/>
      </c>
      <c r="R680">
        <f>IF(Q680&lt;=15,"Até 15",IF(Q680&lt;=30,"Entre 15 e 30",IF(Q680&lt;=60,"Entre 30 e 60",IF(Q680&lt;=90,"Entre 60 e 90",IF(Q680&lt;=120,"Entre 90 e 120",IF(Q680&lt;=150,"Entre 120 e 150",IF(Q680&lt;=180,"Entre 150 e 180","Superior a 180")))))))</f>
        <v/>
      </c>
      <c r="S680">
        <f>IF(N680="Atraso",IF(Q680&lt;=30,INFORME_MENSAL!$A$12,IF(Q680&lt;=60,INFORME_MENSAL!$A$13,IF(Q680&lt;=90,INFORME_MENSAL!$A$14,IF(Q680&lt;=120,INFORME_MENSAL!$A$15,IF(Q680&lt;=150,INFORME_MENSAL!$A$16,IF(Q680&lt;=180,INFORME_MENSAL!$A$17,IF(Q680&lt;=360,INFORME_MENSAL!$A$18,IF(Q680&gt;360,INFORME_MENSAL!$A$19)))))))),"")</f>
        <v/>
      </c>
    </row>
    <row r="681">
      <c r="A681" t="inlineStr">
        <is>
          <t>CASA-18</t>
        </is>
      </c>
      <c r="B681" t="inlineStr">
        <is>
          <t>MARCELO JOSE DA SILVA / RAQUEL LIVIA FACONTI</t>
        </is>
      </c>
      <c r="C681" t="n">
        <v>1</v>
      </c>
      <c r="D681" t="inlineStr">
        <is>
          <t>INCC</t>
        </is>
      </c>
      <c r="F681" t="inlineStr">
        <is>
          <t>Mensal</t>
        </is>
      </c>
      <c r="G681" s="322" t="n">
        <v>45463</v>
      </c>
      <c r="H681" s="322" t="n">
        <v>45444</v>
      </c>
      <c r="I681" t="n">
        <v>14</v>
      </c>
      <c r="J681" t="inlineStr">
        <is>
          <t>P - Parcela</t>
        </is>
      </c>
      <c r="K681" t="inlineStr">
        <is>
          <t>Contrato</t>
        </is>
      </c>
      <c r="L681" t="n">
        <v>3664.12</v>
      </c>
      <c r="M681" s="167">
        <f>DATE(YEAR(G681),MONTH(G681),1)</f>
        <v/>
      </c>
      <c r="N681" s="157">
        <f>IF(G681&gt;$L$3,"Futuro","Atraso")</f>
        <v/>
      </c>
      <c r="O681">
        <f>12*(YEAR(G681)-YEAR($L$3))+(MONTH(G681)-MONTH($L$3))</f>
        <v/>
      </c>
      <c r="P681" s="319">
        <f>IF(N681="Atraso",L681,L681/(1+$L$2)^O681)</f>
        <v/>
      </c>
      <c r="Q681">
        <f>IF(N681="Atraso",$L$3-G681,0)</f>
        <v/>
      </c>
      <c r="R681">
        <f>IF(Q681&lt;=15,"Até 15",IF(Q681&lt;=30,"Entre 15 e 30",IF(Q681&lt;=60,"Entre 30 e 60",IF(Q681&lt;=90,"Entre 60 e 90",IF(Q681&lt;=120,"Entre 90 e 120",IF(Q681&lt;=150,"Entre 120 e 150",IF(Q681&lt;=180,"Entre 150 e 180","Superior a 180")))))))</f>
        <v/>
      </c>
      <c r="S681">
        <f>IF(N681="Atraso",IF(Q681&lt;=30,INFORME_MENSAL!$A$12,IF(Q681&lt;=60,INFORME_MENSAL!$A$13,IF(Q681&lt;=90,INFORME_MENSAL!$A$14,IF(Q681&lt;=120,INFORME_MENSAL!$A$15,IF(Q681&lt;=150,INFORME_MENSAL!$A$16,IF(Q681&lt;=180,INFORME_MENSAL!$A$17,IF(Q681&lt;=360,INFORME_MENSAL!$A$18,IF(Q681&gt;360,INFORME_MENSAL!$A$19)))))))),"")</f>
        <v/>
      </c>
    </row>
    <row r="682">
      <c r="A682" t="inlineStr">
        <is>
          <t>CASA-16</t>
        </is>
      </c>
      <c r="B682" t="inlineStr">
        <is>
          <t>LEANDRO SOLA BERNARDINO / RAQUEL BERNARDINO SOLA</t>
        </is>
      </c>
      <c r="C682" t="n">
        <v>1</v>
      </c>
      <c r="D682" t="inlineStr">
        <is>
          <t>INCC</t>
        </is>
      </c>
      <c r="F682" t="inlineStr">
        <is>
          <t>Mensal</t>
        </is>
      </c>
      <c r="G682" s="322" t="n">
        <v>45463</v>
      </c>
      <c r="H682" s="322" t="n">
        <v>45444</v>
      </c>
      <c r="I682" t="n">
        <v>14</v>
      </c>
      <c r="J682" t="inlineStr">
        <is>
          <t>P - Parcela</t>
        </is>
      </c>
      <c r="K682" t="inlineStr">
        <is>
          <t>Contrato</t>
        </is>
      </c>
      <c r="L682" t="n">
        <v>3638.29</v>
      </c>
      <c r="M682" s="167">
        <f>DATE(YEAR(G682),MONTH(G682),1)</f>
        <v/>
      </c>
      <c r="N682" s="157">
        <f>IF(G682&gt;$L$3,"Futuro","Atraso")</f>
        <v/>
      </c>
      <c r="O682">
        <f>12*(YEAR(G682)-YEAR($L$3))+(MONTH(G682)-MONTH($L$3))</f>
        <v/>
      </c>
      <c r="P682" s="319">
        <f>IF(N682="Atraso",L682,L682/(1+$L$2)^O682)</f>
        <v/>
      </c>
      <c r="Q682">
        <f>IF(N682="Atraso",$L$3-G682,0)</f>
        <v/>
      </c>
      <c r="R682">
        <f>IF(Q682&lt;=15,"Até 15",IF(Q682&lt;=30,"Entre 15 e 30",IF(Q682&lt;=60,"Entre 30 e 60",IF(Q682&lt;=90,"Entre 60 e 90",IF(Q682&lt;=120,"Entre 90 e 120",IF(Q682&lt;=150,"Entre 120 e 150",IF(Q682&lt;=180,"Entre 150 e 180","Superior a 180")))))))</f>
        <v/>
      </c>
      <c r="S682">
        <f>IF(N682="Atraso",IF(Q682&lt;=30,INFORME_MENSAL!$A$12,IF(Q682&lt;=60,INFORME_MENSAL!$A$13,IF(Q682&lt;=90,INFORME_MENSAL!$A$14,IF(Q682&lt;=120,INFORME_MENSAL!$A$15,IF(Q682&lt;=150,INFORME_MENSAL!$A$16,IF(Q682&lt;=180,INFORME_MENSAL!$A$17,IF(Q682&lt;=360,INFORME_MENSAL!$A$18,IF(Q682&gt;360,INFORME_MENSAL!$A$19)))))))),"")</f>
        <v/>
      </c>
    </row>
    <row r="683">
      <c r="A683" t="inlineStr">
        <is>
          <t>CASA-34</t>
        </is>
      </c>
      <c r="B683" t="inlineStr">
        <is>
          <t>ALEXANDRE SIMIÃO / ANA PAULA DE BRITO SIMIÃO</t>
        </is>
      </c>
      <c r="C683" t="n">
        <v>1</v>
      </c>
      <c r="D683" t="inlineStr">
        <is>
          <t>INCC</t>
        </is>
      </c>
      <c r="F683" t="inlineStr">
        <is>
          <t>Mensal</t>
        </is>
      </c>
      <c r="G683" s="322" t="n">
        <v>45463</v>
      </c>
      <c r="H683" s="322" t="n">
        <v>45444</v>
      </c>
      <c r="I683" t="n">
        <v>14</v>
      </c>
      <c r="J683" t="inlineStr">
        <is>
          <t>P - Parcela</t>
        </is>
      </c>
      <c r="K683" t="inlineStr">
        <is>
          <t>Contrato</t>
        </is>
      </c>
      <c r="L683" t="n">
        <v>3845.45</v>
      </c>
      <c r="M683" s="167">
        <f>DATE(YEAR(G683),MONTH(G683),1)</f>
        <v/>
      </c>
      <c r="N683" s="157">
        <f>IF(G683&gt;$L$3,"Futuro","Atraso")</f>
        <v/>
      </c>
      <c r="O683">
        <f>12*(YEAR(G683)-YEAR($L$3))+(MONTH(G683)-MONTH($L$3))</f>
        <v/>
      </c>
      <c r="P683" s="319">
        <f>IF(N683="Atraso",L683,L683/(1+$L$2)^O683)</f>
        <v/>
      </c>
      <c r="Q683">
        <f>IF(N683="Atraso",$L$3-G683,0)</f>
        <v/>
      </c>
      <c r="R683">
        <f>IF(Q683&lt;=15,"Até 15",IF(Q683&lt;=30,"Entre 15 e 30",IF(Q683&lt;=60,"Entre 30 e 60",IF(Q683&lt;=90,"Entre 60 e 90",IF(Q683&lt;=120,"Entre 90 e 120",IF(Q683&lt;=150,"Entre 120 e 150",IF(Q683&lt;=180,"Entre 150 e 180","Superior a 180")))))))</f>
        <v/>
      </c>
      <c r="S683">
        <f>IF(N683="Atraso",IF(Q683&lt;=30,INFORME_MENSAL!$A$12,IF(Q683&lt;=60,INFORME_MENSAL!$A$13,IF(Q683&lt;=90,INFORME_MENSAL!$A$14,IF(Q683&lt;=120,INFORME_MENSAL!$A$15,IF(Q683&lt;=150,INFORME_MENSAL!$A$16,IF(Q683&lt;=180,INFORME_MENSAL!$A$17,IF(Q683&lt;=360,INFORME_MENSAL!$A$18,IF(Q683&gt;360,INFORME_MENSAL!$A$19)))))))),"")</f>
        <v/>
      </c>
    </row>
    <row r="684">
      <c r="A684" t="inlineStr">
        <is>
          <t>CASA-37</t>
        </is>
      </c>
      <c r="B684" t="inlineStr">
        <is>
          <t>DACH DIGITAL CONSULTORIA E SOLUCOES DIGITAIS LTDA / WESLEY BATISTA PEREIRA</t>
        </is>
      </c>
      <c r="C684" t="n">
        <v>1</v>
      </c>
      <c r="D684" t="inlineStr">
        <is>
          <t>INCC</t>
        </is>
      </c>
      <c r="F684" t="inlineStr">
        <is>
          <t>Mensal</t>
        </is>
      </c>
      <c r="G684" s="322" t="n">
        <v>45463</v>
      </c>
      <c r="H684" s="322" t="n">
        <v>45444</v>
      </c>
      <c r="I684" t="n">
        <v>13</v>
      </c>
      <c r="J684" t="inlineStr">
        <is>
          <t>P - Parcela</t>
        </is>
      </c>
      <c r="K684" t="inlineStr">
        <is>
          <t>Contrato</t>
        </is>
      </c>
      <c r="L684" t="n">
        <v>4615.18</v>
      </c>
      <c r="M684" s="167">
        <f>DATE(YEAR(G684),MONTH(G684),1)</f>
        <v/>
      </c>
      <c r="N684" s="157">
        <f>IF(G684&gt;$L$3,"Futuro","Atraso")</f>
        <v/>
      </c>
      <c r="O684">
        <f>12*(YEAR(G684)-YEAR($L$3))+(MONTH(G684)-MONTH($L$3))</f>
        <v/>
      </c>
      <c r="P684" s="319">
        <f>IF(N684="Atraso",L684,L684/(1+$L$2)^O684)</f>
        <v/>
      </c>
      <c r="Q684">
        <f>IF(N684="Atraso",$L$3-G684,0)</f>
        <v/>
      </c>
      <c r="R684">
        <f>IF(Q684&lt;=15,"Até 15",IF(Q684&lt;=30,"Entre 15 e 30",IF(Q684&lt;=60,"Entre 30 e 60",IF(Q684&lt;=90,"Entre 60 e 90",IF(Q684&lt;=120,"Entre 90 e 120",IF(Q684&lt;=150,"Entre 120 e 150",IF(Q684&lt;=180,"Entre 150 e 180","Superior a 180")))))))</f>
        <v/>
      </c>
      <c r="S684">
        <f>IF(N684="Atraso",IF(Q684&lt;=30,INFORME_MENSAL!$A$12,IF(Q684&lt;=60,INFORME_MENSAL!$A$13,IF(Q684&lt;=90,INFORME_MENSAL!$A$14,IF(Q684&lt;=120,INFORME_MENSAL!$A$15,IF(Q684&lt;=150,INFORME_MENSAL!$A$16,IF(Q684&lt;=180,INFORME_MENSAL!$A$17,IF(Q684&lt;=360,INFORME_MENSAL!$A$18,IF(Q684&gt;360,INFORME_MENSAL!$A$19)))))))),"")</f>
        <v/>
      </c>
    </row>
    <row r="685">
      <c r="A685" t="inlineStr">
        <is>
          <t>CASA-63</t>
        </is>
      </c>
      <c r="B685" t="inlineStr">
        <is>
          <t>RODRIGO LOPES DE SOUZA / BEATRIZ TEREZA MARCOLINO DE SOUZA</t>
        </is>
      </c>
      <c r="C685" t="n">
        <v>1</v>
      </c>
      <c r="D685" t="inlineStr">
        <is>
          <t>INCC</t>
        </is>
      </c>
      <c r="F685" t="inlineStr">
        <is>
          <t>Mensal</t>
        </is>
      </c>
      <c r="G685" s="322" t="n">
        <v>45463</v>
      </c>
      <c r="H685" s="322" t="n">
        <v>45444</v>
      </c>
      <c r="I685" t="n">
        <v>2</v>
      </c>
      <c r="J685" t="inlineStr">
        <is>
          <t>P - Parcela</t>
        </is>
      </c>
      <c r="K685" t="inlineStr">
        <is>
          <t>Contrato</t>
        </is>
      </c>
      <c r="L685" t="n">
        <v>7873.75</v>
      </c>
      <c r="M685" s="167">
        <f>DATE(YEAR(G685),MONTH(G685),1)</f>
        <v/>
      </c>
      <c r="N685" s="157">
        <f>IF(G685&gt;$L$3,"Futuro","Atraso")</f>
        <v/>
      </c>
      <c r="O685">
        <f>12*(YEAR(G685)-YEAR($L$3))+(MONTH(G685)-MONTH($L$3))</f>
        <v/>
      </c>
      <c r="P685" s="319">
        <f>IF(N685="Atraso",L685,L685/(1+$L$2)^O685)</f>
        <v/>
      </c>
      <c r="Q685">
        <f>IF(N685="Atraso",$L$3-G685,0)</f>
        <v/>
      </c>
      <c r="R685">
        <f>IF(Q685&lt;=15,"Até 15",IF(Q685&lt;=30,"Entre 15 e 30",IF(Q685&lt;=60,"Entre 30 e 60",IF(Q685&lt;=90,"Entre 60 e 90",IF(Q685&lt;=120,"Entre 90 e 120",IF(Q685&lt;=150,"Entre 120 e 150",IF(Q685&lt;=180,"Entre 150 e 180","Superior a 180")))))))</f>
        <v/>
      </c>
      <c r="S685">
        <f>IF(N685="Atraso",IF(Q685&lt;=30,INFORME_MENSAL!$A$12,IF(Q685&lt;=60,INFORME_MENSAL!$A$13,IF(Q685&lt;=90,INFORME_MENSAL!$A$14,IF(Q685&lt;=120,INFORME_MENSAL!$A$15,IF(Q685&lt;=150,INFORME_MENSAL!$A$16,IF(Q685&lt;=180,INFORME_MENSAL!$A$17,IF(Q685&lt;=360,INFORME_MENSAL!$A$18,IF(Q685&gt;360,INFORME_MENSAL!$A$19)))))))),"")</f>
        <v/>
      </c>
    </row>
    <row r="686">
      <c r="A686" t="inlineStr">
        <is>
          <t>CASA-32</t>
        </is>
      </c>
      <c r="B686" t="inlineStr">
        <is>
          <t>FERNANDA CARSOSO MOREIRA / JONATHAN ALVES MACEDO</t>
        </is>
      </c>
      <c r="C686" t="n">
        <v>1</v>
      </c>
      <c r="D686" t="inlineStr">
        <is>
          <t>INCC</t>
        </is>
      </c>
      <c r="F686" t="inlineStr">
        <is>
          <t>Mensal</t>
        </is>
      </c>
      <c r="G686" s="322" t="n">
        <v>45463</v>
      </c>
      <c r="H686" s="322" t="n">
        <v>45444</v>
      </c>
      <c r="I686" t="n">
        <v>2</v>
      </c>
      <c r="J686" t="inlineStr">
        <is>
          <t>P - Parcela</t>
        </is>
      </c>
      <c r="K686" t="inlineStr">
        <is>
          <t>Contrato</t>
        </is>
      </c>
      <c r="L686" t="n">
        <v>5078.89</v>
      </c>
      <c r="M686" s="167">
        <f>DATE(YEAR(G686),MONTH(G686),1)</f>
        <v/>
      </c>
      <c r="N686" s="157">
        <f>IF(G686&gt;$L$3,"Futuro","Atraso")</f>
        <v/>
      </c>
      <c r="O686">
        <f>12*(YEAR(G686)-YEAR($L$3))+(MONTH(G686)-MONTH($L$3))</f>
        <v/>
      </c>
      <c r="P686" s="319">
        <f>IF(N686="Atraso",L686,L686/(1+$L$2)^O686)</f>
        <v/>
      </c>
      <c r="Q686">
        <f>IF(N686="Atraso",$L$3-G686,0)</f>
        <v/>
      </c>
      <c r="R686">
        <f>IF(Q686&lt;=15,"Até 15",IF(Q686&lt;=30,"Entre 15 e 30",IF(Q686&lt;=60,"Entre 30 e 60",IF(Q686&lt;=90,"Entre 60 e 90",IF(Q686&lt;=120,"Entre 90 e 120",IF(Q686&lt;=150,"Entre 120 e 150",IF(Q686&lt;=180,"Entre 150 e 180","Superior a 180")))))))</f>
        <v/>
      </c>
      <c r="S686">
        <f>IF(N686="Atraso",IF(Q686&lt;=30,INFORME_MENSAL!$A$12,IF(Q686&lt;=60,INFORME_MENSAL!$A$13,IF(Q686&lt;=90,INFORME_MENSAL!$A$14,IF(Q686&lt;=120,INFORME_MENSAL!$A$15,IF(Q686&lt;=150,INFORME_MENSAL!$A$16,IF(Q686&lt;=180,INFORME_MENSAL!$A$17,IF(Q686&lt;=360,INFORME_MENSAL!$A$18,IF(Q686&gt;360,INFORME_MENSAL!$A$19)))))))),"")</f>
        <v/>
      </c>
    </row>
    <row r="687">
      <c r="A687" t="inlineStr">
        <is>
          <t>CASA-65</t>
        </is>
      </c>
      <c r="B687" t="inlineStr">
        <is>
          <t>DANILO BERTONI PIMENTA / ALBANETE COSTA DE FRANÇA</t>
        </is>
      </c>
      <c r="C687" t="n">
        <v>1</v>
      </c>
      <c r="D687" t="inlineStr">
        <is>
          <t>INCC</t>
        </is>
      </c>
      <c r="F687" t="inlineStr">
        <is>
          <t>Mensal</t>
        </is>
      </c>
      <c r="G687" s="322" t="n">
        <v>45463</v>
      </c>
      <c r="H687" s="322" t="n">
        <v>45444</v>
      </c>
      <c r="I687" t="n">
        <v>1</v>
      </c>
      <c r="J687" t="inlineStr">
        <is>
          <t>P - Parcela</t>
        </is>
      </c>
      <c r="K687" t="inlineStr">
        <is>
          <t>Contrato</t>
        </is>
      </c>
      <c r="L687" t="n">
        <v>5889.62</v>
      </c>
      <c r="M687" s="167">
        <f>DATE(YEAR(G687),MONTH(G687),1)</f>
        <v/>
      </c>
      <c r="N687" s="157">
        <f>IF(G687&gt;$L$3,"Futuro","Atraso")</f>
        <v/>
      </c>
      <c r="O687">
        <f>12*(YEAR(G687)-YEAR($L$3))+(MONTH(G687)-MONTH($L$3))</f>
        <v/>
      </c>
      <c r="P687" s="319">
        <f>IF(N687="Atraso",L687,L687/(1+$L$2)^O687)</f>
        <v/>
      </c>
      <c r="Q687">
        <f>IF(N687="Atraso",$L$3-G687,0)</f>
        <v/>
      </c>
      <c r="R687">
        <f>IF(Q687&lt;=15,"Até 15",IF(Q687&lt;=30,"Entre 15 e 30",IF(Q687&lt;=60,"Entre 30 e 60",IF(Q687&lt;=90,"Entre 60 e 90",IF(Q687&lt;=120,"Entre 90 e 120",IF(Q687&lt;=150,"Entre 120 e 150",IF(Q687&lt;=180,"Entre 150 e 180","Superior a 180")))))))</f>
        <v/>
      </c>
      <c r="S687">
        <f>IF(N687="Atraso",IF(Q687&lt;=30,INFORME_MENSAL!$A$12,IF(Q687&lt;=60,INFORME_MENSAL!$A$13,IF(Q687&lt;=90,INFORME_MENSAL!$A$14,IF(Q687&lt;=120,INFORME_MENSAL!$A$15,IF(Q687&lt;=150,INFORME_MENSAL!$A$16,IF(Q687&lt;=180,INFORME_MENSAL!$A$17,IF(Q687&lt;=360,INFORME_MENSAL!$A$18,IF(Q687&gt;360,INFORME_MENSAL!$A$19)))))))),"")</f>
        <v/>
      </c>
    </row>
    <row r="688">
      <c r="A688" t="inlineStr">
        <is>
          <t>CASA-41</t>
        </is>
      </c>
      <c r="B688" t="inlineStr">
        <is>
          <t>ANTONIO FABRETTE</t>
        </is>
      </c>
      <c r="C688" t="n">
        <v>1</v>
      </c>
      <c r="D688" t="inlineStr">
        <is>
          <t>INCC</t>
        </is>
      </c>
      <c r="F688" t="inlineStr">
        <is>
          <t>Mensal</t>
        </is>
      </c>
      <c r="G688" s="322" t="n">
        <v>45468</v>
      </c>
      <c r="H688" s="322" t="n">
        <v>45444</v>
      </c>
      <c r="I688" t="n">
        <v>16</v>
      </c>
      <c r="J688" t="inlineStr">
        <is>
          <t>P - Parcela</t>
        </is>
      </c>
      <c r="K688" t="inlineStr">
        <is>
          <t>Contrato</t>
        </is>
      </c>
      <c r="L688" t="n">
        <v>3500</v>
      </c>
      <c r="M688" s="167">
        <f>DATE(YEAR(G688),MONTH(G688),1)</f>
        <v/>
      </c>
      <c r="N688" s="157">
        <f>IF(G688&gt;$L$3,"Futuro","Atraso")</f>
        <v/>
      </c>
      <c r="O688">
        <f>12*(YEAR(G688)-YEAR($L$3))+(MONTH(G688)-MONTH($L$3))</f>
        <v/>
      </c>
      <c r="P688" s="319">
        <f>IF(N688="Atraso",L688,L688/(1+$L$2)^O688)</f>
        <v/>
      </c>
      <c r="Q688">
        <f>IF(N688="Atraso",$L$3-G688,0)</f>
        <v/>
      </c>
      <c r="R688">
        <f>IF(Q688&lt;=15,"Até 15",IF(Q688&lt;=30,"Entre 15 e 30",IF(Q688&lt;=60,"Entre 30 e 60",IF(Q688&lt;=90,"Entre 60 e 90",IF(Q688&lt;=120,"Entre 90 e 120",IF(Q688&lt;=150,"Entre 120 e 150",IF(Q688&lt;=180,"Entre 150 e 180","Superior a 180")))))))</f>
        <v/>
      </c>
      <c r="S688">
        <f>IF(N688="Atraso",IF(Q688&lt;=30,INFORME_MENSAL!$A$12,IF(Q688&lt;=60,INFORME_MENSAL!$A$13,IF(Q688&lt;=90,INFORME_MENSAL!$A$14,IF(Q688&lt;=120,INFORME_MENSAL!$A$15,IF(Q688&lt;=150,INFORME_MENSAL!$A$16,IF(Q688&lt;=180,INFORME_MENSAL!$A$17,IF(Q688&lt;=360,INFORME_MENSAL!$A$18,IF(Q688&gt;360,INFORME_MENSAL!$A$19)))))))),"")</f>
        <v/>
      </c>
    </row>
    <row r="689">
      <c r="A689" t="inlineStr">
        <is>
          <t>CASA-56</t>
        </is>
      </c>
      <c r="B689" t="inlineStr">
        <is>
          <t>ANTONIO FABRETTE</t>
        </is>
      </c>
      <c r="C689" t="n">
        <v>1</v>
      </c>
      <c r="D689" t="inlineStr">
        <is>
          <t>INCC</t>
        </is>
      </c>
      <c r="F689" t="inlineStr">
        <is>
          <t>Mensal</t>
        </is>
      </c>
      <c r="G689" s="322" t="n">
        <v>45468</v>
      </c>
      <c r="H689" s="322" t="n">
        <v>45444</v>
      </c>
      <c r="I689" t="n">
        <v>16</v>
      </c>
      <c r="J689" t="inlineStr">
        <is>
          <t>P - Parcela</t>
        </is>
      </c>
      <c r="K689" t="inlineStr">
        <is>
          <t>Contrato</t>
        </is>
      </c>
      <c r="L689" t="n">
        <v>3000</v>
      </c>
      <c r="M689" s="167">
        <f>DATE(YEAR(G689),MONTH(G689),1)</f>
        <v/>
      </c>
      <c r="N689" s="157">
        <f>IF(G689&gt;$L$3,"Futuro","Atraso")</f>
        <v/>
      </c>
      <c r="O689">
        <f>12*(YEAR(G689)-YEAR($L$3))+(MONTH(G689)-MONTH($L$3))</f>
        <v/>
      </c>
      <c r="P689" s="319">
        <f>IF(N689="Atraso",L689,L689/(1+$L$2)^O689)</f>
        <v/>
      </c>
      <c r="Q689">
        <f>IF(N689="Atraso",$L$3-G689,0)</f>
        <v/>
      </c>
      <c r="R689">
        <f>IF(Q689&lt;=15,"Até 15",IF(Q689&lt;=30,"Entre 15 e 30",IF(Q689&lt;=60,"Entre 30 e 60",IF(Q689&lt;=90,"Entre 60 e 90",IF(Q689&lt;=120,"Entre 90 e 120",IF(Q689&lt;=150,"Entre 120 e 150",IF(Q689&lt;=180,"Entre 150 e 180","Superior a 180")))))))</f>
        <v/>
      </c>
      <c r="S689">
        <f>IF(N689="Atraso",IF(Q689&lt;=30,INFORME_MENSAL!$A$12,IF(Q689&lt;=60,INFORME_MENSAL!$A$13,IF(Q689&lt;=90,INFORME_MENSAL!$A$14,IF(Q689&lt;=120,INFORME_MENSAL!$A$15,IF(Q689&lt;=150,INFORME_MENSAL!$A$16,IF(Q689&lt;=180,INFORME_MENSAL!$A$17,IF(Q689&lt;=360,INFORME_MENSAL!$A$18,IF(Q689&gt;360,INFORME_MENSAL!$A$19)))))))),"")</f>
        <v/>
      </c>
    </row>
    <row r="690">
      <c r="A690" t="inlineStr">
        <is>
          <t>CASA-75</t>
        </is>
      </c>
      <c r="B690" t="inlineStr">
        <is>
          <t>ROMUALDO TORRES DA SILVA / WANILZY LOPES DE OLIVEIRA SILVA</t>
        </is>
      </c>
      <c r="C690" t="n">
        <v>1</v>
      </c>
      <c r="D690" t="inlineStr">
        <is>
          <t>INCC</t>
        </is>
      </c>
      <c r="F690" t="inlineStr">
        <is>
          <t>Mensal</t>
        </is>
      </c>
      <c r="G690" s="322" t="n">
        <v>45468</v>
      </c>
      <c r="H690" s="322" t="n">
        <v>45444</v>
      </c>
      <c r="I690" t="n">
        <v>14</v>
      </c>
      <c r="J690" t="inlineStr">
        <is>
          <t>P - Parcela</t>
        </is>
      </c>
      <c r="K690" t="inlineStr">
        <is>
          <t>Contrato</t>
        </is>
      </c>
      <c r="L690" t="n">
        <v>5007.54</v>
      </c>
      <c r="M690" s="167">
        <f>DATE(YEAR(G690),MONTH(G690),1)</f>
        <v/>
      </c>
      <c r="N690" s="157">
        <f>IF(G690&gt;$L$3,"Futuro","Atraso")</f>
        <v/>
      </c>
      <c r="O690">
        <f>12*(YEAR(G690)-YEAR($L$3))+(MONTH(G690)-MONTH($L$3))</f>
        <v/>
      </c>
      <c r="P690" s="319">
        <f>IF(N690="Atraso",L690,L690/(1+$L$2)^O690)</f>
        <v/>
      </c>
      <c r="Q690">
        <f>IF(N690="Atraso",$L$3-G690,0)</f>
        <v/>
      </c>
      <c r="R690">
        <f>IF(Q690&lt;=15,"Até 15",IF(Q690&lt;=30,"Entre 15 e 30",IF(Q690&lt;=60,"Entre 30 e 60",IF(Q690&lt;=90,"Entre 60 e 90",IF(Q690&lt;=120,"Entre 90 e 120",IF(Q690&lt;=150,"Entre 120 e 150",IF(Q690&lt;=180,"Entre 150 e 180","Superior a 180")))))))</f>
        <v/>
      </c>
      <c r="S690">
        <f>IF(N690="Atraso",IF(Q690&lt;=30,INFORME_MENSAL!$A$12,IF(Q690&lt;=60,INFORME_MENSAL!$A$13,IF(Q690&lt;=90,INFORME_MENSAL!$A$14,IF(Q690&lt;=120,INFORME_MENSAL!$A$15,IF(Q690&lt;=150,INFORME_MENSAL!$A$16,IF(Q690&lt;=180,INFORME_MENSAL!$A$17,IF(Q690&lt;=360,INFORME_MENSAL!$A$18,IF(Q690&gt;360,INFORME_MENSAL!$A$19)))))))),"")</f>
        <v/>
      </c>
    </row>
    <row r="691">
      <c r="A691" t="inlineStr">
        <is>
          <t>CASA-12</t>
        </is>
      </c>
      <c r="B691" t="inlineStr">
        <is>
          <t>CAMILA VARJÃO DOS SANTOS / RAPHAEL MENDES COSTA</t>
        </is>
      </c>
      <c r="C691" t="n">
        <v>1</v>
      </c>
      <c r="D691" t="inlineStr">
        <is>
          <t>INCC</t>
        </is>
      </c>
      <c r="F691" t="inlineStr">
        <is>
          <t>Mensal</t>
        </is>
      </c>
      <c r="G691" s="322" t="n">
        <v>45468</v>
      </c>
      <c r="H691" s="322" t="n">
        <v>45444</v>
      </c>
      <c r="I691" t="n">
        <v>1</v>
      </c>
      <c r="J691" t="inlineStr">
        <is>
          <t>F - Financiamento</t>
        </is>
      </c>
      <c r="K691" t="inlineStr">
        <is>
          <t>Contrato</t>
        </is>
      </c>
      <c r="L691" t="n">
        <v>506657.46</v>
      </c>
      <c r="M691" s="167">
        <f>DATE(YEAR(G691),MONTH(G691),1)</f>
        <v/>
      </c>
      <c r="N691" s="157">
        <f>IF(G691&gt;$L$3,"Futuro","Atraso")</f>
        <v/>
      </c>
      <c r="O691">
        <f>12*(YEAR(G691)-YEAR($L$3))+(MONTH(G691)-MONTH($L$3))</f>
        <v/>
      </c>
      <c r="P691" s="319">
        <f>IF(N691="Atraso",L691,L691/(1+$L$2)^O691)</f>
        <v/>
      </c>
      <c r="Q691">
        <f>IF(N691="Atraso",$L$3-G691,0)</f>
        <v/>
      </c>
      <c r="R691">
        <f>IF(Q691&lt;=15,"Até 15",IF(Q691&lt;=30,"Entre 15 e 30",IF(Q691&lt;=60,"Entre 30 e 60",IF(Q691&lt;=90,"Entre 60 e 90",IF(Q691&lt;=120,"Entre 90 e 120",IF(Q691&lt;=150,"Entre 120 e 150",IF(Q691&lt;=180,"Entre 150 e 180","Superior a 180")))))))</f>
        <v/>
      </c>
      <c r="S691">
        <f>IF(N691="Atraso",IF(Q691&lt;=30,INFORME_MENSAL!$A$12,IF(Q691&lt;=60,INFORME_MENSAL!$A$13,IF(Q691&lt;=90,INFORME_MENSAL!$A$14,IF(Q691&lt;=120,INFORME_MENSAL!$A$15,IF(Q691&lt;=150,INFORME_MENSAL!$A$16,IF(Q691&lt;=180,INFORME_MENSAL!$A$17,IF(Q691&lt;=360,INFORME_MENSAL!$A$18,IF(Q691&gt;360,INFORME_MENSAL!$A$19)))))))),"")</f>
        <v/>
      </c>
    </row>
    <row r="692">
      <c r="A692" t="inlineStr">
        <is>
          <t>CASA-25</t>
        </is>
      </c>
      <c r="B692" t="inlineStr">
        <is>
          <t>LUIS PAULO DOS SANTOS / CATIA CILENE DE SOUZA DOS SANTOS</t>
        </is>
      </c>
      <c r="C692" t="n">
        <v>1</v>
      </c>
      <c r="D692" t="inlineStr">
        <is>
          <t>INCC</t>
        </is>
      </c>
      <c r="F692" t="inlineStr">
        <is>
          <t>Mensal</t>
        </is>
      </c>
      <c r="G692" s="322" t="n">
        <v>45468</v>
      </c>
      <c r="H692" s="322" t="n">
        <v>45444</v>
      </c>
      <c r="I692" t="n">
        <v>1</v>
      </c>
      <c r="J692" t="inlineStr">
        <is>
          <t>F - Financiamento</t>
        </is>
      </c>
      <c r="K692" t="inlineStr">
        <is>
          <t>Contrato</t>
        </is>
      </c>
      <c r="L692" t="n">
        <v>266276.46</v>
      </c>
      <c r="M692" s="167">
        <f>DATE(YEAR(G692),MONTH(G692),1)</f>
        <v/>
      </c>
      <c r="N692" s="157">
        <f>IF(G692&gt;$L$3,"Futuro","Atraso")</f>
        <v/>
      </c>
      <c r="O692">
        <f>12*(YEAR(G692)-YEAR($L$3))+(MONTH(G692)-MONTH($L$3))</f>
        <v/>
      </c>
      <c r="P692" s="319">
        <f>IF(N692="Atraso",L692,L692/(1+$L$2)^O692)</f>
        <v/>
      </c>
      <c r="Q692">
        <f>IF(N692="Atraso",$L$3-G692,0)</f>
        <v/>
      </c>
      <c r="R692">
        <f>IF(Q692&lt;=15,"Até 15",IF(Q692&lt;=30,"Entre 15 e 30",IF(Q692&lt;=60,"Entre 30 e 60",IF(Q692&lt;=90,"Entre 60 e 90",IF(Q692&lt;=120,"Entre 90 e 120",IF(Q692&lt;=150,"Entre 120 e 150",IF(Q692&lt;=180,"Entre 150 e 180","Superior a 180")))))))</f>
        <v/>
      </c>
      <c r="S692">
        <f>IF(N692="Atraso",IF(Q692&lt;=30,INFORME_MENSAL!$A$12,IF(Q692&lt;=60,INFORME_MENSAL!$A$13,IF(Q692&lt;=90,INFORME_MENSAL!$A$14,IF(Q692&lt;=120,INFORME_MENSAL!$A$15,IF(Q692&lt;=150,INFORME_MENSAL!$A$16,IF(Q692&lt;=180,INFORME_MENSAL!$A$17,IF(Q692&lt;=360,INFORME_MENSAL!$A$18,IF(Q692&gt;360,INFORME_MENSAL!$A$19)))))))),"")</f>
        <v/>
      </c>
    </row>
    <row r="693">
      <c r="A693" t="inlineStr">
        <is>
          <t>CASA-1</t>
        </is>
      </c>
      <c r="B693" t="inlineStr">
        <is>
          <t>ISRAEL NUNES DA SILVA</t>
        </is>
      </c>
      <c r="C693" t="n">
        <v>1</v>
      </c>
      <c r="D693" t="inlineStr">
        <is>
          <t>INCC</t>
        </is>
      </c>
      <c r="F693" t="inlineStr">
        <is>
          <t>Mensal</t>
        </is>
      </c>
      <c r="G693" s="322" t="n">
        <v>45468</v>
      </c>
      <c r="H693" s="322" t="n">
        <v>45444</v>
      </c>
      <c r="I693" t="n">
        <v>16</v>
      </c>
      <c r="J693" t="inlineStr">
        <is>
          <t>P - Parcela</t>
        </is>
      </c>
      <c r="K693" t="inlineStr">
        <is>
          <t>Contrato</t>
        </is>
      </c>
      <c r="L693" t="n">
        <v>3701.58</v>
      </c>
      <c r="M693" s="167">
        <f>DATE(YEAR(G693),MONTH(G693),1)</f>
        <v/>
      </c>
      <c r="N693" s="157">
        <f>IF(G693&gt;$L$3,"Futuro","Atraso")</f>
        <v/>
      </c>
      <c r="O693">
        <f>12*(YEAR(G693)-YEAR($L$3))+(MONTH(G693)-MONTH($L$3))</f>
        <v/>
      </c>
      <c r="P693" s="319">
        <f>IF(N693="Atraso",L693,L693/(1+$L$2)^O693)</f>
        <v/>
      </c>
      <c r="Q693">
        <f>IF(N693="Atraso",$L$3-G693,0)</f>
        <v/>
      </c>
      <c r="R693">
        <f>IF(Q693&lt;=15,"Até 15",IF(Q693&lt;=30,"Entre 15 e 30",IF(Q693&lt;=60,"Entre 30 e 60",IF(Q693&lt;=90,"Entre 60 e 90",IF(Q693&lt;=120,"Entre 90 e 120",IF(Q693&lt;=150,"Entre 120 e 150",IF(Q693&lt;=180,"Entre 150 e 180","Superior a 180")))))))</f>
        <v/>
      </c>
      <c r="S693">
        <f>IF(N693="Atraso",IF(Q693&lt;=30,INFORME_MENSAL!$A$12,IF(Q693&lt;=60,INFORME_MENSAL!$A$13,IF(Q693&lt;=90,INFORME_MENSAL!$A$14,IF(Q693&lt;=120,INFORME_MENSAL!$A$15,IF(Q693&lt;=150,INFORME_MENSAL!$A$16,IF(Q693&lt;=180,INFORME_MENSAL!$A$17,IF(Q693&lt;=360,INFORME_MENSAL!$A$18,IF(Q693&gt;360,INFORME_MENSAL!$A$19)))))))),"")</f>
        <v/>
      </c>
    </row>
    <row r="694">
      <c r="A694" t="inlineStr">
        <is>
          <t>CASA-77</t>
        </is>
      </c>
      <c r="B694" t="inlineStr">
        <is>
          <t>CARLOS CESAR DE LIMA / STEPHANIE BARBOSA ALVES DE LIMA</t>
        </is>
      </c>
      <c r="C694" t="n">
        <v>1</v>
      </c>
      <c r="D694" t="inlineStr">
        <is>
          <t>INCC</t>
        </is>
      </c>
      <c r="F694" t="inlineStr">
        <is>
          <t>Mensal</t>
        </is>
      </c>
      <c r="G694" s="322" t="n">
        <v>45468</v>
      </c>
      <c r="H694" s="322" t="n">
        <v>45444</v>
      </c>
      <c r="I694" t="n">
        <v>14</v>
      </c>
      <c r="J694" t="inlineStr">
        <is>
          <t>P - Parcela</t>
        </is>
      </c>
      <c r="K694" t="inlineStr">
        <is>
          <t>Contrato</t>
        </is>
      </c>
      <c r="L694" t="n">
        <v>3373.31</v>
      </c>
      <c r="M694" s="167">
        <f>DATE(YEAR(G694),MONTH(G694),1)</f>
        <v/>
      </c>
      <c r="N694" s="157">
        <f>IF(G694&gt;$L$3,"Futuro","Atraso")</f>
        <v/>
      </c>
      <c r="O694">
        <f>12*(YEAR(G694)-YEAR($L$3))+(MONTH(G694)-MONTH($L$3))</f>
        <v/>
      </c>
      <c r="P694" s="319">
        <f>IF(N694="Atraso",L694,L694/(1+$L$2)^O694)</f>
        <v/>
      </c>
      <c r="Q694">
        <f>IF(N694="Atraso",$L$3-G694,0)</f>
        <v/>
      </c>
      <c r="R694">
        <f>IF(Q694&lt;=15,"Até 15",IF(Q694&lt;=30,"Entre 15 e 30",IF(Q694&lt;=60,"Entre 30 e 60",IF(Q694&lt;=90,"Entre 60 e 90",IF(Q694&lt;=120,"Entre 90 e 120",IF(Q694&lt;=150,"Entre 120 e 150",IF(Q694&lt;=180,"Entre 150 e 180","Superior a 180")))))))</f>
        <v/>
      </c>
      <c r="S694">
        <f>IF(N694="Atraso",IF(Q694&lt;=30,INFORME_MENSAL!$A$12,IF(Q694&lt;=60,INFORME_MENSAL!$A$13,IF(Q694&lt;=90,INFORME_MENSAL!$A$14,IF(Q694&lt;=120,INFORME_MENSAL!$A$15,IF(Q694&lt;=150,INFORME_MENSAL!$A$16,IF(Q694&lt;=180,INFORME_MENSAL!$A$17,IF(Q694&lt;=360,INFORME_MENSAL!$A$18,IF(Q694&gt;360,INFORME_MENSAL!$A$19)))))))),"")</f>
        <v/>
      </c>
    </row>
    <row r="695">
      <c r="A695" t="inlineStr">
        <is>
          <t>CASA-77</t>
        </is>
      </c>
      <c r="B695" t="inlineStr">
        <is>
          <t>CARLOS CESAR DE LIMA / STEPHANIE BARBOSA ALVES DE LIMA</t>
        </is>
      </c>
      <c r="C695" t="n">
        <v>1</v>
      </c>
      <c r="D695" t="inlineStr">
        <is>
          <t>INCC</t>
        </is>
      </c>
      <c r="F695" t="inlineStr">
        <is>
          <t>Mensal</t>
        </is>
      </c>
      <c r="G695" s="322" t="n">
        <v>45468</v>
      </c>
      <c r="H695" s="322" t="n">
        <v>45444</v>
      </c>
      <c r="I695" t="n">
        <v>4</v>
      </c>
      <c r="J695" t="inlineStr">
        <is>
          <t>A2 - Semestral</t>
        </is>
      </c>
      <c r="K695" t="inlineStr">
        <is>
          <t>Contrato</t>
        </is>
      </c>
      <c r="L695" t="n">
        <v>11093.42</v>
      </c>
      <c r="M695" s="167">
        <f>DATE(YEAR(G695),MONTH(G695),1)</f>
        <v/>
      </c>
      <c r="N695" s="157">
        <f>IF(G695&gt;$L$3,"Futuro","Atraso")</f>
        <v/>
      </c>
      <c r="O695">
        <f>12*(YEAR(G695)-YEAR($L$3))+(MONTH(G695)-MONTH($L$3))</f>
        <v/>
      </c>
      <c r="P695" s="319">
        <f>IF(N695="Atraso",L695,L695/(1+$L$2)^O695)</f>
        <v/>
      </c>
      <c r="Q695">
        <f>IF(N695="Atraso",$L$3-G695,0)</f>
        <v/>
      </c>
      <c r="R695">
        <f>IF(Q695&lt;=15,"Até 15",IF(Q695&lt;=30,"Entre 15 e 30",IF(Q695&lt;=60,"Entre 30 e 60",IF(Q695&lt;=90,"Entre 60 e 90",IF(Q695&lt;=120,"Entre 90 e 120",IF(Q695&lt;=150,"Entre 120 e 150",IF(Q695&lt;=180,"Entre 150 e 180","Superior a 180")))))))</f>
        <v/>
      </c>
      <c r="S695">
        <f>IF(N695="Atraso",IF(Q695&lt;=30,INFORME_MENSAL!$A$12,IF(Q695&lt;=60,INFORME_MENSAL!$A$13,IF(Q695&lt;=90,INFORME_MENSAL!$A$14,IF(Q695&lt;=120,INFORME_MENSAL!$A$15,IF(Q695&lt;=150,INFORME_MENSAL!$A$16,IF(Q695&lt;=180,INFORME_MENSAL!$A$17,IF(Q695&lt;=360,INFORME_MENSAL!$A$18,IF(Q695&gt;360,INFORME_MENSAL!$A$19)))))))),"")</f>
        <v/>
      </c>
    </row>
    <row r="696">
      <c r="A696" t="inlineStr">
        <is>
          <t>CASA-47</t>
        </is>
      </c>
      <c r="B696" t="inlineStr">
        <is>
          <t>CHARLLES DALTON CINTRA LOPES / EDINEIA FATIMA MIQUELETTI</t>
        </is>
      </c>
      <c r="C696" t="n">
        <v>1</v>
      </c>
      <c r="D696" t="inlineStr">
        <is>
          <t>INCC</t>
        </is>
      </c>
      <c r="F696" t="inlineStr">
        <is>
          <t>Mensal</t>
        </is>
      </c>
      <c r="G696" s="322" t="n">
        <v>45468</v>
      </c>
      <c r="H696" s="322" t="n">
        <v>45444</v>
      </c>
      <c r="I696" t="n">
        <v>16</v>
      </c>
      <c r="J696" t="inlineStr">
        <is>
          <t>P - Parcela</t>
        </is>
      </c>
      <c r="K696" t="inlineStr">
        <is>
          <t>Contrato</t>
        </is>
      </c>
      <c r="L696" t="n">
        <v>3452.55</v>
      </c>
      <c r="M696" s="167">
        <f>DATE(YEAR(G696),MONTH(G696),1)</f>
        <v/>
      </c>
      <c r="N696" s="157">
        <f>IF(G696&gt;$L$3,"Futuro","Atraso")</f>
        <v/>
      </c>
      <c r="O696">
        <f>12*(YEAR(G696)-YEAR($L$3))+(MONTH(G696)-MONTH($L$3))</f>
        <v/>
      </c>
      <c r="P696" s="319">
        <f>IF(N696="Atraso",L696,L696/(1+$L$2)^O696)</f>
        <v/>
      </c>
      <c r="Q696">
        <f>IF(N696="Atraso",$L$3-G696,0)</f>
        <v/>
      </c>
      <c r="R696">
        <f>IF(Q696&lt;=15,"Até 15",IF(Q696&lt;=30,"Entre 15 e 30",IF(Q696&lt;=60,"Entre 30 e 60",IF(Q696&lt;=90,"Entre 60 e 90",IF(Q696&lt;=120,"Entre 90 e 120",IF(Q696&lt;=150,"Entre 120 e 150",IF(Q696&lt;=180,"Entre 150 e 180","Superior a 180")))))))</f>
        <v/>
      </c>
      <c r="S696">
        <f>IF(N696="Atraso",IF(Q696&lt;=30,INFORME_MENSAL!$A$12,IF(Q696&lt;=60,INFORME_MENSAL!$A$13,IF(Q696&lt;=90,INFORME_MENSAL!$A$14,IF(Q696&lt;=120,INFORME_MENSAL!$A$15,IF(Q696&lt;=150,INFORME_MENSAL!$A$16,IF(Q696&lt;=180,INFORME_MENSAL!$A$17,IF(Q696&lt;=360,INFORME_MENSAL!$A$18,IF(Q696&gt;360,INFORME_MENSAL!$A$19)))))))),"")</f>
        <v/>
      </c>
    </row>
    <row r="697">
      <c r="A697" t="inlineStr">
        <is>
          <t>CASA-2</t>
        </is>
      </c>
      <c r="B697" t="inlineStr">
        <is>
          <t>ARQUIMEDES GALVAO DE ALMEIDA FRANCA CRIVELARI / MARCELA GALVAO DE ALMEIDA FRANCA CRIVELARI</t>
        </is>
      </c>
      <c r="C697" t="n">
        <v>1</v>
      </c>
      <c r="D697" t="inlineStr">
        <is>
          <t>INCC</t>
        </is>
      </c>
      <c r="F697" t="inlineStr">
        <is>
          <t>Mensal</t>
        </is>
      </c>
      <c r="G697" s="322" t="n">
        <v>45468</v>
      </c>
      <c r="H697" s="322" t="n">
        <v>45444</v>
      </c>
      <c r="I697" t="n">
        <v>15</v>
      </c>
      <c r="J697" t="inlineStr">
        <is>
          <t>P - Parcela</t>
        </is>
      </c>
      <c r="K697" t="inlineStr">
        <is>
          <t>Contrato</t>
        </is>
      </c>
      <c r="L697" t="n">
        <v>6273.23</v>
      </c>
      <c r="M697" s="167">
        <f>DATE(YEAR(G697),MONTH(G697),1)</f>
        <v/>
      </c>
      <c r="N697" s="157">
        <f>IF(G697&gt;$L$3,"Futuro","Atraso")</f>
        <v/>
      </c>
      <c r="O697">
        <f>12*(YEAR(G697)-YEAR($L$3))+(MONTH(G697)-MONTH($L$3))</f>
        <v/>
      </c>
      <c r="P697" s="319">
        <f>IF(N697="Atraso",L697,L697/(1+$L$2)^O697)</f>
        <v/>
      </c>
      <c r="Q697">
        <f>IF(N697="Atraso",$L$3-G697,0)</f>
        <v/>
      </c>
      <c r="R697">
        <f>IF(Q697&lt;=15,"Até 15",IF(Q697&lt;=30,"Entre 15 e 30",IF(Q697&lt;=60,"Entre 30 e 60",IF(Q697&lt;=90,"Entre 60 e 90",IF(Q697&lt;=120,"Entre 90 e 120",IF(Q697&lt;=150,"Entre 120 e 150",IF(Q697&lt;=180,"Entre 150 e 180","Superior a 180")))))))</f>
        <v/>
      </c>
      <c r="S697">
        <f>IF(N697="Atraso",IF(Q697&lt;=30,INFORME_MENSAL!$A$12,IF(Q697&lt;=60,INFORME_MENSAL!$A$13,IF(Q697&lt;=90,INFORME_MENSAL!$A$14,IF(Q697&lt;=120,INFORME_MENSAL!$A$15,IF(Q697&lt;=150,INFORME_MENSAL!$A$16,IF(Q697&lt;=180,INFORME_MENSAL!$A$17,IF(Q697&lt;=360,INFORME_MENSAL!$A$18,IF(Q697&gt;360,INFORME_MENSAL!$A$19)))))))),"")</f>
        <v/>
      </c>
    </row>
    <row r="698">
      <c r="A698" t="inlineStr">
        <is>
          <t>CASA-15</t>
        </is>
      </c>
      <c r="B698" t="inlineStr">
        <is>
          <t>ANA CRISTINA DA SILVEIRA REGINALDO GANDA / JEFERSON FERREIRA GANDA</t>
        </is>
      </c>
      <c r="C698" t="n">
        <v>1</v>
      </c>
      <c r="D698" t="inlineStr">
        <is>
          <t>INCC</t>
        </is>
      </c>
      <c r="F698" t="inlineStr">
        <is>
          <t>Mensal</t>
        </is>
      </c>
      <c r="G698" s="322" t="n">
        <v>45468</v>
      </c>
      <c r="H698" s="322" t="n">
        <v>45444</v>
      </c>
      <c r="I698" t="n">
        <v>16</v>
      </c>
      <c r="J698" t="inlineStr">
        <is>
          <t>P - Parcela</t>
        </is>
      </c>
      <c r="K698" t="inlineStr">
        <is>
          <t>Contrato</t>
        </is>
      </c>
      <c r="L698" t="n">
        <v>3701.58</v>
      </c>
      <c r="M698" s="167">
        <f>DATE(YEAR(G698),MONTH(G698),1)</f>
        <v/>
      </c>
      <c r="N698" s="157">
        <f>IF(G698&gt;$L$3,"Futuro","Atraso")</f>
        <v/>
      </c>
      <c r="O698">
        <f>12*(YEAR(G698)-YEAR($L$3))+(MONTH(G698)-MONTH($L$3))</f>
        <v/>
      </c>
      <c r="P698" s="319">
        <f>IF(N698="Atraso",L698,L698/(1+$L$2)^O698)</f>
        <v/>
      </c>
      <c r="Q698">
        <f>IF(N698="Atraso",$L$3-G698,0)</f>
        <v/>
      </c>
      <c r="R698">
        <f>IF(Q698&lt;=15,"Até 15",IF(Q698&lt;=30,"Entre 15 e 30",IF(Q698&lt;=60,"Entre 30 e 60",IF(Q698&lt;=90,"Entre 60 e 90",IF(Q698&lt;=120,"Entre 90 e 120",IF(Q698&lt;=150,"Entre 120 e 150",IF(Q698&lt;=180,"Entre 150 e 180","Superior a 180")))))))</f>
        <v/>
      </c>
      <c r="S698">
        <f>IF(N698="Atraso",IF(Q698&lt;=30,INFORME_MENSAL!$A$12,IF(Q698&lt;=60,INFORME_MENSAL!$A$13,IF(Q698&lt;=90,INFORME_MENSAL!$A$14,IF(Q698&lt;=120,INFORME_MENSAL!$A$15,IF(Q698&lt;=150,INFORME_MENSAL!$A$16,IF(Q698&lt;=180,INFORME_MENSAL!$A$17,IF(Q698&lt;=360,INFORME_MENSAL!$A$18,IF(Q698&gt;360,INFORME_MENSAL!$A$19)))))))),"")</f>
        <v/>
      </c>
    </row>
    <row r="699">
      <c r="A699" t="inlineStr">
        <is>
          <t>CASA-24</t>
        </is>
      </c>
      <c r="B699" t="inlineStr">
        <is>
          <t>DAVID EDUARDO NUNES GONÇALVES/PATRICIA GONÇALVES MOURA</t>
        </is>
      </c>
      <c r="C699" t="n">
        <v>1</v>
      </c>
      <c r="D699" t="inlineStr">
        <is>
          <t>INCC</t>
        </is>
      </c>
      <c r="F699" t="inlineStr">
        <is>
          <t>Mensal</t>
        </is>
      </c>
      <c r="G699" s="322" t="n">
        <v>45468</v>
      </c>
      <c r="H699" s="322" t="n">
        <v>45444</v>
      </c>
      <c r="I699" t="n">
        <v>15</v>
      </c>
      <c r="J699" t="inlineStr">
        <is>
          <t>P - Parcela</t>
        </is>
      </c>
      <c r="K699" t="inlineStr">
        <is>
          <t>Contrato</t>
        </is>
      </c>
      <c r="L699" t="n">
        <v>2248.9</v>
      </c>
      <c r="M699" s="167">
        <f>DATE(YEAR(G699),MONTH(G699),1)</f>
        <v/>
      </c>
      <c r="N699" s="157">
        <f>IF(G699&gt;$L$3,"Futuro","Atraso")</f>
        <v/>
      </c>
      <c r="O699">
        <f>12*(YEAR(G699)-YEAR($L$3))+(MONTH(G699)-MONTH($L$3))</f>
        <v/>
      </c>
      <c r="P699" s="319">
        <f>IF(N699="Atraso",L699,L699/(1+$L$2)^O699)</f>
        <v/>
      </c>
      <c r="Q699">
        <f>IF(N699="Atraso",$L$3-G699,0)</f>
        <v/>
      </c>
      <c r="R699">
        <f>IF(Q699&lt;=15,"Até 15",IF(Q699&lt;=30,"Entre 15 e 30",IF(Q699&lt;=60,"Entre 30 e 60",IF(Q699&lt;=90,"Entre 60 e 90",IF(Q699&lt;=120,"Entre 90 e 120",IF(Q699&lt;=150,"Entre 120 e 150",IF(Q699&lt;=180,"Entre 150 e 180","Superior a 180")))))))</f>
        <v/>
      </c>
      <c r="S699">
        <f>IF(N699="Atraso",IF(Q699&lt;=30,INFORME_MENSAL!$A$12,IF(Q699&lt;=60,INFORME_MENSAL!$A$13,IF(Q699&lt;=90,INFORME_MENSAL!$A$14,IF(Q699&lt;=120,INFORME_MENSAL!$A$15,IF(Q699&lt;=150,INFORME_MENSAL!$A$16,IF(Q699&lt;=180,INFORME_MENSAL!$A$17,IF(Q699&lt;=360,INFORME_MENSAL!$A$18,IF(Q699&gt;360,INFORME_MENSAL!$A$19)))))))),"")</f>
        <v/>
      </c>
    </row>
    <row r="700">
      <c r="A700" t="inlineStr">
        <is>
          <t>CASA-20</t>
        </is>
      </c>
      <c r="B700" t="inlineStr">
        <is>
          <t>EMERSON FABIO AKIYAMA</t>
        </is>
      </c>
      <c r="C700" t="n">
        <v>1</v>
      </c>
      <c r="D700" t="inlineStr">
        <is>
          <t>INCC</t>
        </is>
      </c>
      <c r="F700" t="inlineStr">
        <is>
          <t>Mensal</t>
        </is>
      </c>
      <c r="G700" s="322" t="n">
        <v>45468</v>
      </c>
      <c r="H700" s="322" t="n">
        <v>45444</v>
      </c>
      <c r="I700" t="n">
        <v>16</v>
      </c>
      <c r="J700" t="inlineStr">
        <is>
          <t>P - Parcela</t>
        </is>
      </c>
      <c r="K700" t="inlineStr">
        <is>
          <t>Contrato</t>
        </is>
      </c>
      <c r="L700" t="n">
        <v>3275.56</v>
      </c>
      <c r="M700" s="167">
        <f>DATE(YEAR(G700),MONTH(G700),1)</f>
        <v/>
      </c>
      <c r="N700" s="157">
        <f>IF(G700&gt;$L$3,"Futuro","Atraso")</f>
        <v/>
      </c>
      <c r="O700">
        <f>12*(YEAR(G700)-YEAR($L$3))+(MONTH(G700)-MONTH($L$3))</f>
        <v/>
      </c>
      <c r="P700" s="319">
        <f>IF(N700="Atraso",L700,L700/(1+$L$2)^O700)</f>
        <v/>
      </c>
      <c r="Q700">
        <f>IF(N700="Atraso",$L$3-G700,0)</f>
        <v/>
      </c>
      <c r="R700">
        <f>IF(Q700&lt;=15,"Até 15",IF(Q700&lt;=30,"Entre 15 e 30",IF(Q700&lt;=60,"Entre 30 e 60",IF(Q700&lt;=90,"Entre 60 e 90",IF(Q700&lt;=120,"Entre 90 e 120",IF(Q700&lt;=150,"Entre 120 e 150",IF(Q700&lt;=180,"Entre 150 e 180","Superior a 180")))))))</f>
        <v/>
      </c>
      <c r="S700">
        <f>IF(N700="Atraso",IF(Q700&lt;=30,INFORME_MENSAL!$A$12,IF(Q700&lt;=60,INFORME_MENSAL!$A$13,IF(Q700&lt;=90,INFORME_MENSAL!$A$14,IF(Q700&lt;=120,INFORME_MENSAL!$A$15,IF(Q700&lt;=150,INFORME_MENSAL!$A$16,IF(Q700&lt;=180,INFORME_MENSAL!$A$17,IF(Q700&lt;=360,INFORME_MENSAL!$A$18,IF(Q700&gt;360,INFORME_MENSAL!$A$19)))))))),"")</f>
        <v/>
      </c>
    </row>
    <row r="701">
      <c r="A701" t="inlineStr">
        <is>
          <t>CASA-81</t>
        </is>
      </c>
      <c r="B701" t="inlineStr">
        <is>
          <t>ALAN VICENTE DA SILVA SANTANA / NICOLE CAVALCANTE SILVA</t>
        </is>
      </c>
      <c r="C701" t="n">
        <v>1</v>
      </c>
      <c r="D701" t="inlineStr">
        <is>
          <t>INCC</t>
        </is>
      </c>
      <c r="F701" t="inlineStr">
        <is>
          <t>Mensal</t>
        </is>
      </c>
      <c r="G701" s="322" t="n">
        <v>45468</v>
      </c>
      <c r="H701" s="322" t="n">
        <v>45444</v>
      </c>
      <c r="I701" t="n">
        <v>15</v>
      </c>
      <c r="J701" t="inlineStr">
        <is>
          <t>P - Parcela</t>
        </is>
      </c>
      <c r="K701" t="inlineStr">
        <is>
          <t>Contrato</t>
        </is>
      </c>
      <c r="L701" t="n">
        <v>3676.95</v>
      </c>
      <c r="M701" s="167">
        <f>DATE(YEAR(G701),MONTH(G701),1)</f>
        <v/>
      </c>
      <c r="N701" s="157">
        <f>IF(G701&gt;$L$3,"Futuro","Atraso")</f>
        <v/>
      </c>
      <c r="O701">
        <f>12*(YEAR(G701)-YEAR($L$3))+(MONTH(G701)-MONTH($L$3))</f>
        <v/>
      </c>
      <c r="P701" s="319">
        <f>IF(N701="Atraso",L701,L701/(1+$L$2)^O701)</f>
        <v/>
      </c>
      <c r="Q701">
        <f>IF(N701="Atraso",$L$3-G701,0)</f>
        <v/>
      </c>
      <c r="R701">
        <f>IF(Q701&lt;=15,"Até 15",IF(Q701&lt;=30,"Entre 15 e 30",IF(Q701&lt;=60,"Entre 30 e 60",IF(Q701&lt;=90,"Entre 60 e 90",IF(Q701&lt;=120,"Entre 90 e 120",IF(Q701&lt;=150,"Entre 120 e 150",IF(Q701&lt;=180,"Entre 150 e 180","Superior a 180")))))))</f>
        <v/>
      </c>
      <c r="S701">
        <f>IF(N701="Atraso",IF(Q701&lt;=30,INFORME_MENSAL!$A$12,IF(Q701&lt;=60,INFORME_MENSAL!$A$13,IF(Q701&lt;=90,INFORME_MENSAL!$A$14,IF(Q701&lt;=120,INFORME_MENSAL!$A$15,IF(Q701&lt;=150,INFORME_MENSAL!$A$16,IF(Q701&lt;=180,INFORME_MENSAL!$A$17,IF(Q701&lt;=360,INFORME_MENSAL!$A$18,IF(Q701&gt;360,INFORME_MENSAL!$A$19)))))))),"")</f>
        <v/>
      </c>
    </row>
    <row r="702">
      <c r="A702" t="inlineStr">
        <is>
          <t>CASA-11</t>
        </is>
      </c>
      <c r="B702" t="inlineStr">
        <is>
          <t>HUGO LEONARDO DA CRUZ</t>
        </is>
      </c>
      <c r="C702" t="n">
        <v>1</v>
      </c>
      <c r="D702" t="inlineStr">
        <is>
          <t>INCC</t>
        </is>
      </c>
      <c r="F702" t="inlineStr">
        <is>
          <t>Mensal</t>
        </is>
      </c>
      <c r="G702" s="322" t="n">
        <v>45468</v>
      </c>
      <c r="H702" s="322" t="n">
        <v>45444</v>
      </c>
      <c r="I702" t="n">
        <v>13</v>
      </c>
      <c r="J702" t="inlineStr">
        <is>
          <t>P - Parcela</t>
        </is>
      </c>
      <c r="K702" t="inlineStr">
        <is>
          <t>Contrato</t>
        </is>
      </c>
      <c r="L702" t="n">
        <v>3339.17</v>
      </c>
      <c r="M702" s="167">
        <f>DATE(YEAR(G702),MONTH(G702),1)</f>
        <v/>
      </c>
      <c r="N702" s="157">
        <f>IF(G702&gt;$L$3,"Futuro","Atraso")</f>
        <v/>
      </c>
      <c r="O702">
        <f>12*(YEAR(G702)-YEAR($L$3))+(MONTH(G702)-MONTH($L$3))</f>
        <v/>
      </c>
      <c r="P702" s="319">
        <f>IF(N702="Atraso",L702,L702/(1+$L$2)^O702)</f>
        <v/>
      </c>
      <c r="Q702">
        <f>IF(N702="Atraso",$L$3-G702,0)</f>
        <v/>
      </c>
      <c r="R702">
        <f>IF(Q702&lt;=15,"Até 15",IF(Q702&lt;=30,"Entre 15 e 30",IF(Q702&lt;=60,"Entre 30 e 60",IF(Q702&lt;=90,"Entre 60 e 90",IF(Q702&lt;=120,"Entre 90 e 120",IF(Q702&lt;=150,"Entre 120 e 150",IF(Q702&lt;=180,"Entre 150 e 180","Superior a 180")))))))</f>
        <v/>
      </c>
      <c r="S702">
        <f>IF(N702="Atraso",IF(Q702&lt;=30,INFORME_MENSAL!$A$12,IF(Q702&lt;=60,INFORME_MENSAL!$A$13,IF(Q702&lt;=90,INFORME_MENSAL!$A$14,IF(Q702&lt;=120,INFORME_MENSAL!$A$15,IF(Q702&lt;=150,INFORME_MENSAL!$A$16,IF(Q702&lt;=180,INFORME_MENSAL!$A$17,IF(Q702&lt;=360,INFORME_MENSAL!$A$18,IF(Q702&gt;360,INFORME_MENSAL!$A$19)))))))),"")</f>
        <v/>
      </c>
    </row>
    <row r="703">
      <c r="A703" t="inlineStr">
        <is>
          <t>CASA-48</t>
        </is>
      </c>
      <c r="B703" t="inlineStr">
        <is>
          <t>ALDO LOPES DA SILVA XAVIER JUNIOR / ALINE CONT XAVIER</t>
        </is>
      </c>
      <c r="C703" t="n">
        <v>1</v>
      </c>
      <c r="D703" t="inlineStr">
        <is>
          <t>INCC</t>
        </is>
      </c>
      <c r="F703" t="inlineStr">
        <is>
          <t>Mensal</t>
        </is>
      </c>
      <c r="G703" s="322" t="n">
        <v>45468</v>
      </c>
      <c r="H703" s="322" t="n">
        <v>45444</v>
      </c>
      <c r="I703" t="n">
        <v>15</v>
      </c>
      <c r="J703" t="inlineStr">
        <is>
          <t>P - Parcela</t>
        </is>
      </c>
      <c r="K703" t="inlineStr">
        <is>
          <t>Contrato</t>
        </is>
      </c>
      <c r="L703" t="n">
        <v>3373.34</v>
      </c>
      <c r="M703" s="167">
        <f>DATE(YEAR(G703),MONTH(G703),1)</f>
        <v/>
      </c>
      <c r="N703" s="157">
        <f>IF(G703&gt;$L$3,"Futuro","Atraso")</f>
        <v/>
      </c>
      <c r="O703">
        <f>12*(YEAR(G703)-YEAR($L$3))+(MONTH(G703)-MONTH($L$3))</f>
        <v/>
      </c>
      <c r="P703" s="319">
        <f>IF(N703="Atraso",L703,L703/(1+$L$2)^O703)</f>
        <v/>
      </c>
      <c r="Q703">
        <f>IF(N703="Atraso",$L$3-G703,0)</f>
        <v/>
      </c>
      <c r="R703">
        <f>IF(Q703&lt;=15,"Até 15",IF(Q703&lt;=30,"Entre 15 e 30",IF(Q703&lt;=60,"Entre 30 e 60",IF(Q703&lt;=90,"Entre 60 e 90",IF(Q703&lt;=120,"Entre 90 e 120",IF(Q703&lt;=150,"Entre 120 e 150",IF(Q703&lt;=180,"Entre 150 e 180","Superior a 180")))))))</f>
        <v/>
      </c>
      <c r="S703">
        <f>IF(N703="Atraso",IF(Q703&lt;=30,INFORME_MENSAL!$A$12,IF(Q703&lt;=60,INFORME_MENSAL!$A$13,IF(Q703&lt;=90,INFORME_MENSAL!$A$14,IF(Q703&lt;=120,INFORME_MENSAL!$A$15,IF(Q703&lt;=150,INFORME_MENSAL!$A$16,IF(Q703&lt;=180,INFORME_MENSAL!$A$17,IF(Q703&lt;=360,INFORME_MENSAL!$A$18,IF(Q703&gt;360,INFORME_MENSAL!$A$19)))))))),"")</f>
        <v/>
      </c>
    </row>
    <row r="704">
      <c r="A704" t="inlineStr">
        <is>
          <t>CASA-48</t>
        </is>
      </c>
      <c r="B704" t="inlineStr">
        <is>
          <t>ALDO LOPES DA SILVA XAVIER JUNIOR / ALINE CONT XAVIER</t>
        </is>
      </c>
      <c r="C704" t="n">
        <v>1</v>
      </c>
      <c r="D704" t="inlineStr">
        <is>
          <t>INCC</t>
        </is>
      </c>
      <c r="F704" t="inlineStr">
        <is>
          <t>Mensal</t>
        </is>
      </c>
      <c r="G704" s="322" t="n">
        <v>45468</v>
      </c>
      <c r="H704" s="322" t="n">
        <v>45444</v>
      </c>
      <c r="I704" t="n">
        <v>3</v>
      </c>
      <c r="J704" t="inlineStr">
        <is>
          <t>A2 - Semestral</t>
        </is>
      </c>
      <c r="K704" t="inlineStr">
        <is>
          <t>Contrato</t>
        </is>
      </c>
      <c r="L704" t="n">
        <v>12728.75</v>
      </c>
      <c r="M704" s="167">
        <f>DATE(YEAR(G704),MONTH(G704),1)</f>
        <v/>
      </c>
      <c r="N704" s="157">
        <f>IF(G704&gt;$L$3,"Futuro","Atraso")</f>
        <v/>
      </c>
      <c r="O704">
        <f>12*(YEAR(G704)-YEAR($L$3))+(MONTH(G704)-MONTH($L$3))</f>
        <v/>
      </c>
      <c r="P704" s="319">
        <f>IF(N704="Atraso",L704,L704/(1+$L$2)^O704)</f>
        <v/>
      </c>
      <c r="Q704">
        <f>IF(N704="Atraso",$L$3-G704,0)</f>
        <v/>
      </c>
      <c r="R704">
        <f>IF(Q704&lt;=15,"Até 15",IF(Q704&lt;=30,"Entre 15 e 30",IF(Q704&lt;=60,"Entre 30 e 60",IF(Q704&lt;=90,"Entre 60 e 90",IF(Q704&lt;=120,"Entre 90 e 120",IF(Q704&lt;=150,"Entre 120 e 150",IF(Q704&lt;=180,"Entre 150 e 180","Superior a 180")))))))</f>
        <v/>
      </c>
      <c r="S704">
        <f>IF(N704="Atraso",IF(Q704&lt;=30,INFORME_MENSAL!$A$12,IF(Q704&lt;=60,INFORME_MENSAL!$A$13,IF(Q704&lt;=90,INFORME_MENSAL!$A$14,IF(Q704&lt;=120,INFORME_MENSAL!$A$15,IF(Q704&lt;=150,INFORME_MENSAL!$A$16,IF(Q704&lt;=180,INFORME_MENSAL!$A$17,IF(Q704&lt;=360,INFORME_MENSAL!$A$18,IF(Q704&gt;360,INFORME_MENSAL!$A$19)))))))),"")</f>
        <v/>
      </c>
    </row>
    <row r="705">
      <c r="A705" t="inlineStr">
        <is>
          <t>CASA-31</t>
        </is>
      </c>
      <c r="B705" t="inlineStr">
        <is>
          <t>EDUARDO DE JESUS FERREIRA VARGAS / ARIANE DE OLIVEIRA DIAS VARGAS</t>
        </is>
      </c>
      <c r="C705" t="n">
        <v>1</v>
      </c>
      <c r="D705" t="inlineStr">
        <is>
          <t>INCC</t>
        </is>
      </c>
      <c r="F705" t="inlineStr">
        <is>
          <t>Mensal</t>
        </is>
      </c>
      <c r="G705" s="322" t="n">
        <v>45468</v>
      </c>
      <c r="H705" s="322" t="n">
        <v>45444</v>
      </c>
      <c r="I705" t="n">
        <v>14</v>
      </c>
      <c r="J705" t="inlineStr">
        <is>
          <t>P - Parcela</t>
        </is>
      </c>
      <c r="K705" t="inlineStr">
        <is>
          <t>Contrato</t>
        </is>
      </c>
      <c r="L705" t="n">
        <v>3872.75</v>
      </c>
      <c r="M705" s="167">
        <f>DATE(YEAR(G705),MONTH(G705),1)</f>
        <v/>
      </c>
      <c r="N705" s="157">
        <f>IF(G705&gt;$L$3,"Futuro","Atraso")</f>
        <v/>
      </c>
      <c r="O705">
        <f>12*(YEAR(G705)-YEAR($L$3))+(MONTH(G705)-MONTH($L$3))</f>
        <v/>
      </c>
      <c r="P705" s="319">
        <f>IF(N705="Atraso",L705,L705/(1+$L$2)^O705)</f>
        <v/>
      </c>
      <c r="Q705">
        <f>IF(N705="Atraso",$L$3-G705,0)</f>
        <v/>
      </c>
      <c r="R705">
        <f>IF(Q705&lt;=15,"Até 15",IF(Q705&lt;=30,"Entre 15 e 30",IF(Q705&lt;=60,"Entre 30 e 60",IF(Q705&lt;=90,"Entre 60 e 90",IF(Q705&lt;=120,"Entre 90 e 120",IF(Q705&lt;=150,"Entre 120 e 150",IF(Q705&lt;=180,"Entre 150 e 180","Superior a 180")))))))</f>
        <v/>
      </c>
      <c r="S705">
        <f>IF(N705="Atraso",IF(Q705&lt;=30,INFORME_MENSAL!$A$12,IF(Q705&lt;=60,INFORME_MENSAL!$A$13,IF(Q705&lt;=90,INFORME_MENSAL!$A$14,IF(Q705&lt;=120,INFORME_MENSAL!$A$15,IF(Q705&lt;=150,INFORME_MENSAL!$A$16,IF(Q705&lt;=180,INFORME_MENSAL!$A$17,IF(Q705&lt;=360,INFORME_MENSAL!$A$18,IF(Q705&gt;360,INFORME_MENSAL!$A$19)))))))),"")</f>
        <v/>
      </c>
    </row>
    <row r="706">
      <c r="A706" t="inlineStr">
        <is>
          <t>CASA-68</t>
        </is>
      </c>
      <c r="B706" t="inlineStr">
        <is>
          <t>WENDELL PITTER ESTANDO / LILIAN PEREIRA DA SILVA</t>
        </is>
      </c>
      <c r="C706" t="n">
        <v>1</v>
      </c>
      <c r="D706" t="inlineStr">
        <is>
          <t>INCC</t>
        </is>
      </c>
      <c r="F706" t="inlineStr">
        <is>
          <t>Mensal</t>
        </is>
      </c>
      <c r="G706" s="322" t="n">
        <v>45468</v>
      </c>
      <c r="H706" s="322" t="n">
        <v>45444</v>
      </c>
      <c r="I706" t="n">
        <v>13</v>
      </c>
      <c r="J706" t="inlineStr">
        <is>
          <t>P - Parcela</t>
        </is>
      </c>
      <c r="K706" t="inlineStr">
        <is>
          <t>Contrato</t>
        </is>
      </c>
      <c r="L706" t="n">
        <v>3845.45</v>
      </c>
      <c r="M706" s="167">
        <f>DATE(YEAR(G706),MONTH(G706),1)</f>
        <v/>
      </c>
      <c r="N706" s="157">
        <f>IF(G706&gt;$L$3,"Futuro","Atraso")</f>
        <v/>
      </c>
      <c r="O706">
        <f>12*(YEAR(G706)-YEAR($L$3))+(MONTH(G706)-MONTH($L$3))</f>
        <v/>
      </c>
      <c r="P706" s="319">
        <f>IF(N706="Atraso",L706,L706/(1+$L$2)^O706)</f>
        <v/>
      </c>
      <c r="Q706">
        <f>IF(N706="Atraso",$L$3-G706,0)</f>
        <v/>
      </c>
      <c r="R706">
        <f>IF(Q706&lt;=15,"Até 15",IF(Q706&lt;=30,"Entre 15 e 30",IF(Q706&lt;=60,"Entre 30 e 60",IF(Q706&lt;=90,"Entre 60 e 90",IF(Q706&lt;=120,"Entre 90 e 120",IF(Q706&lt;=150,"Entre 120 e 150",IF(Q706&lt;=180,"Entre 150 e 180","Superior a 180")))))))</f>
        <v/>
      </c>
      <c r="S706">
        <f>IF(N706="Atraso",IF(Q706&lt;=30,INFORME_MENSAL!$A$12,IF(Q706&lt;=60,INFORME_MENSAL!$A$13,IF(Q706&lt;=90,INFORME_MENSAL!$A$14,IF(Q706&lt;=120,INFORME_MENSAL!$A$15,IF(Q706&lt;=150,INFORME_MENSAL!$A$16,IF(Q706&lt;=180,INFORME_MENSAL!$A$17,IF(Q706&lt;=360,INFORME_MENSAL!$A$18,IF(Q706&gt;360,INFORME_MENSAL!$A$19)))))))),"")</f>
        <v/>
      </c>
    </row>
    <row r="707">
      <c r="A707" t="inlineStr">
        <is>
          <t>CASA-66</t>
        </is>
      </c>
      <c r="B707" t="inlineStr">
        <is>
          <t>MARIA APARECIDA LIMA SANTOS</t>
        </is>
      </c>
      <c r="C707" t="n">
        <v>1</v>
      </c>
      <c r="D707" t="inlineStr">
        <is>
          <t>INCC</t>
        </is>
      </c>
      <c r="F707" t="inlineStr">
        <is>
          <t>Mensal</t>
        </is>
      </c>
      <c r="G707" s="322" t="n">
        <v>45468</v>
      </c>
      <c r="H707" s="322" t="n">
        <v>45444</v>
      </c>
      <c r="I707" t="n">
        <v>14</v>
      </c>
      <c r="J707" t="inlineStr">
        <is>
          <t>P - Parcela</t>
        </is>
      </c>
      <c r="K707" t="inlineStr">
        <is>
          <t>Contrato</t>
        </is>
      </c>
      <c r="L707" t="n">
        <v>4172.36</v>
      </c>
      <c r="M707" s="167">
        <f>DATE(YEAR(G707),MONTH(G707),1)</f>
        <v/>
      </c>
      <c r="N707" s="157">
        <f>IF(G707&gt;$L$3,"Futuro","Atraso")</f>
        <v/>
      </c>
      <c r="O707">
        <f>12*(YEAR(G707)-YEAR($L$3))+(MONTH(G707)-MONTH($L$3))</f>
        <v/>
      </c>
      <c r="P707" s="319">
        <f>IF(N707="Atraso",L707,L707/(1+$L$2)^O707)</f>
        <v/>
      </c>
      <c r="Q707">
        <f>IF(N707="Atraso",$L$3-G707,0)</f>
        <v/>
      </c>
      <c r="R707">
        <f>IF(Q707&lt;=15,"Até 15",IF(Q707&lt;=30,"Entre 15 e 30",IF(Q707&lt;=60,"Entre 30 e 60",IF(Q707&lt;=90,"Entre 60 e 90",IF(Q707&lt;=120,"Entre 90 e 120",IF(Q707&lt;=150,"Entre 120 e 150",IF(Q707&lt;=180,"Entre 150 e 180","Superior a 180")))))))</f>
        <v/>
      </c>
      <c r="S707">
        <f>IF(N707="Atraso",IF(Q707&lt;=30,INFORME_MENSAL!$A$12,IF(Q707&lt;=60,INFORME_MENSAL!$A$13,IF(Q707&lt;=90,INFORME_MENSAL!$A$14,IF(Q707&lt;=120,INFORME_MENSAL!$A$15,IF(Q707&lt;=150,INFORME_MENSAL!$A$16,IF(Q707&lt;=180,INFORME_MENSAL!$A$17,IF(Q707&lt;=360,INFORME_MENSAL!$A$18,IF(Q707&gt;360,INFORME_MENSAL!$A$19)))))))),"")</f>
        <v/>
      </c>
    </row>
    <row r="708">
      <c r="A708" t="inlineStr">
        <is>
          <t>CASA-71</t>
        </is>
      </c>
      <c r="B708" t="inlineStr">
        <is>
          <t>TIAGO DA COSTA / EVELLYN POLICARPO PILZ DA COSTA</t>
        </is>
      </c>
      <c r="C708" t="n">
        <v>1</v>
      </c>
      <c r="D708" t="inlineStr">
        <is>
          <t>INCC</t>
        </is>
      </c>
      <c r="F708" t="inlineStr">
        <is>
          <t>Mensal</t>
        </is>
      </c>
      <c r="G708" s="322" t="n">
        <v>45468</v>
      </c>
      <c r="H708" s="322" t="n">
        <v>45444</v>
      </c>
      <c r="I708" t="n">
        <v>13</v>
      </c>
      <c r="J708" t="inlineStr">
        <is>
          <t>P - Parcela</t>
        </is>
      </c>
      <c r="K708" t="inlineStr">
        <is>
          <t>Contrato</t>
        </is>
      </c>
      <c r="L708" t="n">
        <v>4156.57</v>
      </c>
      <c r="M708" s="167">
        <f>DATE(YEAR(G708),MONTH(G708),1)</f>
        <v/>
      </c>
      <c r="N708" s="157">
        <f>IF(G708&gt;$L$3,"Futuro","Atraso")</f>
        <v/>
      </c>
      <c r="O708">
        <f>12*(YEAR(G708)-YEAR($L$3))+(MONTH(G708)-MONTH($L$3))</f>
        <v/>
      </c>
      <c r="P708" s="319">
        <f>IF(N708="Atraso",L708,L708/(1+$L$2)^O708)</f>
        <v/>
      </c>
      <c r="Q708">
        <f>IF(N708="Atraso",$L$3-G708,0)</f>
        <v/>
      </c>
      <c r="R708">
        <f>IF(Q708&lt;=15,"Até 15",IF(Q708&lt;=30,"Entre 15 e 30",IF(Q708&lt;=60,"Entre 30 e 60",IF(Q708&lt;=90,"Entre 60 e 90",IF(Q708&lt;=120,"Entre 90 e 120",IF(Q708&lt;=150,"Entre 120 e 150",IF(Q708&lt;=180,"Entre 150 e 180","Superior a 180")))))))</f>
        <v/>
      </c>
      <c r="S708">
        <f>IF(N708="Atraso",IF(Q708&lt;=30,INFORME_MENSAL!$A$12,IF(Q708&lt;=60,INFORME_MENSAL!$A$13,IF(Q708&lt;=90,INFORME_MENSAL!$A$14,IF(Q708&lt;=120,INFORME_MENSAL!$A$15,IF(Q708&lt;=150,INFORME_MENSAL!$A$16,IF(Q708&lt;=180,INFORME_MENSAL!$A$17,IF(Q708&lt;=360,INFORME_MENSAL!$A$18,IF(Q708&gt;360,INFORME_MENSAL!$A$19)))))))),"")</f>
        <v/>
      </c>
    </row>
    <row r="709">
      <c r="A709" t="inlineStr">
        <is>
          <t>CASA-52</t>
        </is>
      </c>
      <c r="B709" t="inlineStr">
        <is>
          <t>PETERSON SERRA LOPES / ANA CARLA MORAES DE BRITO LOPES</t>
        </is>
      </c>
      <c r="C709" t="n">
        <v>1</v>
      </c>
      <c r="D709" t="inlineStr">
        <is>
          <t>INCC</t>
        </is>
      </c>
      <c r="F709" t="inlineStr">
        <is>
          <t>Mensal</t>
        </is>
      </c>
      <c r="G709" s="322" t="n">
        <v>45468</v>
      </c>
      <c r="H709" s="322" t="n">
        <v>45444</v>
      </c>
      <c r="I709" t="n">
        <v>13</v>
      </c>
      <c r="J709" t="inlineStr">
        <is>
          <t>P - Parcela</t>
        </is>
      </c>
      <c r="K709" t="inlineStr">
        <is>
          <t>Contrato</t>
        </is>
      </c>
      <c r="L709" t="n">
        <v>4147.38</v>
      </c>
      <c r="M709" s="167">
        <f>DATE(YEAR(G709),MONTH(G709),1)</f>
        <v/>
      </c>
      <c r="N709" s="157">
        <f>IF(G709&gt;$L$3,"Futuro","Atraso")</f>
        <v/>
      </c>
      <c r="O709">
        <f>12*(YEAR(G709)-YEAR($L$3))+(MONTH(G709)-MONTH($L$3))</f>
        <v/>
      </c>
      <c r="P709" s="319">
        <f>IF(N709="Atraso",L709,L709/(1+$L$2)^O709)</f>
        <v/>
      </c>
      <c r="Q709">
        <f>IF(N709="Atraso",$L$3-G709,0)</f>
        <v/>
      </c>
      <c r="R709">
        <f>IF(Q709&lt;=15,"Até 15",IF(Q709&lt;=30,"Entre 15 e 30",IF(Q709&lt;=60,"Entre 30 e 60",IF(Q709&lt;=90,"Entre 60 e 90",IF(Q709&lt;=120,"Entre 90 e 120",IF(Q709&lt;=150,"Entre 120 e 150",IF(Q709&lt;=180,"Entre 150 e 180","Superior a 180")))))))</f>
        <v/>
      </c>
      <c r="S709">
        <f>IF(N709="Atraso",IF(Q709&lt;=30,INFORME_MENSAL!$A$12,IF(Q709&lt;=60,INFORME_MENSAL!$A$13,IF(Q709&lt;=90,INFORME_MENSAL!$A$14,IF(Q709&lt;=120,INFORME_MENSAL!$A$15,IF(Q709&lt;=150,INFORME_MENSAL!$A$16,IF(Q709&lt;=180,INFORME_MENSAL!$A$17,IF(Q709&lt;=360,INFORME_MENSAL!$A$18,IF(Q709&gt;360,INFORME_MENSAL!$A$19)))))))),"")</f>
        <v/>
      </c>
    </row>
    <row r="710">
      <c r="A710" t="inlineStr">
        <is>
          <t>CASA-29</t>
        </is>
      </c>
      <c r="B710" t="inlineStr">
        <is>
          <t>SANDRO MIGUEL DE AVILA / SANDRA BARBOSA DE AVILA</t>
        </is>
      </c>
      <c r="C710" t="n">
        <v>1</v>
      </c>
      <c r="D710" t="inlineStr">
        <is>
          <t>INCC</t>
        </is>
      </c>
      <c r="F710" t="inlineStr">
        <is>
          <t>Mensal</t>
        </is>
      </c>
      <c r="G710" s="322" t="n">
        <v>45468</v>
      </c>
      <c r="H710" s="322" t="n">
        <v>45444</v>
      </c>
      <c r="I710" t="n">
        <v>13</v>
      </c>
      <c r="J710" t="inlineStr">
        <is>
          <t>P - Parcela</t>
        </is>
      </c>
      <c r="K710" t="inlineStr">
        <is>
          <t>Contrato</t>
        </is>
      </c>
      <c r="L710" t="n">
        <v>4156.57</v>
      </c>
      <c r="M710" s="167">
        <f>DATE(YEAR(G710),MONTH(G710),1)</f>
        <v/>
      </c>
      <c r="N710" s="157">
        <f>IF(G710&gt;$L$3,"Futuro","Atraso")</f>
        <v/>
      </c>
      <c r="O710">
        <f>12*(YEAR(G710)-YEAR($L$3))+(MONTH(G710)-MONTH($L$3))</f>
        <v/>
      </c>
      <c r="P710" s="319">
        <f>IF(N710="Atraso",L710,L710/(1+$L$2)^O710)</f>
        <v/>
      </c>
      <c r="Q710">
        <f>IF(N710="Atraso",$L$3-G710,0)</f>
        <v/>
      </c>
      <c r="R710">
        <f>IF(Q710&lt;=15,"Até 15",IF(Q710&lt;=30,"Entre 15 e 30",IF(Q710&lt;=60,"Entre 30 e 60",IF(Q710&lt;=90,"Entre 60 e 90",IF(Q710&lt;=120,"Entre 90 e 120",IF(Q710&lt;=150,"Entre 120 e 150",IF(Q710&lt;=180,"Entre 150 e 180","Superior a 180")))))))</f>
        <v/>
      </c>
      <c r="S710">
        <f>IF(N710="Atraso",IF(Q710&lt;=30,INFORME_MENSAL!$A$12,IF(Q710&lt;=60,INFORME_MENSAL!$A$13,IF(Q710&lt;=90,INFORME_MENSAL!$A$14,IF(Q710&lt;=120,INFORME_MENSAL!$A$15,IF(Q710&lt;=150,INFORME_MENSAL!$A$16,IF(Q710&lt;=180,INFORME_MENSAL!$A$17,IF(Q710&lt;=360,INFORME_MENSAL!$A$18,IF(Q710&gt;360,INFORME_MENSAL!$A$19)))))))),"")</f>
        <v/>
      </c>
    </row>
    <row r="711">
      <c r="A711" t="inlineStr">
        <is>
          <t>CASA-38</t>
        </is>
      </c>
      <c r="B711" t="inlineStr">
        <is>
          <t>GABRIEL DE CARVALHO MELLO / KAMILLA DE CARVALHO CERQUEIRA MELLO</t>
        </is>
      </c>
      <c r="C711" t="n">
        <v>1</v>
      </c>
      <c r="D711" t="inlineStr">
        <is>
          <t>INCC</t>
        </is>
      </c>
      <c r="F711" t="inlineStr">
        <is>
          <t>Mensal</t>
        </is>
      </c>
      <c r="G711" s="322" t="n">
        <v>45468</v>
      </c>
      <c r="H711" s="322" t="n">
        <v>45444</v>
      </c>
      <c r="I711" t="n">
        <v>13</v>
      </c>
      <c r="J711" t="inlineStr">
        <is>
          <t>P - Parcela</t>
        </is>
      </c>
      <c r="K711" t="inlineStr">
        <is>
          <t>Contrato</t>
        </is>
      </c>
      <c r="L711" t="n">
        <v>4257.65</v>
      </c>
      <c r="M711" s="167">
        <f>DATE(YEAR(G711),MONTH(G711),1)</f>
        <v/>
      </c>
      <c r="N711" s="157">
        <f>IF(G711&gt;$L$3,"Futuro","Atraso")</f>
        <v/>
      </c>
      <c r="O711">
        <f>12*(YEAR(G711)-YEAR($L$3))+(MONTH(G711)-MONTH($L$3))</f>
        <v/>
      </c>
      <c r="P711" s="319">
        <f>IF(N711="Atraso",L711,L711/(1+$L$2)^O711)</f>
        <v/>
      </c>
      <c r="Q711">
        <f>IF(N711="Atraso",$L$3-G711,0)</f>
        <v/>
      </c>
      <c r="R711">
        <f>IF(Q711&lt;=15,"Até 15",IF(Q711&lt;=30,"Entre 15 e 30",IF(Q711&lt;=60,"Entre 30 e 60",IF(Q711&lt;=90,"Entre 60 e 90",IF(Q711&lt;=120,"Entre 90 e 120",IF(Q711&lt;=150,"Entre 120 e 150",IF(Q711&lt;=180,"Entre 150 e 180","Superior a 180")))))))</f>
        <v/>
      </c>
      <c r="S711">
        <f>IF(N711="Atraso",IF(Q711&lt;=30,INFORME_MENSAL!$A$12,IF(Q711&lt;=60,INFORME_MENSAL!$A$13,IF(Q711&lt;=90,INFORME_MENSAL!$A$14,IF(Q711&lt;=120,INFORME_MENSAL!$A$15,IF(Q711&lt;=150,INFORME_MENSAL!$A$16,IF(Q711&lt;=180,INFORME_MENSAL!$A$17,IF(Q711&lt;=360,INFORME_MENSAL!$A$18,IF(Q711&gt;360,INFORME_MENSAL!$A$19)))))))),"")</f>
        <v/>
      </c>
    </row>
    <row r="712">
      <c r="A712" t="inlineStr">
        <is>
          <t>CASA-7</t>
        </is>
      </c>
      <c r="B712" t="inlineStr">
        <is>
          <t>JOÃO ANTONIO RODRIGUES GOMES / LUANA GABRIELLE DA SILVA PASSOS</t>
        </is>
      </c>
      <c r="C712" t="n">
        <v>1</v>
      </c>
      <c r="D712" t="inlineStr">
        <is>
          <t>INCC</t>
        </is>
      </c>
      <c r="F712" t="inlineStr">
        <is>
          <t>Mensal</t>
        </is>
      </c>
      <c r="G712" s="322" t="n">
        <v>45468</v>
      </c>
      <c r="H712" s="322" t="n">
        <v>45444</v>
      </c>
      <c r="I712" t="n">
        <v>13</v>
      </c>
      <c r="J712" t="inlineStr">
        <is>
          <t>P - Parcela</t>
        </is>
      </c>
      <c r="K712" t="inlineStr">
        <is>
          <t>Contrato</t>
        </is>
      </c>
      <c r="L712" t="n">
        <v>4156.57</v>
      </c>
      <c r="M712" s="167">
        <f>DATE(YEAR(G712),MONTH(G712),1)</f>
        <v/>
      </c>
      <c r="N712" s="157">
        <f>IF(G712&gt;$L$3,"Futuro","Atraso")</f>
        <v/>
      </c>
      <c r="O712">
        <f>12*(YEAR(G712)-YEAR($L$3))+(MONTH(G712)-MONTH($L$3))</f>
        <v/>
      </c>
      <c r="P712" s="319">
        <f>IF(N712="Atraso",L712,L712/(1+$L$2)^O712)</f>
        <v/>
      </c>
      <c r="Q712">
        <f>IF(N712="Atraso",$L$3-G712,0)</f>
        <v/>
      </c>
      <c r="R712">
        <f>IF(Q712&lt;=15,"Até 15",IF(Q712&lt;=30,"Entre 15 e 30",IF(Q712&lt;=60,"Entre 30 e 60",IF(Q712&lt;=90,"Entre 60 e 90",IF(Q712&lt;=120,"Entre 90 e 120",IF(Q712&lt;=150,"Entre 120 e 150",IF(Q712&lt;=180,"Entre 150 e 180","Superior a 180")))))))</f>
        <v/>
      </c>
      <c r="S712">
        <f>IF(N712="Atraso",IF(Q712&lt;=30,INFORME_MENSAL!$A$12,IF(Q712&lt;=60,INFORME_MENSAL!$A$13,IF(Q712&lt;=90,INFORME_MENSAL!$A$14,IF(Q712&lt;=120,INFORME_MENSAL!$A$15,IF(Q712&lt;=150,INFORME_MENSAL!$A$16,IF(Q712&lt;=180,INFORME_MENSAL!$A$17,IF(Q712&lt;=360,INFORME_MENSAL!$A$18,IF(Q712&gt;360,INFORME_MENSAL!$A$19)))))))),"")</f>
        <v/>
      </c>
    </row>
    <row r="713">
      <c r="A713" t="inlineStr">
        <is>
          <t>CASA-42</t>
        </is>
      </c>
      <c r="B713" t="inlineStr">
        <is>
          <t>ELIAS CAMACHO OLEGO</t>
        </is>
      </c>
      <c r="C713" t="n">
        <v>1</v>
      </c>
      <c r="D713" t="inlineStr">
        <is>
          <t>INCC</t>
        </is>
      </c>
      <c r="F713" t="inlineStr">
        <is>
          <t>Mensal</t>
        </is>
      </c>
      <c r="G713" s="322" t="n">
        <v>45468</v>
      </c>
      <c r="H713" s="322" t="n">
        <v>45444</v>
      </c>
      <c r="I713" t="n">
        <v>12</v>
      </c>
      <c r="J713" t="inlineStr">
        <is>
          <t>P - Parcela</t>
        </is>
      </c>
      <c r="K713" t="inlineStr">
        <is>
          <t>Contrato</t>
        </is>
      </c>
      <c r="L713" t="n">
        <v>3854.93</v>
      </c>
      <c r="M713" s="167">
        <f>DATE(YEAR(G713),MONTH(G713),1)</f>
        <v/>
      </c>
      <c r="N713" s="157">
        <f>IF(G713&gt;$L$3,"Futuro","Atraso")</f>
        <v/>
      </c>
      <c r="O713">
        <f>12*(YEAR(G713)-YEAR($L$3))+(MONTH(G713)-MONTH($L$3))</f>
        <v/>
      </c>
      <c r="P713" s="319">
        <f>IF(N713="Atraso",L713,L713/(1+$L$2)^O713)</f>
        <v/>
      </c>
      <c r="Q713">
        <f>IF(N713="Atraso",$L$3-G713,0)</f>
        <v/>
      </c>
      <c r="R713">
        <f>IF(Q713&lt;=15,"Até 15",IF(Q713&lt;=30,"Entre 15 e 30",IF(Q713&lt;=60,"Entre 30 e 60",IF(Q713&lt;=90,"Entre 60 e 90",IF(Q713&lt;=120,"Entre 90 e 120",IF(Q713&lt;=150,"Entre 120 e 150",IF(Q713&lt;=180,"Entre 150 e 180","Superior a 180")))))))</f>
        <v/>
      </c>
      <c r="S713">
        <f>IF(N713="Atraso",IF(Q713&lt;=30,INFORME_MENSAL!$A$12,IF(Q713&lt;=60,INFORME_MENSAL!$A$13,IF(Q713&lt;=90,INFORME_MENSAL!$A$14,IF(Q713&lt;=120,INFORME_MENSAL!$A$15,IF(Q713&lt;=150,INFORME_MENSAL!$A$16,IF(Q713&lt;=180,INFORME_MENSAL!$A$17,IF(Q713&lt;=360,INFORME_MENSAL!$A$18,IF(Q713&gt;360,INFORME_MENSAL!$A$19)))))))),"")</f>
        <v/>
      </c>
    </row>
    <row r="714">
      <c r="A714" t="inlineStr">
        <is>
          <t>CASA-72</t>
        </is>
      </c>
      <c r="B714" t="inlineStr">
        <is>
          <t>CARLOS LINDEMBERG CRUZ OLIVEIRA / THAYNARA LAMPE NARCISO SILVA</t>
        </is>
      </c>
      <c r="C714" t="n">
        <v>1</v>
      </c>
      <c r="D714" t="inlineStr">
        <is>
          <t>INCC</t>
        </is>
      </c>
      <c r="F714" t="inlineStr">
        <is>
          <t>Mensal</t>
        </is>
      </c>
      <c r="G714" s="322" t="n">
        <v>45468</v>
      </c>
      <c r="H714" s="322" t="n">
        <v>45444</v>
      </c>
      <c r="I714" t="n">
        <v>12</v>
      </c>
      <c r="J714" t="inlineStr">
        <is>
          <t>P - Parcela</t>
        </is>
      </c>
      <c r="K714" t="inlineStr">
        <is>
          <t>Contrato</t>
        </is>
      </c>
      <c r="L714" t="n">
        <v>4221.35</v>
      </c>
      <c r="M714" s="167">
        <f>DATE(YEAR(G714),MONTH(G714),1)</f>
        <v/>
      </c>
      <c r="N714" s="157">
        <f>IF(G714&gt;$L$3,"Futuro","Atraso")</f>
        <v/>
      </c>
      <c r="O714">
        <f>12*(YEAR(G714)-YEAR($L$3))+(MONTH(G714)-MONTH($L$3))</f>
        <v/>
      </c>
      <c r="P714" s="319">
        <f>IF(N714="Atraso",L714,L714/(1+$L$2)^O714)</f>
        <v/>
      </c>
      <c r="Q714">
        <f>IF(N714="Atraso",$L$3-G714,0)</f>
        <v/>
      </c>
      <c r="R714">
        <f>IF(Q714&lt;=15,"Até 15",IF(Q714&lt;=30,"Entre 15 e 30",IF(Q714&lt;=60,"Entre 30 e 60",IF(Q714&lt;=90,"Entre 60 e 90",IF(Q714&lt;=120,"Entre 90 e 120",IF(Q714&lt;=150,"Entre 120 e 150",IF(Q714&lt;=180,"Entre 150 e 180","Superior a 180")))))))</f>
        <v/>
      </c>
      <c r="S714">
        <f>IF(N714="Atraso",IF(Q714&lt;=30,INFORME_MENSAL!$A$12,IF(Q714&lt;=60,INFORME_MENSAL!$A$13,IF(Q714&lt;=90,INFORME_MENSAL!$A$14,IF(Q714&lt;=120,INFORME_MENSAL!$A$15,IF(Q714&lt;=150,INFORME_MENSAL!$A$16,IF(Q714&lt;=180,INFORME_MENSAL!$A$17,IF(Q714&lt;=360,INFORME_MENSAL!$A$18,IF(Q714&gt;360,INFORME_MENSAL!$A$19)))))))),"")</f>
        <v/>
      </c>
    </row>
    <row r="715">
      <c r="A715" t="inlineStr">
        <is>
          <t>CASA-39</t>
        </is>
      </c>
      <c r="B715" t="inlineStr">
        <is>
          <t>VIVIAN ARCHINÁ CORTEZ</t>
        </is>
      </c>
      <c r="C715" t="n">
        <v>1</v>
      </c>
      <c r="D715" t="inlineStr">
        <is>
          <t>INCC</t>
        </is>
      </c>
      <c r="F715" t="inlineStr">
        <is>
          <t>Mensal</t>
        </is>
      </c>
      <c r="G715" s="322" t="n">
        <v>45468</v>
      </c>
      <c r="H715" s="322" t="n">
        <v>45444</v>
      </c>
      <c r="I715" t="n">
        <v>19</v>
      </c>
      <c r="J715" t="inlineStr">
        <is>
          <t>P - Parcela</t>
        </is>
      </c>
      <c r="K715" t="inlineStr">
        <is>
          <t>Contrato</t>
        </is>
      </c>
      <c r="L715" t="n">
        <v>4838.71</v>
      </c>
      <c r="M715" s="167">
        <f>DATE(YEAR(G715),MONTH(G715),1)</f>
        <v/>
      </c>
      <c r="N715" s="157">
        <f>IF(G715&gt;$L$3,"Futuro","Atraso")</f>
        <v/>
      </c>
      <c r="O715">
        <f>12*(YEAR(G715)-YEAR($L$3))+(MONTH(G715)-MONTH($L$3))</f>
        <v/>
      </c>
      <c r="P715" s="319">
        <f>IF(N715="Atraso",L715,L715/(1+$L$2)^O715)</f>
        <v/>
      </c>
      <c r="Q715">
        <f>IF(N715="Atraso",$L$3-G715,0)</f>
        <v/>
      </c>
      <c r="R715">
        <f>IF(Q715&lt;=15,"Até 15",IF(Q715&lt;=30,"Entre 15 e 30",IF(Q715&lt;=60,"Entre 30 e 60",IF(Q715&lt;=90,"Entre 60 e 90",IF(Q715&lt;=120,"Entre 90 e 120",IF(Q715&lt;=150,"Entre 120 e 150",IF(Q715&lt;=180,"Entre 150 e 180","Superior a 180")))))))</f>
        <v/>
      </c>
      <c r="S715">
        <f>IF(N715="Atraso",IF(Q715&lt;=30,INFORME_MENSAL!$A$12,IF(Q715&lt;=60,INFORME_MENSAL!$A$13,IF(Q715&lt;=90,INFORME_MENSAL!$A$14,IF(Q715&lt;=120,INFORME_MENSAL!$A$15,IF(Q715&lt;=150,INFORME_MENSAL!$A$16,IF(Q715&lt;=180,INFORME_MENSAL!$A$17,IF(Q715&lt;=360,INFORME_MENSAL!$A$18,IF(Q715&gt;360,INFORME_MENSAL!$A$19)))))))),"")</f>
        <v/>
      </c>
    </row>
    <row r="716">
      <c r="A716" t="inlineStr">
        <is>
          <t>CASA-5</t>
        </is>
      </c>
      <c r="B716" t="inlineStr">
        <is>
          <t>FABRICIA GONZAGA FERREIRA</t>
        </is>
      </c>
      <c r="C716" t="n">
        <v>1</v>
      </c>
      <c r="D716" t="inlineStr">
        <is>
          <t>INCC</t>
        </is>
      </c>
      <c r="F716" t="inlineStr">
        <is>
          <t>Mensal</t>
        </is>
      </c>
      <c r="G716" s="322" t="n">
        <v>45468</v>
      </c>
      <c r="H716" s="322" t="n">
        <v>45444</v>
      </c>
      <c r="I716" t="n">
        <v>12</v>
      </c>
      <c r="J716" t="inlineStr">
        <is>
          <t>P - Parcela</t>
        </is>
      </c>
      <c r="K716" t="inlineStr">
        <is>
          <t>Contrato</t>
        </is>
      </c>
      <c r="L716" t="n">
        <v>6928.46</v>
      </c>
      <c r="M716" s="167">
        <f>DATE(YEAR(G716),MONTH(G716),1)</f>
        <v/>
      </c>
      <c r="N716" s="157">
        <f>IF(G716&gt;$L$3,"Futuro","Atraso")</f>
        <v/>
      </c>
      <c r="O716">
        <f>12*(YEAR(G716)-YEAR($L$3))+(MONTH(G716)-MONTH($L$3))</f>
        <v/>
      </c>
      <c r="P716" s="319">
        <f>IF(N716="Atraso",L716,L716/(1+$L$2)^O716)</f>
        <v/>
      </c>
      <c r="Q716">
        <f>IF(N716="Atraso",$L$3-G716,0)</f>
        <v/>
      </c>
      <c r="R716">
        <f>IF(Q716&lt;=15,"Até 15",IF(Q716&lt;=30,"Entre 15 e 30",IF(Q716&lt;=60,"Entre 30 e 60",IF(Q716&lt;=90,"Entre 60 e 90",IF(Q716&lt;=120,"Entre 90 e 120",IF(Q716&lt;=150,"Entre 120 e 150",IF(Q716&lt;=180,"Entre 150 e 180","Superior a 180")))))))</f>
        <v/>
      </c>
      <c r="S716">
        <f>IF(N716="Atraso",IF(Q716&lt;=30,INFORME_MENSAL!$A$12,IF(Q716&lt;=60,INFORME_MENSAL!$A$13,IF(Q716&lt;=90,INFORME_MENSAL!$A$14,IF(Q716&lt;=120,INFORME_MENSAL!$A$15,IF(Q716&lt;=150,INFORME_MENSAL!$A$16,IF(Q716&lt;=180,INFORME_MENSAL!$A$17,IF(Q716&lt;=360,INFORME_MENSAL!$A$18,IF(Q716&gt;360,INFORME_MENSAL!$A$19)))))))),"")</f>
        <v/>
      </c>
    </row>
    <row r="717">
      <c r="A717" t="inlineStr">
        <is>
          <t>CASA-54</t>
        </is>
      </c>
      <c r="B717" t="inlineStr">
        <is>
          <t>SANDRA CRISTINA SILVA BORGES / CELIO LUIZ DE OLIVEIRA BORGES</t>
        </is>
      </c>
      <c r="C717" t="n">
        <v>1</v>
      </c>
      <c r="D717" t="inlineStr">
        <is>
          <t>INCC</t>
        </is>
      </c>
      <c r="F717" t="inlineStr">
        <is>
          <t>Mensal</t>
        </is>
      </c>
      <c r="G717" s="322" t="n">
        <v>45468</v>
      </c>
      <c r="H717" s="322" t="n">
        <v>45444</v>
      </c>
      <c r="I717" t="n">
        <v>11</v>
      </c>
      <c r="J717" t="inlineStr">
        <is>
          <t>P - Parcela</t>
        </is>
      </c>
      <c r="K717" t="inlineStr">
        <is>
          <t>Contrato</t>
        </is>
      </c>
      <c r="L717" t="n">
        <v>3522.88</v>
      </c>
      <c r="M717" s="167">
        <f>DATE(YEAR(G717),MONTH(G717),1)</f>
        <v/>
      </c>
      <c r="N717" s="157">
        <f>IF(G717&gt;$L$3,"Futuro","Atraso")</f>
        <v/>
      </c>
      <c r="O717">
        <f>12*(YEAR(G717)-YEAR($L$3))+(MONTH(G717)-MONTH($L$3))</f>
        <v/>
      </c>
      <c r="P717" s="319">
        <f>IF(N717="Atraso",L717,L717/(1+$L$2)^O717)</f>
        <v/>
      </c>
      <c r="Q717">
        <f>IF(N717="Atraso",$L$3-G717,0)</f>
        <v/>
      </c>
      <c r="R717">
        <f>IF(Q717&lt;=15,"Até 15",IF(Q717&lt;=30,"Entre 15 e 30",IF(Q717&lt;=60,"Entre 30 e 60",IF(Q717&lt;=90,"Entre 60 e 90",IF(Q717&lt;=120,"Entre 90 e 120",IF(Q717&lt;=150,"Entre 120 e 150",IF(Q717&lt;=180,"Entre 150 e 180","Superior a 180")))))))</f>
        <v/>
      </c>
      <c r="S717">
        <f>IF(N717="Atraso",IF(Q717&lt;=30,INFORME_MENSAL!$A$12,IF(Q717&lt;=60,INFORME_MENSAL!$A$13,IF(Q717&lt;=90,INFORME_MENSAL!$A$14,IF(Q717&lt;=120,INFORME_MENSAL!$A$15,IF(Q717&lt;=150,INFORME_MENSAL!$A$16,IF(Q717&lt;=180,INFORME_MENSAL!$A$17,IF(Q717&lt;=360,INFORME_MENSAL!$A$18,IF(Q717&gt;360,INFORME_MENSAL!$A$19)))))))),"")</f>
        <v/>
      </c>
    </row>
    <row r="718">
      <c r="A718" t="inlineStr">
        <is>
          <t>CASA-54</t>
        </is>
      </c>
      <c r="B718" t="inlineStr">
        <is>
          <t>SANDRA CRISTINA SILVA BORGES / CELIO LUIZ DE OLIVEIRA BORGES</t>
        </is>
      </c>
      <c r="C718" t="n">
        <v>1</v>
      </c>
      <c r="D718" t="inlineStr">
        <is>
          <t>INCC</t>
        </is>
      </c>
      <c r="F718" t="inlineStr">
        <is>
          <t>Mensal</t>
        </is>
      </c>
      <c r="G718" s="322" t="n">
        <v>45468</v>
      </c>
      <c r="H718" s="322" t="n">
        <v>45444</v>
      </c>
      <c r="I718" t="n">
        <v>2</v>
      </c>
      <c r="J718" t="inlineStr">
        <is>
          <t>A2 - Semestral</t>
        </is>
      </c>
      <c r="K718" t="inlineStr">
        <is>
          <t>Contrato</t>
        </is>
      </c>
      <c r="L718" t="n">
        <v>10668.49</v>
      </c>
      <c r="M718" s="167">
        <f>DATE(YEAR(G718),MONTH(G718),1)</f>
        <v/>
      </c>
      <c r="N718" s="157">
        <f>IF(G718&gt;$L$3,"Futuro","Atraso")</f>
        <v/>
      </c>
      <c r="O718">
        <f>12*(YEAR(G718)-YEAR($L$3))+(MONTH(G718)-MONTH($L$3))</f>
        <v/>
      </c>
      <c r="P718" s="319">
        <f>IF(N718="Atraso",L718,L718/(1+$L$2)^O718)</f>
        <v/>
      </c>
      <c r="Q718">
        <f>IF(N718="Atraso",$L$3-G718,0)</f>
        <v/>
      </c>
      <c r="R718">
        <f>IF(Q718&lt;=15,"Até 15",IF(Q718&lt;=30,"Entre 15 e 30",IF(Q718&lt;=60,"Entre 30 e 60",IF(Q718&lt;=90,"Entre 60 e 90",IF(Q718&lt;=120,"Entre 90 e 120",IF(Q718&lt;=150,"Entre 120 e 150",IF(Q718&lt;=180,"Entre 150 e 180","Superior a 180")))))))</f>
        <v/>
      </c>
      <c r="S718">
        <f>IF(N718="Atraso",IF(Q718&lt;=30,INFORME_MENSAL!$A$12,IF(Q718&lt;=60,INFORME_MENSAL!$A$13,IF(Q718&lt;=90,INFORME_MENSAL!$A$14,IF(Q718&lt;=120,INFORME_MENSAL!$A$15,IF(Q718&lt;=150,INFORME_MENSAL!$A$16,IF(Q718&lt;=180,INFORME_MENSAL!$A$17,IF(Q718&lt;=360,INFORME_MENSAL!$A$18,IF(Q718&gt;360,INFORME_MENSAL!$A$19)))))))),"")</f>
        <v/>
      </c>
    </row>
    <row r="719">
      <c r="A719" t="inlineStr">
        <is>
          <t>CASA-73</t>
        </is>
      </c>
      <c r="B719" t="inlineStr">
        <is>
          <t>ALEXANDRE POZZI / TAVITA ROSA BARROS POZZI</t>
        </is>
      </c>
      <c r="C719" t="n">
        <v>1</v>
      </c>
      <c r="D719" t="inlineStr">
        <is>
          <t>INCC</t>
        </is>
      </c>
      <c r="F719" t="inlineStr">
        <is>
          <t>Mensal</t>
        </is>
      </c>
      <c r="G719" s="322" t="n">
        <v>45468</v>
      </c>
      <c r="H719" s="322" t="n">
        <v>45444</v>
      </c>
      <c r="I719" t="n">
        <v>18</v>
      </c>
      <c r="J719" t="inlineStr">
        <is>
          <t>P - Parcela</t>
        </is>
      </c>
      <c r="K719" t="inlineStr">
        <is>
          <t>Contrato</t>
        </is>
      </c>
      <c r="L719" t="n">
        <v>1656.74</v>
      </c>
      <c r="M719" s="167">
        <f>DATE(YEAR(G719),MONTH(G719),1)</f>
        <v/>
      </c>
      <c r="N719" s="157">
        <f>IF(G719&gt;$L$3,"Futuro","Atraso")</f>
        <v/>
      </c>
      <c r="O719">
        <f>12*(YEAR(G719)-YEAR($L$3))+(MONTH(G719)-MONTH($L$3))</f>
        <v/>
      </c>
      <c r="P719" s="319">
        <f>IF(N719="Atraso",L719,L719/(1+$L$2)^O719)</f>
        <v/>
      </c>
      <c r="Q719">
        <f>IF(N719="Atraso",$L$3-G719,0)</f>
        <v/>
      </c>
      <c r="R719">
        <f>IF(Q719&lt;=15,"Até 15",IF(Q719&lt;=30,"Entre 15 e 30",IF(Q719&lt;=60,"Entre 30 e 60",IF(Q719&lt;=90,"Entre 60 e 90",IF(Q719&lt;=120,"Entre 90 e 120",IF(Q719&lt;=150,"Entre 120 e 150",IF(Q719&lt;=180,"Entre 150 e 180","Superior a 180")))))))</f>
        <v/>
      </c>
      <c r="S719">
        <f>IF(N719="Atraso",IF(Q719&lt;=30,INFORME_MENSAL!$A$12,IF(Q719&lt;=60,INFORME_MENSAL!$A$13,IF(Q719&lt;=90,INFORME_MENSAL!$A$14,IF(Q719&lt;=120,INFORME_MENSAL!$A$15,IF(Q719&lt;=150,INFORME_MENSAL!$A$16,IF(Q719&lt;=180,INFORME_MENSAL!$A$17,IF(Q719&lt;=360,INFORME_MENSAL!$A$18,IF(Q719&gt;360,INFORME_MENSAL!$A$19)))))))),"")</f>
        <v/>
      </c>
    </row>
    <row r="720">
      <c r="A720" t="inlineStr">
        <is>
          <t>CASA-73</t>
        </is>
      </c>
      <c r="B720" t="inlineStr">
        <is>
          <t>ALEXANDRE POZZI / TAVITA ROSA BARROS POZZI</t>
        </is>
      </c>
      <c r="C720" t="n">
        <v>1</v>
      </c>
      <c r="D720" t="inlineStr">
        <is>
          <t>INCC</t>
        </is>
      </c>
      <c r="F720" t="inlineStr">
        <is>
          <t>Mensal</t>
        </is>
      </c>
      <c r="G720" s="322" t="n">
        <v>45468</v>
      </c>
      <c r="H720" s="322" t="n">
        <v>45444</v>
      </c>
      <c r="I720" t="n">
        <v>3</v>
      </c>
      <c r="J720" t="inlineStr">
        <is>
          <t>A2 - Semestral</t>
        </is>
      </c>
      <c r="K720" t="inlineStr">
        <is>
          <t>Contrato</t>
        </is>
      </c>
      <c r="L720" t="n">
        <v>16329.33</v>
      </c>
      <c r="M720" s="167">
        <f>DATE(YEAR(G720),MONTH(G720),1)</f>
        <v/>
      </c>
      <c r="N720" s="157">
        <f>IF(G720&gt;$L$3,"Futuro","Atraso")</f>
        <v/>
      </c>
      <c r="O720">
        <f>12*(YEAR(G720)-YEAR($L$3))+(MONTH(G720)-MONTH($L$3))</f>
        <v/>
      </c>
      <c r="P720" s="319">
        <f>IF(N720="Atraso",L720,L720/(1+$L$2)^O720)</f>
        <v/>
      </c>
      <c r="Q720">
        <f>IF(N720="Atraso",$L$3-G720,0)</f>
        <v/>
      </c>
      <c r="R720">
        <f>IF(Q720&lt;=15,"Até 15",IF(Q720&lt;=30,"Entre 15 e 30",IF(Q720&lt;=60,"Entre 30 e 60",IF(Q720&lt;=90,"Entre 60 e 90",IF(Q720&lt;=120,"Entre 90 e 120",IF(Q720&lt;=150,"Entre 120 e 150",IF(Q720&lt;=180,"Entre 150 e 180","Superior a 180")))))))</f>
        <v/>
      </c>
      <c r="S720">
        <f>IF(N720="Atraso",IF(Q720&lt;=30,INFORME_MENSAL!$A$12,IF(Q720&lt;=60,INFORME_MENSAL!$A$13,IF(Q720&lt;=90,INFORME_MENSAL!$A$14,IF(Q720&lt;=120,INFORME_MENSAL!$A$15,IF(Q720&lt;=150,INFORME_MENSAL!$A$16,IF(Q720&lt;=180,INFORME_MENSAL!$A$17,IF(Q720&lt;=360,INFORME_MENSAL!$A$18,IF(Q720&gt;360,INFORME_MENSAL!$A$19)))))))),"")</f>
        <v/>
      </c>
    </row>
    <row r="721">
      <c r="A721" t="inlineStr">
        <is>
          <t>CASA-79</t>
        </is>
      </c>
      <c r="B721" t="inlineStr">
        <is>
          <t>GILSON ARANTES DE SOUZA / SANDRA REGINA FOLTRAN</t>
        </is>
      </c>
      <c r="C721" t="n">
        <v>1</v>
      </c>
      <c r="D721" t="inlineStr">
        <is>
          <t>INCC</t>
        </is>
      </c>
      <c r="F721" t="inlineStr">
        <is>
          <t>Mensal</t>
        </is>
      </c>
      <c r="G721" s="322" t="n">
        <v>45468</v>
      </c>
      <c r="H721" s="322" t="n">
        <v>45444</v>
      </c>
      <c r="I721" t="n">
        <v>11</v>
      </c>
      <c r="J721" t="inlineStr">
        <is>
          <t>P - Parcela</t>
        </is>
      </c>
      <c r="K721" t="inlineStr">
        <is>
          <t>Contrato</t>
        </is>
      </c>
      <c r="L721" t="n">
        <v>4210.79</v>
      </c>
      <c r="M721" s="167">
        <f>DATE(YEAR(G721),MONTH(G721),1)</f>
        <v/>
      </c>
      <c r="N721" s="157">
        <f>IF(G721&gt;$L$3,"Futuro","Atraso")</f>
        <v/>
      </c>
      <c r="O721">
        <f>12*(YEAR(G721)-YEAR($L$3))+(MONTH(G721)-MONTH($L$3))</f>
        <v/>
      </c>
      <c r="P721" s="319">
        <f>IF(N721="Atraso",L721,L721/(1+$L$2)^O721)</f>
        <v/>
      </c>
      <c r="Q721">
        <f>IF(N721="Atraso",$L$3-G721,0)</f>
        <v/>
      </c>
      <c r="R721">
        <f>IF(Q721&lt;=15,"Até 15",IF(Q721&lt;=30,"Entre 15 e 30",IF(Q721&lt;=60,"Entre 30 e 60",IF(Q721&lt;=90,"Entre 60 e 90",IF(Q721&lt;=120,"Entre 90 e 120",IF(Q721&lt;=150,"Entre 120 e 150",IF(Q721&lt;=180,"Entre 150 e 180","Superior a 180")))))))</f>
        <v/>
      </c>
      <c r="S721">
        <f>IF(N721="Atraso",IF(Q721&lt;=30,INFORME_MENSAL!$A$12,IF(Q721&lt;=60,INFORME_MENSAL!$A$13,IF(Q721&lt;=90,INFORME_MENSAL!$A$14,IF(Q721&lt;=120,INFORME_MENSAL!$A$15,IF(Q721&lt;=150,INFORME_MENSAL!$A$16,IF(Q721&lt;=180,INFORME_MENSAL!$A$17,IF(Q721&lt;=360,INFORME_MENSAL!$A$18,IF(Q721&gt;360,INFORME_MENSAL!$A$19)))))))),"")</f>
        <v/>
      </c>
    </row>
    <row r="722">
      <c r="A722" t="inlineStr">
        <is>
          <t>CASA-70</t>
        </is>
      </c>
      <c r="B722" t="inlineStr">
        <is>
          <t>RICARDO CARNEIRO DA SILVA BATISTA / KELLY SILVA DE MACEDO</t>
        </is>
      </c>
      <c r="C722" t="n">
        <v>1</v>
      </c>
      <c r="D722" t="inlineStr">
        <is>
          <t>INCC</t>
        </is>
      </c>
      <c r="F722" t="inlineStr">
        <is>
          <t>Mensal</t>
        </is>
      </c>
      <c r="G722" s="322" t="n">
        <v>45468</v>
      </c>
      <c r="H722" s="322" t="n">
        <v>45444</v>
      </c>
      <c r="I722" t="n">
        <v>10</v>
      </c>
      <c r="J722" t="inlineStr">
        <is>
          <t>P - Parcela</t>
        </is>
      </c>
      <c r="K722" t="inlineStr">
        <is>
          <t>Contrato</t>
        </is>
      </c>
      <c r="L722" t="n">
        <v>3786.1</v>
      </c>
      <c r="M722" s="167">
        <f>DATE(YEAR(G722),MONTH(G722),1)</f>
        <v/>
      </c>
      <c r="N722" s="157">
        <f>IF(G722&gt;$L$3,"Futuro","Atraso")</f>
        <v/>
      </c>
      <c r="O722">
        <f>12*(YEAR(G722)-YEAR($L$3))+(MONTH(G722)-MONTH($L$3))</f>
        <v/>
      </c>
      <c r="P722" s="319">
        <f>IF(N722="Atraso",L722,L722/(1+$L$2)^O722)</f>
        <v/>
      </c>
      <c r="Q722">
        <f>IF(N722="Atraso",$L$3-G722,0)</f>
        <v/>
      </c>
      <c r="R722">
        <f>IF(Q722&lt;=15,"Até 15",IF(Q722&lt;=30,"Entre 15 e 30",IF(Q722&lt;=60,"Entre 30 e 60",IF(Q722&lt;=90,"Entre 60 e 90",IF(Q722&lt;=120,"Entre 90 e 120",IF(Q722&lt;=150,"Entre 120 e 150",IF(Q722&lt;=180,"Entre 150 e 180","Superior a 180")))))))</f>
        <v/>
      </c>
      <c r="S722">
        <f>IF(N722="Atraso",IF(Q722&lt;=30,INFORME_MENSAL!$A$12,IF(Q722&lt;=60,INFORME_MENSAL!$A$13,IF(Q722&lt;=90,INFORME_MENSAL!$A$14,IF(Q722&lt;=120,INFORME_MENSAL!$A$15,IF(Q722&lt;=150,INFORME_MENSAL!$A$16,IF(Q722&lt;=180,INFORME_MENSAL!$A$17,IF(Q722&lt;=360,INFORME_MENSAL!$A$18,IF(Q722&gt;360,INFORME_MENSAL!$A$19)))))))),"")</f>
        <v/>
      </c>
    </row>
    <row r="723">
      <c r="A723" t="inlineStr">
        <is>
          <t>CASA-62</t>
        </is>
      </c>
      <c r="B723" t="inlineStr">
        <is>
          <t>ARLETE SANTOS DA SILVA</t>
        </is>
      </c>
      <c r="C723" t="n">
        <v>1</v>
      </c>
      <c r="D723" t="inlineStr">
        <is>
          <t>INCC</t>
        </is>
      </c>
      <c r="F723" t="inlineStr">
        <is>
          <t>Mensal</t>
        </is>
      </c>
      <c r="G723" s="322" t="n">
        <v>45468</v>
      </c>
      <c r="H723" s="322" t="n">
        <v>45444</v>
      </c>
      <c r="I723" t="n">
        <v>3</v>
      </c>
      <c r="J723" t="inlineStr">
        <is>
          <t>A2 - Semestral</t>
        </is>
      </c>
      <c r="K723" t="inlineStr">
        <is>
          <t>Contrato</t>
        </is>
      </c>
      <c r="L723" t="n">
        <v>13825.99</v>
      </c>
      <c r="M723" s="167">
        <f>DATE(YEAR(G723),MONTH(G723),1)</f>
        <v/>
      </c>
      <c r="N723" s="157">
        <f>IF(G723&gt;$L$3,"Futuro","Atraso")</f>
        <v/>
      </c>
      <c r="O723">
        <f>12*(YEAR(G723)-YEAR($L$3))+(MONTH(G723)-MONTH($L$3))</f>
        <v/>
      </c>
      <c r="P723" s="319">
        <f>IF(N723="Atraso",L723,L723/(1+$L$2)^O723)</f>
        <v/>
      </c>
      <c r="Q723">
        <f>IF(N723="Atraso",$L$3-G723,0)</f>
        <v/>
      </c>
      <c r="R723">
        <f>IF(Q723&lt;=15,"Até 15",IF(Q723&lt;=30,"Entre 15 e 30",IF(Q723&lt;=60,"Entre 30 e 60",IF(Q723&lt;=90,"Entre 60 e 90",IF(Q723&lt;=120,"Entre 90 e 120",IF(Q723&lt;=150,"Entre 120 e 150",IF(Q723&lt;=180,"Entre 150 e 180","Superior a 180")))))))</f>
        <v/>
      </c>
      <c r="S723">
        <f>IF(N723="Atraso",IF(Q723&lt;=30,INFORME_MENSAL!$A$12,IF(Q723&lt;=60,INFORME_MENSAL!$A$13,IF(Q723&lt;=90,INFORME_MENSAL!$A$14,IF(Q723&lt;=120,INFORME_MENSAL!$A$15,IF(Q723&lt;=150,INFORME_MENSAL!$A$16,IF(Q723&lt;=180,INFORME_MENSAL!$A$17,IF(Q723&lt;=360,INFORME_MENSAL!$A$18,IF(Q723&gt;360,INFORME_MENSAL!$A$19)))))))),"")</f>
        <v/>
      </c>
    </row>
    <row r="724">
      <c r="A724" t="inlineStr">
        <is>
          <t>CASA-82</t>
        </is>
      </c>
      <c r="B724" t="inlineStr">
        <is>
          <t>WELLINGTON GOMES CARDOSO / WILSON FURLAN JUNIOR</t>
        </is>
      </c>
      <c r="C724" t="n">
        <v>1</v>
      </c>
      <c r="D724" t="inlineStr">
        <is>
          <t>INCC</t>
        </is>
      </c>
      <c r="F724" t="inlineStr">
        <is>
          <t>Mensal</t>
        </is>
      </c>
      <c r="G724" s="322" t="n">
        <v>45468</v>
      </c>
      <c r="H724" s="322" t="n">
        <v>45444</v>
      </c>
      <c r="I724" t="n">
        <v>11</v>
      </c>
      <c r="J724" t="inlineStr">
        <is>
          <t>P - Parcela</t>
        </is>
      </c>
      <c r="K724" t="inlineStr">
        <is>
          <t>Contrato</t>
        </is>
      </c>
      <c r="L724" t="n">
        <v>4249.72</v>
      </c>
      <c r="M724" s="167">
        <f>DATE(YEAR(G724),MONTH(G724),1)</f>
        <v/>
      </c>
      <c r="N724" s="157">
        <f>IF(G724&gt;$L$3,"Futuro","Atraso")</f>
        <v/>
      </c>
      <c r="O724">
        <f>12*(YEAR(G724)-YEAR($L$3))+(MONTH(G724)-MONTH($L$3))</f>
        <v/>
      </c>
      <c r="P724" s="319">
        <f>IF(N724="Atraso",L724,L724/(1+$L$2)^O724)</f>
        <v/>
      </c>
      <c r="Q724">
        <f>IF(N724="Atraso",$L$3-G724,0)</f>
        <v/>
      </c>
      <c r="R724">
        <f>IF(Q724&lt;=15,"Até 15",IF(Q724&lt;=30,"Entre 15 e 30",IF(Q724&lt;=60,"Entre 30 e 60",IF(Q724&lt;=90,"Entre 60 e 90",IF(Q724&lt;=120,"Entre 90 e 120",IF(Q724&lt;=150,"Entre 120 e 150",IF(Q724&lt;=180,"Entre 150 e 180","Superior a 180")))))))</f>
        <v/>
      </c>
      <c r="S724">
        <f>IF(N724="Atraso",IF(Q724&lt;=30,INFORME_MENSAL!$A$12,IF(Q724&lt;=60,INFORME_MENSAL!$A$13,IF(Q724&lt;=90,INFORME_MENSAL!$A$14,IF(Q724&lt;=120,INFORME_MENSAL!$A$15,IF(Q724&lt;=150,INFORME_MENSAL!$A$16,IF(Q724&lt;=180,INFORME_MENSAL!$A$17,IF(Q724&lt;=360,INFORME_MENSAL!$A$18,IF(Q724&gt;360,INFORME_MENSAL!$A$19)))))))),"")</f>
        <v/>
      </c>
    </row>
    <row r="725">
      <c r="A725" t="inlineStr">
        <is>
          <t>CASA-21</t>
        </is>
      </c>
      <c r="B725" t="inlineStr">
        <is>
          <t>JOÃO HENRIQUE MARTINS AMARANTE / MARINA MARTINS AMARANTE</t>
        </is>
      </c>
      <c r="C725" t="n">
        <v>1</v>
      </c>
      <c r="D725" t="inlineStr">
        <is>
          <t>INCC</t>
        </is>
      </c>
      <c r="F725" t="inlineStr">
        <is>
          <t>Mensal</t>
        </is>
      </c>
      <c r="G725" s="322" t="n">
        <v>45468</v>
      </c>
      <c r="H725" s="322" t="n">
        <v>45444</v>
      </c>
      <c r="I725" t="n">
        <v>11</v>
      </c>
      <c r="J725" t="inlineStr">
        <is>
          <t>P - Parcela</t>
        </is>
      </c>
      <c r="K725" t="inlineStr">
        <is>
          <t>Contrato</t>
        </is>
      </c>
      <c r="L725" t="n">
        <v>3136.41</v>
      </c>
      <c r="M725" s="167">
        <f>DATE(YEAR(G725),MONTH(G725),1)</f>
        <v/>
      </c>
      <c r="N725" s="157">
        <f>IF(G725&gt;$L$3,"Futuro","Atraso")</f>
        <v/>
      </c>
      <c r="O725">
        <f>12*(YEAR(G725)-YEAR($L$3))+(MONTH(G725)-MONTH($L$3))</f>
        <v/>
      </c>
      <c r="P725" s="319">
        <f>IF(N725="Atraso",L725,L725/(1+$L$2)^O725)</f>
        <v/>
      </c>
      <c r="Q725">
        <f>IF(N725="Atraso",$L$3-G725,0)</f>
        <v/>
      </c>
      <c r="R725">
        <f>IF(Q725&lt;=15,"Até 15",IF(Q725&lt;=30,"Entre 15 e 30",IF(Q725&lt;=60,"Entre 30 e 60",IF(Q725&lt;=90,"Entre 60 e 90",IF(Q725&lt;=120,"Entre 90 e 120",IF(Q725&lt;=150,"Entre 120 e 150",IF(Q725&lt;=180,"Entre 150 e 180","Superior a 180")))))))</f>
        <v/>
      </c>
      <c r="S725">
        <f>IF(N725="Atraso",IF(Q725&lt;=30,INFORME_MENSAL!$A$12,IF(Q725&lt;=60,INFORME_MENSAL!$A$13,IF(Q725&lt;=90,INFORME_MENSAL!$A$14,IF(Q725&lt;=120,INFORME_MENSAL!$A$15,IF(Q725&lt;=150,INFORME_MENSAL!$A$16,IF(Q725&lt;=180,INFORME_MENSAL!$A$17,IF(Q725&lt;=360,INFORME_MENSAL!$A$18,IF(Q725&gt;360,INFORME_MENSAL!$A$19)))))))),"")</f>
        <v/>
      </c>
    </row>
    <row r="726">
      <c r="A726" t="inlineStr">
        <is>
          <t>CASA-22</t>
        </is>
      </c>
      <c r="B726" t="inlineStr">
        <is>
          <t>PIETRO ROSA FARIA NORONHA / SUELI APARECIDA DIAS NORONHA</t>
        </is>
      </c>
      <c r="C726" t="n">
        <v>1</v>
      </c>
      <c r="D726" t="inlineStr">
        <is>
          <t>INCC</t>
        </is>
      </c>
      <c r="F726" t="inlineStr">
        <is>
          <t>Mensal</t>
        </is>
      </c>
      <c r="G726" s="322" t="n">
        <v>45468</v>
      </c>
      <c r="H726" s="322" t="n">
        <v>45444</v>
      </c>
      <c r="I726" t="n">
        <v>14</v>
      </c>
      <c r="J726" t="inlineStr">
        <is>
          <t>P - Parcela</t>
        </is>
      </c>
      <c r="K726" t="inlineStr">
        <is>
          <t>Contrato</t>
        </is>
      </c>
      <c r="L726" t="n">
        <v>2731.26</v>
      </c>
      <c r="M726" s="167">
        <f>DATE(YEAR(G726),MONTH(G726),1)</f>
        <v/>
      </c>
      <c r="N726" s="157">
        <f>IF(G726&gt;$L$3,"Futuro","Atraso")</f>
        <v/>
      </c>
      <c r="O726">
        <f>12*(YEAR(G726)-YEAR($L$3))+(MONTH(G726)-MONTH($L$3))</f>
        <v/>
      </c>
      <c r="P726" s="319">
        <f>IF(N726="Atraso",L726,L726/(1+$L$2)^O726)</f>
        <v/>
      </c>
      <c r="Q726">
        <f>IF(N726="Atraso",$L$3-G726,0)</f>
        <v/>
      </c>
      <c r="R726">
        <f>IF(Q726&lt;=15,"Até 15",IF(Q726&lt;=30,"Entre 15 e 30",IF(Q726&lt;=60,"Entre 30 e 60",IF(Q726&lt;=90,"Entre 60 e 90",IF(Q726&lt;=120,"Entre 90 e 120",IF(Q726&lt;=150,"Entre 120 e 150",IF(Q726&lt;=180,"Entre 150 e 180","Superior a 180")))))))</f>
        <v/>
      </c>
      <c r="S726">
        <f>IF(N726="Atraso",IF(Q726&lt;=30,INFORME_MENSAL!$A$12,IF(Q726&lt;=60,INFORME_MENSAL!$A$13,IF(Q726&lt;=90,INFORME_MENSAL!$A$14,IF(Q726&lt;=120,INFORME_MENSAL!$A$15,IF(Q726&lt;=150,INFORME_MENSAL!$A$16,IF(Q726&lt;=180,INFORME_MENSAL!$A$17,IF(Q726&lt;=360,INFORME_MENSAL!$A$18,IF(Q726&gt;360,INFORME_MENSAL!$A$19)))))))),"")</f>
        <v/>
      </c>
    </row>
    <row r="727">
      <c r="A727" t="inlineStr">
        <is>
          <t>CASA-60</t>
        </is>
      </c>
      <c r="B727" t="inlineStr">
        <is>
          <t>SEMIRAMIS ALICE A SIMOES PAZ OLIVEIRA</t>
        </is>
      </c>
      <c r="C727" t="n">
        <v>1</v>
      </c>
      <c r="D727" t="inlineStr">
        <is>
          <t>INCC</t>
        </is>
      </c>
      <c r="F727" t="inlineStr">
        <is>
          <t>Mensal</t>
        </is>
      </c>
      <c r="G727" s="322" t="n">
        <v>45468</v>
      </c>
      <c r="H727" s="322" t="n">
        <v>45444</v>
      </c>
      <c r="I727" t="n">
        <v>10</v>
      </c>
      <c r="J727" t="inlineStr">
        <is>
          <t>P - Parcela</t>
        </is>
      </c>
      <c r="K727" t="inlineStr">
        <is>
          <t>Contrato</t>
        </is>
      </c>
      <c r="L727" t="n">
        <v>3160.44</v>
      </c>
      <c r="M727" s="167">
        <f>DATE(YEAR(G727),MONTH(G727),1)</f>
        <v/>
      </c>
      <c r="N727" s="157">
        <f>IF(G727&gt;$L$3,"Futuro","Atraso")</f>
        <v/>
      </c>
      <c r="O727">
        <f>12*(YEAR(G727)-YEAR($L$3))+(MONTH(G727)-MONTH($L$3))</f>
        <v/>
      </c>
      <c r="P727" s="319">
        <f>IF(N727="Atraso",L727,L727/(1+$L$2)^O727)</f>
        <v/>
      </c>
      <c r="Q727">
        <f>IF(N727="Atraso",$L$3-G727,0)</f>
        <v/>
      </c>
      <c r="R727">
        <f>IF(Q727&lt;=15,"Até 15",IF(Q727&lt;=30,"Entre 15 e 30",IF(Q727&lt;=60,"Entre 30 e 60",IF(Q727&lt;=90,"Entre 60 e 90",IF(Q727&lt;=120,"Entre 90 e 120",IF(Q727&lt;=150,"Entre 120 e 150",IF(Q727&lt;=180,"Entre 150 e 180","Superior a 180")))))))</f>
        <v/>
      </c>
      <c r="S727">
        <f>IF(N727="Atraso",IF(Q727&lt;=30,INFORME_MENSAL!$A$12,IF(Q727&lt;=60,INFORME_MENSAL!$A$13,IF(Q727&lt;=90,INFORME_MENSAL!$A$14,IF(Q727&lt;=120,INFORME_MENSAL!$A$15,IF(Q727&lt;=150,INFORME_MENSAL!$A$16,IF(Q727&lt;=180,INFORME_MENSAL!$A$17,IF(Q727&lt;=360,INFORME_MENSAL!$A$18,IF(Q727&gt;360,INFORME_MENSAL!$A$19)))))))),"")</f>
        <v/>
      </c>
    </row>
    <row r="728">
      <c r="A728" t="inlineStr">
        <is>
          <t>CASA-6</t>
        </is>
      </c>
      <c r="B728" t="inlineStr">
        <is>
          <t>ANTIDES ARAUJO DOS SANTOS JUNIOR / SIMONE MARIA DE SOUZA ARAUJO</t>
        </is>
      </c>
      <c r="C728" t="n">
        <v>1</v>
      </c>
      <c r="D728" t="inlineStr">
        <is>
          <t>INCC</t>
        </is>
      </c>
      <c r="F728" t="inlineStr">
        <is>
          <t>Mensal</t>
        </is>
      </c>
      <c r="G728" s="322" t="n">
        <v>45468</v>
      </c>
      <c r="H728" s="322" t="n">
        <v>45444</v>
      </c>
      <c r="I728" t="n">
        <v>10</v>
      </c>
      <c r="J728" t="inlineStr">
        <is>
          <t>P - Parcela</t>
        </is>
      </c>
      <c r="K728" t="inlineStr">
        <is>
          <t>Contrato</t>
        </is>
      </c>
      <c r="L728" t="n">
        <v>4116.92</v>
      </c>
      <c r="M728" s="167">
        <f>DATE(YEAR(G728),MONTH(G728),1)</f>
        <v/>
      </c>
      <c r="N728" s="157">
        <f>IF(G728&gt;$L$3,"Futuro","Atraso")</f>
        <v/>
      </c>
      <c r="O728">
        <f>12*(YEAR(G728)-YEAR($L$3))+(MONTH(G728)-MONTH($L$3))</f>
        <v/>
      </c>
      <c r="P728" s="319">
        <f>IF(N728="Atraso",L728,L728/(1+$L$2)^O728)</f>
        <v/>
      </c>
      <c r="Q728">
        <f>IF(N728="Atraso",$L$3-G728,0)</f>
        <v/>
      </c>
      <c r="R728">
        <f>IF(Q728&lt;=15,"Até 15",IF(Q728&lt;=30,"Entre 15 e 30",IF(Q728&lt;=60,"Entre 30 e 60",IF(Q728&lt;=90,"Entre 60 e 90",IF(Q728&lt;=120,"Entre 90 e 120",IF(Q728&lt;=150,"Entre 120 e 150",IF(Q728&lt;=180,"Entre 150 e 180","Superior a 180")))))))</f>
        <v/>
      </c>
      <c r="S728">
        <f>IF(N728="Atraso",IF(Q728&lt;=30,INFORME_MENSAL!$A$12,IF(Q728&lt;=60,INFORME_MENSAL!$A$13,IF(Q728&lt;=90,INFORME_MENSAL!$A$14,IF(Q728&lt;=120,INFORME_MENSAL!$A$15,IF(Q728&lt;=150,INFORME_MENSAL!$A$16,IF(Q728&lt;=180,INFORME_MENSAL!$A$17,IF(Q728&lt;=360,INFORME_MENSAL!$A$18,IF(Q728&gt;360,INFORME_MENSAL!$A$19)))))))),"")</f>
        <v/>
      </c>
    </row>
    <row r="729">
      <c r="A729" t="inlineStr">
        <is>
          <t>CASA-50</t>
        </is>
      </c>
      <c r="B729" t="inlineStr">
        <is>
          <t>VALTER ROGERIO DOS SANTOS PEREIRA / CARLA PRISCILA OLIVEIRA DE LIMA</t>
        </is>
      </c>
      <c r="C729" t="n">
        <v>1</v>
      </c>
      <c r="D729" t="inlineStr">
        <is>
          <t>INCC</t>
        </is>
      </c>
      <c r="F729" t="inlineStr">
        <is>
          <t>Mensal</t>
        </is>
      </c>
      <c r="G729" s="322" t="n">
        <v>45468</v>
      </c>
      <c r="H729" s="322" t="n">
        <v>45444</v>
      </c>
      <c r="I729" t="n">
        <v>18</v>
      </c>
      <c r="J729" t="inlineStr">
        <is>
          <t>P - Parcela</t>
        </is>
      </c>
      <c r="K729" t="inlineStr">
        <is>
          <t>Contrato</t>
        </is>
      </c>
      <c r="L729" t="n">
        <v>1563.08</v>
      </c>
      <c r="M729" s="167">
        <f>DATE(YEAR(G729),MONTH(G729),1)</f>
        <v/>
      </c>
      <c r="N729" s="157">
        <f>IF(G729&gt;$L$3,"Futuro","Atraso")</f>
        <v/>
      </c>
      <c r="O729">
        <f>12*(YEAR(G729)-YEAR($L$3))+(MONTH(G729)-MONTH($L$3))</f>
        <v/>
      </c>
      <c r="P729" s="319">
        <f>IF(N729="Atraso",L729,L729/(1+$L$2)^O729)</f>
        <v/>
      </c>
      <c r="Q729">
        <f>IF(N729="Atraso",$L$3-G729,0)</f>
        <v/>
      </c>
      <c r="R729">
        <f>IF(Q729&lt;=15,"Até 15",IF(Q729&lt;=30,"Entre 15 e 30",IF(Q729&lt;=60,"Entre 30 e 60",IF(Q729&lt;=90,"Entre 60 e 90",IF(Q729&lt;=120,"Entre 90 e 120",IF(Q729&lt;=150,"Entre 120 e 150",IF(Q729&lt;=180,"Entre 150 e 180","Superior a 180")))))))</f>
        <v/>
      </c>
      <c r="S729">
        <f>IF(N729="Atraso",IF(Q729&lt;=30,INFORME_MENSAL!$A$12,IF(Q729&lt;=60,INFORME_MENSAL!$A$13,IF(Q729&lt;=90,INFORME_MENSAL!$A$14,IF(Q729&lt;=120,INFORME_MENSAL!$A$15,IF(Q729&lt;=150,INFORME_MENSAL!$A$16,IF(Q729&lt;=180,INFORME_MENSAL!$A$17,IF(Q729&lt;=360,INFORME_MENSAL!$A$18,IF(Q729&gt;360,INFORME_MENSAL!$A$19)))))))),"")</f>
        <v/>
      </c>
    </row>
    <row r="730">
      <c r="A730" t="inlineStr">
        <is>
          <t>CASA-61</t>
        </is>
      </c>
      <c r="B730" t="inlineStr">
        <is>
          <t>WELLINGTON RIBEIRO LEITE / GRACIETE ANA DOS SANTOS SILVA LEITE</t>
        </is>
      </c>
      <c r="C730" t="n">
        <v>1</v>
      </c>
      <c r="D730" t="inlineStr">
        <is>
          <t>INCC</t>
        </is>
      </c>
      <c r="F730" t="inlineStr">
        <is>
          <t>Mensal</t>
        </is>
      </c>
      <c r="G730" s="322" t="n">
        <v>45468</v>
      </c>
      <c r="H730" s="322" t="n">
        <v>45444</v>
      </c>
      <c r="I730" t="n">
        <v>23</v>
      </c>
      <c r="J730" t="inlineStr">
        <is>
          <t>P - Parcela</t>
        </is>
      </c>
      <c r="K730" t="inlineStr">
        <is>
          <t>Contrato</t>
        </is>
      </c>
      <c r="L730" t="n">
        <v>7186.58</v>
      </c>
      <c r="M730" s="167">
        <f>DATE(YEAR(G730),MONTH(G730),1)</f>
        <v/>
      </c>
      <c r="N730" s="157">
        <f>IF(G730&gt;$L$3,"Futuro","Atraso")</f>
        <v/>
      </c>
      <c r="O730">
        <f>12*(YEAR(G730)-YEAR($L$3))+(MONTH(G730)-MONTH($L$3))</f>
        <v/>
      </c>
      <c r="P730" s="319">
        <f>IF(N730="Atraso",L730,L730/(1+$L$2)^O730)</f>
        <v/>
      </c>
      <c r="Q730">
        <f>IF(N730="Atraso",$L$3-G730,0)</f>
        <v/>
      </c>
      <c r="R730">
        <f>IF(Q730&lt;=15,"Até 15",IF(Q730&lt;=30,"Entre 15 e 30",IF(Q730&lt;=60,"Entre 30 e 60",IF(Q730&lt;=90,"Entre 60 e 90",IF(Q730&lt;=120,"Entre 90 e 120",IF(Q730&lt;=150,"Entre 120 e 150",IF(Q730&lt;=180,"Entre 150 e 180","Superior a 180")))))))</f>
        <v/>
      </c>
      <c r="S730">
        <f>IF(N730="Atraso",IF(Q730&lt;=30,INFORME_MENSAL!$A$12,IF(Q730&lt;=60,INFORME_MENSAL!$A$13,IF(Q730&lt;=90,INFORME_MENSAL!$A$14,IF(Q730&lt;=120,INFORME_MENSAL!$A$15,IF(Q730&lt;=150,INFORME_MENSAL!$A$16,IF(Q730&lt;=180,INFORME_MENSAL!$A$17,IF(Q730&lt;=360,INFORME_MENSAL!$A$18,IF(Q730&gt;360,INFORME_MENSAL!$A$19)))))))),"")</f>
        <v/>
      </c>
    </row>
    <row r="731">
      <c r="A731" t="inlineStr">
        <is>
          <t>CASA-33</t>
        </is>
      </c>
      <c r="B731" t="inlineStr">
        <is>
          <t>MICHEL AKIRA YONAMINE / KARINA HARUMI URA YONAMINE</t>
        </is>
      </c>
      <c r="C731" t="n">
        <v>1</v>
      </c>
      <c r="D731" t="inlineStr">
        <is>
          <t>INCC</t>
        </is>
      </c>
      <c r="F731" t="inlineStr">
        <is>
          <t>Mensal</t>
        </is>
      </c>
      <c r="G731" s="322" t="n">
        <v>45468</v>
      </c>
      <c r="H731" s="322" t="n">
        <v>45444</v>
      </c>
      <c r="I731" t="n">
        <v>8</v>
      </c>
      <c r="J731" t="inlineStr">
        <is>
          <t>P - Parcela</t>
        </is>
      </c>
      <c r="K731" t="inlineStr">
        <is>
          <t>Contrato</t>
        </is>
      </c>
      <c r="L731" t="n">
        <v>3626.35</v>
      </c>
      <c r="M731" s="167">
        <f>DATE(YEAR(G731),MONTH(G731),1)</f>
        <v/>
      </c>
      <c r="N731" s="157">
        <f>IF(G731&gt;$L$3,"Futuro","Atraso")</f>
        <v/>
      </c>
      <c r="O731">
        <f>12*(YEAR(G731)-YEAR($L$3))+(MONTH(G731)-MONTH($L$3))</f>
        <v/>
      </c>
      <c r="P731" s="319">
        <f>IF(N731="Atraso",L731,L731/(1+$L$2)^O731)</f>
        <v/>
      </c>
      <c r="Q731">
        <f>IF(N731="Atraso",$L$3-G731,0)</f>
        <v/>
      </c>
      <c r="R731">
        <f>IF(Q731&lt;=15,"Até 15",IF(Q731&lt;=30,"Entre 15 e 30",IF(Q731&lt;=60,"Entre 30 e 60",IF(Q731&lt;=90,"Entre 60 e 90",IF(Q731&lt;=120,"Entre 90 e 120",IF(Q731&lt;=150,"Entre 120 e 150",IF(Q731&lt;=180,"Entre 150 e 180","Superior a 180")))))))</f>
        <v/>
      </c>
      <c r="S731">
        <f>IF(N731="Atraso",IF(Q731&lt;=30,INFORME_MENSAL!$A$12,IF(Q731&lt;=60,INFORME_MENSAL!$A$13,IF(Q731&lt;=90,INFORME_MENSAL!$A$14,IF(Q731&lt;=120,INFORME_MENSAL!$A$15,IF(Q731&lt;=150,INFORME_MENSAL!$A$16,IF(Q731&lt;=180,INFORME_MENSAL!$A$17,IF(Q731&lt;=360,INFORME_MENSAL!$A$18,IF(Q731&gt;360,INFORME_MENSAL!$A$19)))))))),"")</f>
        <v/>
      </c>
    </row>
    <row r="732">
      <c r="A732" t="inlineStr">
        <is>
          <t>CASA-55</t>
        </is>
      </c>
      <c r="B732" t="inlineStr">
        <is>
          <t>MARCIO AMBROZIO COELHO SILVA / CRISTIANA PAULA COELHO SILVA</t>
        </is>
      </c>
      <c r="C732" t="n">
        <v>1</v>
      </c>
      <c r="D732" t="inlineStr">
        <is>
          <t>INCC</t>
        </is>
      </c>
      <c r="F732" t="inlineStr">
        <is>
          <t>Mensal</t>
        </is>
      </c>
      <c r="G732" s="322" t="n">
        <v>45468</v>
      </c>
      <c r="H732" s="322" t="n">
        <v>45444</v>
      </c>
      <c r="I732" t="n">
        <v>10</v>
      </c>
      <c r="J732" t="inlineStr">
        <is>
          <t>P - Parcela</t>
        </is>
      </c>
      <c r="K732" t="inlineStr">
        <is>
          <t>Contrato</t>
        </is>
      </c>
      <c r="L732" t="n">
        <v>3490.88</v>
      </c>
      <c r="M732" s="167">
        <f>DATE(YEAR(G732),MONTH(G732),1)</f>
        <v/>
      </c>
      <c r="N732" s="157">
        <f>IF(G732&gt;$L$3,"Futuro","Atraso")</f>
        <v/>
      </c>
      <c r="O732">
        <f>12*(YEAR(G732)-YEAR($L$3))+(MONTH(G732)-MONTH($L$3))</f>
        <v/>
      </c>
      <c r="P732" s="319">
        <f>IF(N732="Atraso",L732,L732/(1+$L$2)^O732)</f>
        <v/>
      </c>
      <c r="Q732">
        <f>IF(N732="Atraso",$L$3-G732,0)</f>
        <v/>
      </c>
      <c r="R732">
        <f>IF(Q732&lt;=15,"Até 15",IF(Q732&lt;=30,"Entre 15 e 30",IF(Q732&lt;=60,"Entre 30 e 60",IF(Q732&lt;=90,"Entre 60 e 90",IF(Q732&lt;=120,"Entre 90 e 120",IF(Q732&lt;=150,"Entre 120 e 150",IF(Q732&lt;=180,"Entre 150 e 180","Superior a 180")))))))</f>
        <v/>
      </c>
      <c r="S732">
        <f>IF(N732="Atraso",IF(Q732&lt;=30,INFORME_MENSAL!$A$12,IF(Q732&lt;=60,INFORME_MENSAL!$A$13,IF(Q732&lt;=90,INFORME_MENSAL!$A$14,IF(Q732&lt;=120,INFORME_MENSAL!$A$15,IF(Q732&lt;=150,INFORME_MENSAL!$A$16,IF(Q732&lt;=180,INFORME_MENSAL!$A$17,IF(Q732&lt;=360,INFORME_MENSAL!$A$18,IF(Q732&gt;360,INFORME_MENSAL!$A$19)))))))),"")</f>
        <v/>
      </c>
    </row>
    <row r="733">
      <c r="A733" t="inlineStr">
        <is>
          <t>CASA-55</t>
        </is>
      </c>
      <c r="B733" t="inlineStr">
        <is>
          <t>MARCIO AMBROZIO COELHO SILVA / CRISTIANA PAULA COELHO SILVA</t>
        </is>
      </c>
      <c r="C733" t="n">
        <v>1</v>
      </c>
      <c r="D733" t="inlineStr">
        <is>
          <t>INCC</t>
        </is>
      </c>
      <c r="F733" t="inlineStr">
        <is>
          <t>Mensal</t>
        </is>
      </c>
      <c r="G733" s="322" t="n">
        <v>45468</v>
      </c>
      <c r="H733" s="322" t="n">
        <v>45444</v>
      </c>
      <c r="I733" t="n">
        <v>2</v>
      </c>
      <c r="J733" t="inlineStr">
        <is>
          <t>A2 - Semestral</t>
        </is>
      </c>
      <c r="K733" t="inlineStr">
        <is>
          <t>Contrato</t>
        </is>
      </c>
      <c r="L733" t="n">
        <v>12878.05</v>
      </c>
      <c r="M733" s="167">
        <f>DATE(YEAR(G733),MONTH(G733),1)</f>
        <v/>
      </c>
      <c r="N733" s="157">
        <f>IF(G733&gt;$L$3,"Futuro","Atraso")</f>
        <v/>
      </c>
      <c r="O733">
        <f>12*(YEAR(G733)-YEAR($L$3))+(MONTH(G733)-MONTH($L$3))</f>
        <v/>
      </c>
      <c r="P733" s="319">
        <f>IF(N733="Atraso",L733,L733/(1+$L$2)^O733)</f>
        <v/>
      </c>
      <c r="Q733">
        <f>IF(N733="Atraso",$L$3-G733,0)</f>
        <v/>
      </c>
      <c r="R733">
        <f>IF(Q733&lt;=15,"Até 15",IF(Q733&lt;=30,"Entre 15 e 30",IF(Q733&lt;=60,"Entre 30 e 60",IF(Q733&lt;=90,"Entre 60 e 90",IF(Q733&lt;=120,"Entre 90 e 120",IF(Q733&lt;=150,"Entre 120 e 150",IF(Q733&lt;=180,"Entre 150 e 180","Superior a 180")))))))</f>
        <v/>
      </c>
      <c r="S733">
        <f>IF(N733="Atraso",IF(Q733&lt;=30,INFORME_MENSAL!$A$12,IF(Q733&lt;=60,INFORME_MENSAL!$A$13,IF(Q733&lt;=90,INFORME_MENSAL!$A$14,IF(Q733&lt;=120,INFORME_MENSAL!$A$15,IF(Q733&lt;=150,INFORME_MENSAL!$A$16,IF(Q733&lt;=180,INFORME_MENSAL!$A$17,IF(Q733&lt;=360,INFORME_MENSAL!$A$18,IF(Q733&gt;360,INFORME_MENSAL!$A$19)))))))),"")</f>
        <v/>
      </c>
    </row>
    <row r="734">
      <c r="A734" t="inlineStr">
        <is>
          <t>CASA-59</t>
        </is>
      </c>
      <c r="B734" t="inlineStr">
        <is>
          <t>REGINALDO JOSE DA SILVA / HELIENE CRISTINA DO NASCIMENTO SILVA</t>
        </is>
      </c>
      <c r="C734" t="n">
        <v>1</v>
      </c>
      <c r="D734" t="inlineStr">
        <is>
          <t>INCC</t>
        </is>
      </c>
      <c r="F734" t="inlineStr">
        <is>
          <t>Mensal</t>
        </is>
      </c>
      <c r="G734" s="322" t="n">
        <v>45468</v>
      </c>
      <c r="H734" s="322" t="n">
        <v>45444</v>
      </c>
      <c r="I734" t="n">
        <v>8</v>
      </c>
      <c r="J734" t="inlineStr">
        <is>
          <t>P - Parcela</t>
        </is>
      </c>
      <c r="K734" t="inlineStr">
        <is>
          <t>Contrato</t>
        </is>
      </c>
      <c r="L734" t="n">
        <v>3094.22</v>
      </c>
      <c r="M734" s="167">
        <f>DATE(YEAR(G734),MONTH(G734),1)</f>
        <v/>
      </c>
      <c r="N734" s="157">
        <f>IF(G734&gt;$L$3,"Futuro","Atraso")</f>
        <v/>
      </c>
      <c r="O734">
        <f>12*(YEAR(G734)-YEAR($L$3))+(MONTH(G734)-MONTH($L$3))</f>
        <v/>
      </c>
      <c r="P734" s="319">
        <f>IF(N734="Atraso",L734,L734/(1+$L$2)^O734)</f>
        <v/>
      </c>
      <c r="Q734">
        <f>IF(N734="Atraso",$L$3-G734,0)</f>
        <v/>
      </c>
      <c r="R734">
        <f>IF(Q734&lt;=15,"Até 15",IF(Q734&lt;=30,"Entre 15 e 30",IF(Q734&lt;=60,"Entre 30 e 60",IF(Q734&lt;=90,"Entre 60 e 90",IF(Q734&lt;=120,"Entre 90 e 120",IF(Q734&lt;=150,"Entre 120 e 150",IF(Q734&lt;=180,"Entre 150 e 180","Superior a 180")))))))</f>
        <v/>
      </c>
      <c r="S734">
        <f>IF(N734="Atraso",IF(Q734&lt;=30,INFORME_MENSAL!$A$12,IF(Q734&lt;=60,INFORME_MENSAL!$A$13,IF(Q734&lt;=90,INFORME_MENSAL!$A$14,IF(Q734&lt;=120,INFORME_MENSAL!$A$15,IF(Q734&lt;=150,INFORME_MENSAL!$A$16,IF(Q734&lt;=180,INFORME_MENSAL!$A$17,IF(Q734&lt;=360,INFORME_MENSAL!$A$18,IF(Q734&gt;360,INFORME_MENSAL!$A$19)))))))),"")</f>
        <v/>
      </c>
    </row>
    <row r="735">
      <c r="A735" t="inlineStr">
        <is>
          <t>CASA-83</t>
        </is>
      </c>
      <c r="B735" t="inlineStr">
        <is>
          <t>HELADIO FRANCISCO CARVALHO</t>
        </is>
      </c>
      <c r="C735" t="n">
        <v>1</v>
      </c>
      <c r="D735" t="inlineStr">
        <is>
          <t>INCC</t>
        </is>
      </c>
      <c r="F735" t="inlineStr">
        <is>
          <t>Mensal</t>
        </is>
      </c>
      <c r="G735" s="322" t="n">
        <v>45468</v>
      </c>
      <c r="H735" s="322" t="n">
        <v>45444</v>
      </c>
      <c r="I735" t="n">
        <v>10</v>
      </c>
      <c r="J735" t="inlineStr">
        <is>
          <t>P - Parcela</t>
        </is>
      </c>
      <c r="K735" t="inlineStr">
        <is>
          <t>Contrato</t>
        </is>
      </c>
      <c r="L735" t="n">
        <v>5653.15</v>
      </c>
      <c r="M735" s="167">
        <f>DATE(YEAR(G735),MONTH(G735),1)</f>
        <v/>
      </c>
      <c r="N735" s="157">
        <f>IF(G735&gt;$L$3,"Futuro","Atraso")</f>
        <v/>
      </c>
      <c r="O735">
        <f>12*(YEAR(G735)-YEAR($L$3))+(MONTH(G735)-MONTH($L$3))</f>
        <v/>
      </c>
      <c r="P735" s="319">
        <f>IF(N735="Atraso",L735,L735/(1+$L$2)^O735)</f>
        <v/>
      </c>
      <c r="Q735">
        <f>IF(N735="Atraso",$L$3-G735,0)</f>
        <v/>
      </c>
      <c r="R735">
        <f>IF(Q735&lt;=15,"Até 15",IF(Q735&lt;=30,"Entre 15 e 30",IF(Q735&lt;=60,"Entre 30 e 60",IF(Q735&lt;=90,"Entre 60 e 90",IF(Q735&lt;=120,"Entre 90 e 120",IF(Q735&lt;=150,"Entre 120 e 150",IF(Q735&lt;=180,"Entre 150 e 180","Superior a 180")))))))</f>
        <v/>
      </c>
      <c r="S735">
        <f>IF(N735="Atraso",IF(Q735&lt;=30,INFORME_MENSAL!$A$12,IF(Q735&lt;=60,INFORME_MENSAL!$A$13,IF(Q735&lt;=90,INFORME_MENSAL!$A$14,IF(Q735&lt;=120,INFORME_MENSAL!$A$15,IF(Q735&lt;=150,INFORME_MENSAL!$A$16,IF(Q735&lt;=180,INFORME_MENSAL!$A$17,IF(Q735&lt;=360,INFORME_MENSAL!$A$18,IF(Q735&gt;360,INFORME_MENSAL!$A$19)))))))),"")</f>
        <v/>
      </c>
    </row>
    <row r="736">
      <c r="A736" t="inlineStr">
        <is>
          <t>CASA-83</t>
        </is>
      </c>
      <c r="B736" t="inlineStr">
        <is>
          <t>HELADIO FRANCISCO CARVALHO</t>
        </is>
      </c>
      <c r="C736" t="n">
        <v>1</v>
      </c>
      <c r="D736" t="inlineStr">
        <is>
          <t>INCC</t>
        </is>
      </c>
      <c r="F736" t="inlineStr">
        <is>
          <t>Mensal</t>
        </is>
      </c>
      <c r="G736" s="322" t="n">
        <v>45468</v>
      </c>
      <c r="H736" s="322" t="n">
        <v>45444</v>
      </c>
      <c r="I736" t="n">
        <v>2</v>
      </c>
      <c r="J736" t="inlineStr">
        <is>
          <t>A2 - Semestral</t>
        </is>
      </c>
      <c r="K736" t="inlineStr">
        <is>
          <t>Contrato</t>
        </is>
      </c>
      <c r="L736" t="n">
        <v>19439.53</v>
      </c>
      <c r="M736" s="167">
        <f>DATE(YEAR(G736),MONTH(G736),1)</f>
        <v/>
      </c>
      <c r="N736" s="157">
        <f>IF(G736&gt;$L$3,"Futuro","Atraso")</f>
        <v/>
      </c>
      <c r="O736">
        <f>12*(YEAR(G736)-YEAR($L$3))+(MONTH(G736)-MONTH($L$3))</f>
        <v/>
      </c>
      <c r="P736" s="319">
        <f>IF(N736="Atraso",L736,L736/(1+$L$2)^O736)</f>
        <v/>
      </c>
      <c r="Q736">
        <f>IF(N736="Atraso",$L$3-G736,0)</f>
        <v/>
      </c>
      <c r="R736">
        <f>IF(Q736&lt;=15,"Até 15",IF(Q736&lt;=30,"Entre 15 e 30",IF(Q736&lt;=60,"Entre 30 e 60",IF(Q736&lt;=90,"Entre 60 e 90",IF(Q736&lt;=120,"Entre 90 e 120",IF(Q736&lt;=150,"Entre 120 e 150",IF(Q736&lt;=180,"Entre 150 e 180","Superior a 180")))))))</f>
        <v/>
      </c>
      <c r="S736">
        <f>IF(N736="Atraso",IF(Q736&lt;=30,INFORME_MENSAL!$A$12,IF(Q736&lt;=60,INFORME_MENSAL!$A$13,IF(Q736&lt;=90,INFORME_MENSAL!$A$14,IF(Q736&lt;=120,INFORME_MENSAL!$A$15,IF(Q736&lt;=150,INFORME_MENSAL!$A$16,IF(Q736&lt;=180,INFORME_MENSAL!$A$17,IF(Q736&lt;=360,INFORME_MENSAL!$A$18,IF(Q736&gt;360,INFORME_MENSAL!$A$19)))))))),"")</f>
        <v/>
      </c>
    </row>
    <row r="737">
      <c r="A737" t="inlineStr">
        <is>
          <t>CASA-51</t>
        </is>
      </c>
      <c r="B737" t="inlineStr">
        <is>
          <t>FRANCISCO SALVIANO DA COSTA / EVELY SALVIANO TEIXEIRA</t>
        </is>
      </c>
      <c r="C737" t="n">
        <v>1</v>
      </c>
      <c r="D737" t="inlineStr">
        <is>
          <t>INCC</t>
        </is>
      </c>
      <c r="F737" t="inlineStr">
        <is>
          <t>Mensal</t>
        </is>
      </c>
      <c r="G737" s="322" t="n">
        <v>45468</v>
      </c>
      <c r="H737" s="322" t="n">
        <v>45444</v>
      </c>
      <c r="I737" t="n">
        <v>8</v>
      </c>
      <c r="J737" t="inlineStr">
        <is>
          <t>P - Parcela</t>
        </is>
      </c>
      <c r="K737" t="inlineStr">
        <is>
          <t>Contrato</t>
        </is>
      </c>
      <c r="L737" t="n">
        <v>3094.22</v>
      </c>
      <c r="M737" s="167">
        <f>DATE(YEAR(G737),MONTH(G737),1)</f>
        <v/>
      </c>
      <c r="N737" s="157">
        <f>IF(G737&gt;$L$3,"Futuro","Atraso")</f>
        <v/>
      </c>
      <c r="O737">
        <f>12*(YEAR(G737)-YEAR($L$3))+(MONTH(G737)-MONTH($L$3))</f>
        <v/>
      </c>
      <c r="P737" s="319">
        <f>IF(N737="Atraso",L737,L737/(1+$L$2)^O737)</f>
        <v/>
      </c>
      <c r="Q737">
        <f>IF(N737="Atraso",$L$3-G737,0)</f>
        <v/>
      </c>
      <c r="R737">
        <f>IF(Q737&lt;=15,"Até 15",IF(Q737&lt;=30,"Entre 15 e 30",IF(Q737&lt;=60,"Entre 30 e 60",IF(Q737&lt;=90,"Entre 60 e 90",IF(Q737&lt;=120,"Entre 90 e 120",IF(Q737&lt;=150,"Entre 120 e 150",IF(Q737&lt;=180,"Entre 150 e 180","Superior a 180")))))))</f>
        <v/>
      </c>
      <c r="S737">
        <f>IF(N737="Atraso",IF(Q737&lt;=30,INFORME_MENSAL!$A$12,IF(Q737&lt;=60,INFORME_MENSAL!$A$13,IF(Q737&lt;=90,INFORME_MENSAL!$A$14,IF(Q737&lt;=120,INFORME_MENSAL!$A$15,IF(Q737&lt;=150,INFORME_MENSAL!$A$16,IF(Q737&lt;=180,INFORME_MENSAL!$A$17,IF(Q737&lt;=360,INFORME_MENSAL!$A$18,IF(Q737&gt;360,INFORME_MENSAL!$A$19)))))))),"")</f>
        <v/>
      </c>
    </row>
    <row r="738">
      <c r="A738" t="inlineStr">
        <is>
          <t>CASA-44</t>
        </is>
      </c>
      <c r="B738" t="inlineStr">
        <is>
          <t>AUGUSTO PARRA DIONISIO</t>
        </is>
      </c>
      <c r="C738" t="n">
        <v>1</v>
      </c>
      <c r="D738" t="inlineStr">
        <is>
          <t>INCC</t>
        </is>
      </c>
      <c r="F738" t="inlineStr">
        <is>
          <t>Mensal</t>
        </is>
      </c>
      <c r="G738" s="322" t="n">
        <v>45468</v>
      </c>
      <c r="H738" s="322" t="n">
        <v>45444</v>
      </c>
      <c r="I738" t="n">
        <v>9</v>
      </c>
      <c r="J738" t="inlineStr">
        <is>
          <t>P - Parcela</t>
        </is>
      </c>
      <c r="K738" t="inlineStr">
        <is>
          <t>Contrato</t>
        </is>
      </c>
      <c r="L738" t="n">
        <v>3865.74</v>
      </c>
      <c r="M738" s="167">
        <f>DATE(YEAR(G738),MONTH(G738),1)</f>
        <v/>
      </c>
      <c r="N738" s="157">
        <f>IF(G738&gt;$L$3,"Futuro","Atraso")</f>
        <v/>
      </c>
      <c r="O738">
        <f>12*(YEAR(G738)-YEAR($L$3))+(MONTH(G738)-MONTH($L$3))</f>
        <v/>
      </c>
      <c r="P738" s="319">
        <f>IF(N738="Atraso",L738,L738/(1+$L$2)^O738)</f>
        <v/>
      </c>
      <c r="Q738">
        <f>IF(N738="Atraso",$L$3-G738,0)</f>
        <v/>
      </c>
      <c r="R738">
        <f>IF(Q738&lt;=15,"Até 15",IF(Q738&lt;=30,"Entre 15 e 30",IF(Q738&lt;=60,"Entre 30 e 60",IF(Q738&lt;=90,"Entre 60 e 90",IF(Q738&lt;=120,"Entre 90 e 120",IF(Q738&lt;=150,"Entre 120 e 150",IF(Q738&lt;=180,"Entre 150 e 180","Superior a 180")))))))</f>
        <v/>
      </c>
      <c r="S738">
        <f>IF(N738="Atraso",IF(Q738&lt;=30,INFORME_MENSAL!$A$12,IF(Q738&lt;=60,INFORME_MENSAL!$A$13,IF(Q738&lt;=90,INFORME_MENSAL!$A$14,IF(Q738&lt;=120,INFORME_MENSAL!$A$15,IF(Q738&lt;=150,INFORME_MENSAL!$A$16,IF(Q738&lt;=180,INFORME_MENSAL!$A$17,IF(Q738&lt;=360,INFORME_MENSAL!$A$18,IF(Q738&gt;360,INFORME_MENSAL!$A$19)))))))),"")</f>
        <v/>
      </c>
    </row>
    <row r="739">
      <c r="A739" t="inlineStr">
        <is>
          <t>CASA-4</t>
        </is>
      </c>
      <c r="B739" t="inlineStr">
        <is>
          <t>ANTONIO MARCOS DE OLIVEIRA / CRISTIANE MARTINS MOURAO</t>
        </is>
      </c>
      <c r="C739" t="n">
        <v>1</v>
      </c>
      <c r="D739" t="inlineStr">
        <is>
          <t>INCC</t>
        </is>
      </c>
      <c r="F739" t="inlineStr">
        <is>
          <t>Mensal</t>
        </is>
      </c>
      <c r="G739" s="322" t="n">
        <v>45468</v>
      </c>
      <c r="H739" s="322" t="n">
        <v>45444</v>
      </c>
      <c r="I739" t="n">
        <v>8</v>
      </c>
      <c r="J739" t="inlineStr">
        <is>
          <t>P - Parcela</t>
        </is>
      </c>
      <c r="K739" t="inlineStr">
        <is>
          <t>Contrato</t>
        </is>
      </c>
      <c r="L739" t="n">
        <v>3626.35</v>
      </c>
      <c r="M739" s="167">
        <f>DATE(YEAR(G739),MONTH(G739),1)</f>
        <v/>
      </c>
      <c r="N739" s="157">
        <f>IF(G739&gt;$L$3,"Futuro","Atraso")</f>
        <v/>
      </c>
      <c r="O739">
        <f>12*(YEAR(G739)-YEAR($L$3))+(MONTH(G739)-MONTH($L$3))</f>
        <v/>
      </c>
      <c r="P739" s="319">
        <f>IF(N739="Atraso",L739,L739/(1+$L$2)^O739)</f>
        <v/>
      </c>
      <c r="Q739">
        <f>IF(N739="Atraso",$L$3-G739,0)</f>
        <v/>
      </c>
      <c r="R739">
        <f>IF(Q739&lt;=15,"Até 15",IF(Q739&lt;=30,"Entre 15 e 30",IF(Q739&lt;=60,"Entre 30 e 60",IF(Q739&lt;=90,"Entre 60 e 90",IF(Q739&lt;=120,"Entre 90 e 120",IF(Q739&lt;=150,"Entre 120 e 150",IF(Q739&lt;=180,"Entre 150 e 180","Superior a 180")))))))</f>
        <v/>
      </c>
      <c r="S739">
        <f>IF(N739="Atraso",IF(Q739&lt;=30,INFORME_MENSAL!$A$12,IF(Q739&lt;=60,INFORME_MENSAL!$A$13,IF(Q739&lt;=90,INFORME_MENSAL!$A$14,IF(Q739&lt;=120,INFORME_MENSAL!$A$15,IF(Q739&lt;=150,INFORME_MENSAL!$A$16,IF(Q739&lt;=180,INFORME_MENSAL!$A$17,IF(Q739&lt;=360,INFORME_MENSAL!$A$18,IF(Q739&gt;360,INFORME_MENSAL!$A$19)))))))),"")</f>
        <v/>
      </c>
    </row>
    <row r="740">
      <c r="A740" t="inlineStr">
        <is>
          <t>CASA-58</t>
        </is>
      </c>
      <c r="B740" t="inlineStr">
        <is>
          <t>ADRIANO DO COUTO CORREA / PAULA LETICIA REIS LAVRA</t>
        </is>
      </c>
      <c r="C740" t="n">
        <v>1</v>
      </c>
      <c r="D740" t="inlineStr">
        <is>
          <t>INCC</t>
        </is>
      </c>
      <c r="F740" t="inlineStr">
        <is>
          <t>Mensal</t>
        </is>
      </c>
      <c r="G740" s="322" t="n">
        <v>45468</v>
      </c>
      <c r="H740" s="322" t="n">
        <v>45444</v>
      </c>
      <c r="I740" t="n">
        <v>2</v>
      </c>
      <c r="J740" t="inlineStr">
        <is>
          <t>A2 - Semestral</t>
        </is>
      </c>
      <c r="K740" t="inlineStr">
        <is>
          <t>Contrato</t>
        </is>
      </c>
      <c r="L740" t="n">
        <v>12878.05</v>
      </c>
      <c r="M740" s="167">
        <f>DATE(YEAR(G740),MONTH(G740),1)</f>
        <v/>
      </c>
      <c r="N740" s="157">
        <f>IF(G740&gt;$L$3,"Futuro","Atraso")</f>
        <v/>
      </c>
      <c r="O740">
        <f>12*(YEAR(G740)-YEAR($L$3))+(MONTH(G740)-MONTH($L$3))</f>
        <v/>
      </c>
      <c r="P740" s="319">
        <f>IF(N740="Atraso",L740,L740/(1+$L$2)^O740)</f>
        <v/>
      </c>
      <c r="Q740">
        <f>IF(N740="Atraso",$L$3-G740,0)</f>
        <v/>
      </c>
      <c r="R740">
        <f>IF(Q740&lt;=15,"Até 15",IF(Q740&lt;=30,"Entre 15 e 30",IF(Q740&lt;=60,"Entre 30 e 60",IF(Q740&lt;=90,"Entre 60 e 90",IF(Q740&lt;=120,"Entre 90 e 120",IF(Q740&lt;=150,"Entre 120 e 150",IF(Q740&lt;=180,"Entre 150 e 180","Superior a 180")))))))</f>
        <v/>
      </c>
      <c r="S740">
        <f>IF(N740="Atraso",IF(Q740&lt;=30,INFORME_MENSAL!$A$12,IF(Q740&lt;=60,INFORME_MENSAL!$A$13,IF(Q740&lt;=90,INFORME_MENSAL!$A$14,IF(Q740&lt;=120,INFORME_MENSAL!$A$15,IF(Q740&lt;=150,INFORME_MENSAL!$A$16,IF(Q740&lt;=180,INFORME_MENSAL!$A$17,IF(Q740&lt;=360,INFORME_MENSAL!$A$18,IF(Q740&gt;360,INFORME_MENSAL!$A$19)))))))),"")</f>
        <v/>
      </c>
    </row>
    <row r="741">
      <c r="A741" t="inlineStr">
        <is>
          <t>CASA-58</t>
        </is>
      </c>
      <c r="B741" t="inlineStr">
        <is>
          <t>ADRIANO DO COUTO CORREA / PAULA LETICIA REIS LAVRA</t>
        </is>
      </c>
      <c r="C741" t="n">
        <v>1</v>
      </c>
      <c r="D741" t="inlineStr">
        <is>
          <t>INCC</t>
        </is>
      </c>
      <c r="F741" t="inlineStr">
        <is>
          <t>Mensal</t>
        </is>
      </c>
      <c r="G741" s="322" t="n">
        <v>45468</v>
      </c>
      <c r="H741" s="322" t="n">
        <v>45444</v>
      </c>
      <c r="I741" t="n">
        <v>10</v>
      </c>
      <c r="J741" t="inlineStr">
        <is>
          <t>P - Parcela</t>
        </is>
      </c>
      <c r="K741" t="inlineStr">
        <is>
          <t>Contrato</t>
        </is>
      </c>
      <c r="L741" t="n">
        <v>3490.88</v>
      </c>
      <c r="M741" s="167">
        <f>DATE(YEAR(G741),MONTH(G741),1)</f>
        <v/>
      </c>
      <c r="N741" s="157">
        <f>IF(G741&gt;$L$3,"Futuro","Atraso")</f>
        <v/>
      </c>
      <c r="O741">
        <f>12*(YEAR(G741)-YEAR($L$3))+(MONTH(G741)-MONTH($L$3))</f>
        <v/>
      </c>
      <c r="P741" s="319">
        <f>IF(N741="Atraso",L741,L741/(1+$L$2)^O741)</f>
        <v/>
      </c>
      <c r="Q741">
        <f>IF(N741="Atraso",$L$3-G741,0)</f>
        <v/>
      </c>
      <c r="R741">
        <f>IF(Q741&lt;=15,"Até 15",IF(Q741&lt;=30,"Entre 15 e 30",IF(Q741&lt;=60,"Entre 30 e 60",IF(Q741&lt;=90,"Entre 60 e 90",IF(Q741&lt;=120,"Entre 90 e 120",IF(Q741&lt;=150,"Entre 120 e 150",IF(Q741&lt;=180,"Entre 150 e 180","Superior a 180")))))))</f>
        <v/>
      </c>
      <c r="S741">
        <f>IF(N741="Atraso",IF(Q741&lt;=30,INFORME_MENSAL!$A$12,IF(Q741&lt;=60,INFORME_MENSAL!$A$13,IF(Q741&lt;=90,INFORME_MENSAL!$A$14,IF(Q741&lt;=120,INFORME_MENSAL!$A$15,IF(Q741&lt;=150,INFORME_MENSAL!$A$16,IF(Q741&lt;=180,INFORME_MENSAL!$A$17,IF(Q741&lt;=360,INFORME_MENSAL!$A$18,IF(Q741&gt;360,INFORME_MENSAL!$A$19)))))))),"")</f>
        <v/>
      </c>
    </row>
    <row r="742">
      <c r="A742" t="inlineStr">
        <is>
          <t>CASA-80</t>
        </is>
      </c>
      <c r="B742" t="inlineStr">
        <is>
          <t>MATHEUS OMENA MACIEL / INGRID ANDRADE OMENA</t>
        </is>
      </c>
      <c r="C742" t="n">
        <v>1</v>
      </c>
      <c r="D742" t="inlineStr">
        <is>
          <t>INCC</t>
        </is>
      </c>
      <c r="F742" t="inlineStr">
        <is>
          <t>Mensal</t>
        </is>
      </c>
      <c r="G742" s="322" t="n">
        <v>45468</v>
      </c>
      <c r="H742" s="322" t="n">
        <v>45444</v>
      </c>
      <c r="I742" t="n">
        <v>3</v>
      </c>
      <c r="J742" t="inlineStr">
        <is>
          <t>A2 - Semestral</t>
        </is>
      </c>
      <c r="K742" t="inlineStr">
        <is>
          <t>Contrato</t>
        </is>
      </c>
      <c r="L742" t="n">
        <v>13918.28</v>
      </c>
      <c r="M742" s="167">
        <f>DATE(YEAR(G742),MONTH(G742),1)</f>
        <v/>
      </c>
      <c r="N742" s="157">
        <f>IF(G742&gt;$L$3,"Futuro","Atraso")</f>
        <v/>
      </c>
      <c r="O742">
        <f>12*(YEAR(G742)-YEAR($L$3))+(MONTH(G742)-MONTH($L$3))</f>
        <v/>
      </c>
      <c r="P742" s="319">
        <f>IF(N742="Atraso",L742,L742/(1+$L$2)^O742)</f>
        <v/>
      </c>
      <c r="Q742">
        <f>IF(N742="Atraso",$L$3-G742,0)</f>
        <v/>
      </c>
      <c r="R742">
        <f>IF(Q742&lt;=15,"Até 15",IF(Q742&lt;=30,"Entre 15 e 30",IF(Q742&lt;=60,"Entre 30 e 60",IF(Q742&lt;=90,"Entre 60 e 90",IF(Q742&lt;=120,"Entre 90 e 120",IF(Q742&lt;=150,"Entre 120 e 150",IF(Q742&lt;=180,"Entre 150 e 180","Superior a 180")))))))</f>
        <v/>
      </c>
      <c r="S742">
        <f>IF(N742="Atraso",IF(Q742&lt;=30,INFORME_MENSAL!$A$12,IF(Q742&lt;=60,INFORME_MENSAL!$A$13,IF(Q742&lt;=90,INFORME_MENSAL!$A$14,IF(Q742&lt;=120,INFORME_MENSAL!$A$15,IF(Q742&lt;=150,INFORME_MENSAL!$A$16,IF(Q742&lt;=180,INFORME_MENSAL!$A$17,IF(Q742&lt;=360,INFORME_MENSAL!$A$18,IF(Q742&gt;360,INFORME_MENSAL!$A$19)))))))),"")</f>
        <v/>
      </c>
    </row>
    <row r="743">
      <c r="A743" t="inlineStr">
        <is>
          <t>CASA-80</t>
        </is>
      </c>
      <c r="B743" t="inlineStr">
        <is>
          <t>MATHEUS OMENA MACIEL / INGRID ANDRADE OMENA</t>
        </is>
      </c>
      <c r="C743" t="n">
        <v>1</v>
      </c>
      <c r="D743" t="inlineStr">
        <is>
          <t>INCC</t>
        </is>
      </c>
      <c r="F743" t="inlineStr">
        <is>
          <t>Mensal</t>
        </is>
      </c>
      <c r="G743" s="322" t="n">
        <v>45468</v>
      </c>
      <c r="H743" s="322" t="n">
        <v>45444</v>
      </c>
      <c r="I743" t="n">
        <v>7</v>
      </c>
      <c r="J743" t="inlineStr">
        <is>
          <t>P - Parcela</t>
        </is>
      </c>
      <c r="K743" t="inlineStr">
        <is>
          <t>Contrato</t>
        </is>
      </c>
      <c r="L743" t="n">
        <v>3595.43</v>
      </c>
      <c r="M743" s="167">
        <f>DATE(YEAR(G743),MONTH(G743),1)</f>
        <v/>
      </c>
      <c r="N743" s="157">
        <f>IF(G743&gt;$L$3,"Futuro","Atraso")</f>
        <v/>
      </c>
      <c r="O743">
        <f>12*(YEAR(G743)-YEAR($L$3))+(MONTH(G743)-MONTH($L$3))</f>
        <v/>
      </c>
      <c r="P743" s="319">
        <f>IF(N743="Atraso",L743,L743/(1+$L$2)^O743)</f>
        <v/>
      </c>
      <c r="Q743">
        <f>IF(N743="Atraso",$L$3-G743,0)</f>
        <v/>
      </c>
      <c r="R743">
        <f>IF(Q743&lt;=15,"Até 15",IF(Q743&lt;=30,"Entre 15 e 30",IF(Q743&lt;=60,"Entre 30 e 60",IF(Q743&lt;=90,"Entre 60 e 90",IF(Q743&lt;=120,"Entre 90 e 120",IF(Q743&lt;=150,"Entre 120 e 150",IF(Q743&lt;=180,"Entre 150 e 180","Superior a 180")))))))</f>
        <v/>
      </c>
      <c r="S743">
        <f>IF(N743="Atraso",IF(Q743&lt;=30,INFORME_MENSAL!$A$12,IF(Q743&lt;=60,INFORME_MENSAL!$A$13,IF(Q743&lt;=90,INFORME_MENSAL!$A$14,IF(Q743&lt;=120,INFORME_MENSAL!$A$15,IF(Q743&lt;=150,INFORME_MENSAL!$A$16,IF(Q743&lt;=180,INFORME_MENSAL!$A$17,IF(Q743&lt;=360,INFORME_MENSAL!$A$18,IF(Q743&gt;360,INFORME_MENSAL!$A$19)))))))),"")</f>
        <v/>
      </c>
    </row>
    <row r="744">
      <c r="A744" t="inlineStr">
        <is>
          <t>CASA-10</t>
        </is>
      </c>
      <c r="B744" t="inlineStr">
        <is>
          <t>DIEGO DA MATA DE SOUSA</t>
        </is>
      </c>
      <c r="C744" t="n">
        <v>1</v>
      </c>
      <c r="D744" t="inlineStr">
        <is>
          <t>INCC</t>
        </is>
      </c>
      <c r="F744" t="inlineStr">
        <is>
          <t>Mensal</t>
        </is>
      </c>
      <c r="G744" s="322" t="n">
        <v>45468</v>
      </c>
      <c r="H744" s="322" t="n">
        <v>45444</v>
      </c>
      <c r="I744" t="n">
        <v>4</v>
      </c>
      <c r="J744" t="inlineStr">
        <is>
          <t>A2 - Semestral</t>
        </is>
      </c>
      <c r="K744" t="inlineStr">
        <is>
          <t>Contrato</t>
        </is>
      </c>
      <c r="L744" t="n">
        <v>13918.27</v>
      </c>
      <c r="M744" s="167">
        <f>DATE(YEAR(G744),MONTH(G744),1)</f>
        <v/>
      </c>
      <c r="N744" s="157">
        <f>IF(G744&gt;$L$3,"Futuro","Atraso")</f>
        <v/>
      </c>
      <c r="O744">
        <f>12*(YEAR(G744)-YEAR($L$3))+(MONTH(G744)-MONTH($L$3))</f>
        <v/>
      </c>
      <c r="P744" s="319">
        <f>IF(N744="Atraso",L744,L744/(1+$L$2)^O744)</f>
        <v/>
      </c>
      <c r="Q744">
        <f>IF(N744="Atraso",$L$3-G744,0)</f>
        <v/>
      </c>
      <c r="R744">
        <f>IF(Q744&lt;=15,"Até 15",IF(Q744&lt;=30,"Entre 15 e 30",IF(Q744&lt;=60,"Entre 30 e 60",IF(Q744&lt;=90,"Entre 60 e 90",IF(Q744&lt;=120,"Entre 90 e 120",IF(Q744&lt;=150,"Entre 120 e 150",IF(Q744&lt;=180,"Entre 150 e 180","Superior a 180")))))))</f>
        <v/>
      </c>
      <c r="S744">
        <f>IF(N744="Atraso",IF(Q744&lt;=30,INFORME_MENSAL!$A$12,IF(Q744&lt;=60,INFORME_MENSAL!$A$13,IF(Q744&lt;=90,INFORME_MENSAL!$A$14,IF(Q744&lt;=120,INFORME_MENSAL!$A$15,IF(Q744&lt;=150,INFORME_MENSAL!$A$16,IF(Q744&lt;=180,INFORME_MENSAL!$A$17,IF(Q744&lt;=360,INFORME_MENSAL!$A$18,IF(Q744&gt;360,INFORME_MENSAL!$A$19)))))))),"")</f>
        <v/>
      </c>
    </row>
    <row r="745">
      <c r="A745" t="inlineStr">
        <is>
          <t>CASA-10</t>
        </is>
      </c>
      <c r="B745" t="inlineStr">
        <is>
          <t>DIEGO DA MATA DE SOUSA</t>
        </is>
      </c>
      <c r="C745" t="n">
        <v>1</v>
      </c>
      <c r="D745" t="inlineStr">
        <is>
          <t>INCC</t>
        </is>
      </c>
      <c r="F745" t="inlineStr">
        <is>
          <t>Mensal</t>
        </is>
      </c>
      <c r="G745" s="322" t="n">
        <v>45468</v>
      </c>
      <c r="H745" s="322" t="n">
        <v>45444</v>
      </c>
      <c r="I745" t="n">
        <v>7</v>
      </c>
      <c r="J745" t="inlineStr">
        <is>
          <t>P - Parcela</t>
        </is>
      </c>
      <c r="K745" t="inlineStr">
        <is>
          <t>Contrato</t>
        </is>
      </c>
      <c r="L745" t="n">
        <v>3595.43</v>
      </c>
      <c r="M745" s="167">
        <f>DATE(YEAR(G745),MONTH(G745),1)</f>
        <v/>
      </c>
      <c r="N745" s="157">
        <f>IF(G745&gt;$L$3,"Futuro","Atraso")</f>
        <v/>
      </c>
      <c r="O745">
        <f>12*(YEAR(G745)-YEAR($L$3))+(MONTH(G745)-MONTH($L$3))</f>
        <v/>
      </c>
      <c r="P745" s="319">
        <f>IF(N745="Atraso",L745,L745/(1+$L$2)^O745)</f>
        <v/>
      </c>
      <c r="Q745">
        <f>IF(N745="Atraso",$L$3-G745,0)</f>
        <v/>
      </c>
      <c r="R745">
        <f>IF(Q745&lt;=15,"Até 15",IF(Q745&lt;=30,"Entre 15 e 30",IF(Q745&lt;=60,"Entre 30 e 60",IF(Q745&lt;=90,"Entre 60 e 90",IF(Q745&lt;=120,"Entre 90 e 120",IF(Q745&lt;=150,"Entre 120 e 150",IF(Q745&lt;=180,"Entre 150 e 180","Superior a 180")))))))</f>
        <v/>
      </c>
      <c r="S745">
        <f>IF(N745="Atraso",IF(Q745&lt;=30,INFORME_MENSAL!$A$12,IF(Q745&lt;=60,INFORME_MENSAL!$A$13,IF(Q745&lt;=90,INFORME_MENSAL!$A$14,IF(Q745&lt;=120,INFORME_MENSAL!$A$15,IF(Q745&lt;=150,INFORME_MENSAL!$A$16,IF(Q745&lt;=180,INFORME_MENSAL!$A$17,IF(Q745&lt;=360,INFORME_MENSAL!$A$18,IF(Q745&gt;360,INFORME_MENSAL!$A$19)))))))),"")</f>
        <v/>
      </c>
    </row>
    <row r="746">
      <c r="A746" t="inlineStr">
        <is>
          <t>CASA-43</t>
        </is>
      </c>
      <c r="B746" t="inlineStr">
        <is>
          <t>ROBSON PEREIRA DA SILVA / CAMILA DA SILVA OLIVEIRA</t>
        </is>
      </c>
      <c r="C746" t="n">
        <v>1</v>
      </c>
      <c r="D746" t="inlineStr">
        <is>
          <t>INCC</t>
        </is>
      </c>
      <c r="F746" t="inlineStr">
        <is>
          <t>Mensal</t>
        </is>
      </c>
      <c r="G746" s="322" t="n">
        <v>45468</v>
      </c>
      <c r="H746" s="322" t="n">
        <v>45444</v>
      </c>
      <c r="I746" t="n">
        <v>11</v>
      </c>
      <c r="J746" t="inlineStr">
        <is>
          <t>P - Parcela</t>
        </is>
      </c>
      <c r="K746" t="inlineStr">
        <is>
          <t>Contrato</t>
        </is>
      </c>
      <c r="L746" t="n">
        <v>4358.99</v>
      </c>
      <c r="M746" s="167">
        <f>DATE(YEAR(G746),MONTH(G746),1)</f>
        <v/>
      </c>
      <c r="N746" s="157">
        <f>IF(G746&gt;$L$3,"Futuro","Atraso")</f>
        <v/>
      </c>
      <c r="O746">
        <f>12*(YEAR(G746)-YEAR($L$3))+(MONTH(G746)-MONTH($L$3))</f>
        <v/>
      </c>
      <c r="P746" s="319">
        <f>IF(N746="Atraso",L746,L746/(1+$L$2)^O746)</f>
        <v/>
      </c>
      <c r="Q746">
        <f>IF(N746="Atraso",$L$3-G746,0)</f>
        <v/>
      </c>
      <c r="R746">
        <f>IF(Q746&lt;=15,"Até 15",IF(Q746&lt;=30,"Entre 15 e 30",IF(Q746&lt;=60,"Entre 30 e 60",IF(Q746&lt;=90,"Entre 60 e 90",IF(Q746&lt;=120,"Entre 90 e 120",IF(Q746&lt;=150,"Entre 120 e 150",IF(Q746&lt;=180,"Entre 150 e 180","Superior a 180")))))))</f>
        <v/>
      </c>
      <c r="S746">
        <f>IF(N746="Atraso",IF(Q746&lt;=30,INFORME_MENSAL!$A$12,IF(Q746&lt;=60,INFORME_MENSAL!$A$13,IF(Q746&lt;=90,INFORME_MENSAL!$A$14,IF(Q746&lt;=120,INFORME_MENSAL!$A$15,IF(Q746&lt;=150,INFORME_MENSAL!$A$16,IF(Q746&lt;=180,INFORME_MENSAL!$A$17,IF(Q746&lt;=360,INFORME_MENSAL!$A$18,IF(Q746&gt;360,INFORME_MENSAL!$A$19)))))))),"")</f>
        <v/>
      </c>
    </row>
    <row r="747">
      <c r="A747" t="inlineStr">
        <is>
          <t>CASA-43</t>
        </is>
      </c>
      <c r="B747" t="inlineStr">
        <is>
          <t>ROBSON PEREIRA DA SILVA / CAMILA DA SILVA OLIVEIRA</t>
        </is>
      </c>
      <c r="C747" t="n">
        <v>1</v>
      </c>
      <c r="D747" t="inlineStr">
        <is>
          <t>INCC</t>
        </is>
      </c>
      <c r="F747" t="inlineStr">
        <is>
          <t>Mensal</t>
        </is>
      </c>
      <c r="G747" s="322" t="n">
        <v>45468</v>
      </c>
      <c r="H747" s="322" t="n">
        <v>45444</v>
      </c>
      <c r="I747" t="n">
        <v>3</v>
      </c>
      <c r="J747" t="inlineStr">
        <is>
          <t>A2 - Semestral</t>
        </is>
      </c>
      <c r="K747" t="inlineStr">
        <is>
          <t>Contrato</t>
        </is>
      </c>
      <c r="L747" t="n">
        <v>15483.6</v>
      </c>
      <c r="M747" s="167">
        <f>DATE(YEAR(G747),MONTH(G747),1)</f>
        <v/>
      </c>
      <c r="N747" s="157">
        <f>IF(G747&gt;$L$3,"Futuro","Atraso")</f>
        <v/>
      </c>
      <c r="O747">
        <f>12*(YEAR(G747)-YEAR($L$3))+(MONTH(G747)-MONTH($L$3))</f>
        <v/>
      </c>
      <c r="P747" s="319">
        <f>IF(N747="Atraso",L747,L747/(1+$L$2)^O747)</f>
        <v/>
      </c>
      <c r="Q747">
        <f>IF(N747="Atraso",$L$3-G747,0)</f>
        <v/>
      </c>
      <c r="R747">
        <f>IF(Q747&lt;=15,"Até 15",IF(Q747&lt;=30,"Entre 15 e 30",IF(Q747&lt;=60,"Entre 30 e 60",IF(Q747&lt;=90,"Entre 60 e 90",IF(Q747&lt;=120,"Entre 90 e 120",IF(Q747&lt;=150,"Entre 120 e 150",IF(Q747&lt;=180,"Entre 150 e 180","Superior a 180")))))))</f>
        <v/>
      </c>
      <c r="S747">
        <f>IF(N747="Atraso",IF(Q747&lt;=30,INFORME_MENSAL!$A$12,IF(Q747&lt;=60,INFORME_MENSAL!$A$13,IF(Q747&lt;=90,INFORME_MENSAL!$A$14,IF(Q747&lt;=120,INFORME_MENSAL!$A$15,IF(Q747&lt;=150,INFORME_MENSAL!$A$16,IF(Q747&lt;=180,INFORME_MENSAL!$A$17,IF(Q747&lt;=360,INFORME_MENSAL!$A$18,IF(Q747&gt;360,INFORME_MENSAL!$A$19)))))))),"")</f>
        <v/>
      </c>
    </row>
    <row r="748">
      <c r="A748" t="inlineStr">
        <is>
          <t>CASA-3</t>
        </is>
      </c>
      <c r="B748" t="inlineStr">
        <is>
          <t>EDNEY DE CARVALHO BREVES JUNIOR</t>
        </is>
      </c>
      <c r="C748" t="n">
        <v>1</v>
      </c>
      <c r="D748" t="inlineStr">
        <is>
          <t>INCC</t>
        </is>
      </c>
      <c r="F748" t="inlineStr">
        <is>
          <t>Mensal</t>
        </is>
      </c>
      <c r="G748" s="322" t="n">
        <v>45468</v>
      </c>
      <c r="H748" s="322" t="n">
        <v>45444</v>
      </c>
      <c r="I748" t="n">
        <v>15</v>
      </c>
      <c r="J748" t="inlineStr">
        <is>
          <t>P - Parcela</t>
        </is>
      </c>
      <c r="K748" t="inlineStr">
        <is>
          <t>Contrato</t>
        </is>
      </c>
      <c r="L748" t="n">
        <v>5000</v>
      </c>
      <c r="M748" s="167">
        <f>DATE(YEAR(G748),MONTH(G748),1)</f>
        <v/>
      </c>
      <c r="N748" s="157">
        <f>IF(G748&gt;$L$3,"Futuro","Atraso")</f>
        <v/>
      </c>
      <c r="O748">
        <f>12*(YEAR(G748)-YEAR($L$3))+(MONTH(G748)-MONTH($L$3))</f>
        <v/>
      </c>
      <c r="P748" s="319">
        <f>IF(N748="Atraso",L748,L748/(1+$L$2)^O748)</f>
        <v/>
      </c>
      <c r="Q748">
        <f>IF(N748="Atraso",$L$3-G748,0)</f>
        <v/>
      </c>
      <c r="R748">
        <f>IF(Q748&lt;=15,"Até 15",IF(Q748&lt;=30,"Entre 15 e 30",IF(Q748&lt;=60,"Entre 30 e 60",IF(Q748&lt;=90,"Entre 60 e 90",IF(Q748&lt;=120,"Entre 90 e 120",IF(Q748&lt;=150,"Entre 120 e 150",IF(Q748&lt;=180,"Entre 150 e 180","Superior a 180")))))))</f>
        <v/>
      </c>
      <c r="S748">
        <f>IF(N748="Atraso",IF(Q748&lt;=30,INFORME_MENSAL!$A$12,IF(Q748&lt;=60,INFORME_MENSAL!$A$13,IF(Q748&lt;=90,INFORME_MENSAL!$A$14,IF(Q748&lt;=120,INFORME_MENSAL!$A$15,IF(Q748&lt;=150,INFORME_MENSAL!$A$16,IF(Q748&lt;=180,INFORME_MENSAL!$A$17,IF(Q748&lt;=360,INFORME_MENSAL!$A$18,IF(Q748&gt;360,INFORME_MENSAL!$A$19)))))))),"")</f>
        <v/>
      </c>
    </row>
    <row r="749">
      <c r="A749" t="inlineStr">
        <is>
          <t>CASA-53</t>
        </is>
      </c>
      <c r="B749" t="inlineStr">
        <is>
          <t>FELIPE POZITANO FABRETTE</t>
        </is>
      </c>
      <c r="C749" t="n">
        <v>1</v>
      </c>
      <c r="D749" t="inlineStr">
        <is>
          <t>INCC</t>
        </is>
      </c>
      <c r="F749" t="inlineStr">
        <is>
          <t>Mensal</t>
        </is>
      </c>
      <c r="G749" s="322" t="n">
        <v>45468</v>
      </c>
      <c r="H749" s="322" t="n">
        <v>45444</v>
      </c>
      <c r="I749" t="n">
        <v>16</v>
      </c>
      <c r="J749" t="inlineStr">
        <is>
          <t>P - Parcela</t>
        </is>
      </c>
      <c r="K749" t="inlineStr">
        <is>
          <t>Contrato</t>
        </is>
      </c>
      <c r="L749" t="n">
        <v>3000</v>
      </c>
      <c r="M749" s="167">
        <f>DATE(YEAR(G749),MONTH(G749),1)</f>
        <v/>
      </c>
      <c r="N749" s="157">
        <f>IF(G749&gt;$L$3,"Futuro","Atraso")</f>
        <v/>
      </c>
      <c r="O749">
        <f>12*(YEAR(G749)-YEAR($L$3))+(MONTH(G749)-MONTH($L$3))</f>
        <v/>
      </c>
      <c r="P749" s="319">
        <f>IF(N749="Atraso",L749,L749/(1+$L$2)^O749)</f>
        <v/>
      </c>
      <c r="Q749">
        <f>IF(N749="Atraso",$L$3-G749,0)</f>
        <v/>
      </c>
      <c r="R749">
        <f>IF(Q749&lt;=15,"Até 15",IF(Q749&lt;=30,"Entre 15 e 30",IF(Q749&lt;=60,"Entre 30 e 60",IF(Q749&lt;=90,"Entre 60 e 90",IF(Q749&lt;=120,"Entre 90 e 120",IF(Q749&lt;=150,"Entre 120 e 150",IF(Q749&lt;=180,"Entre 150 e 180","Superior a 180")))))))</f>
        <v/>
      </c>
      <c r="S749">
        <f>IF(N749="Atraso",IF(Q749&lt;=30,INFORME_MENSAL!$A$12,IF(Q749&lt;=60,INFORME_MENSAL!$A$13,IF(Q749&lt;=90,INFORME_MENSAL!$A$14,IF(Q749&lt;=120,INFORME_MENSAL!$A$15,IF(Q749&lt;=150,INFORME_MENSAL!$A$16,IF(Q749&lt;=180,INFORME_MENSAL!$A$17,IF(Q749&lt;=360,INFORME_MENSAL!$A$18,IF(Q749&gt;360,INFORME_MENSAL!$A$19)))))))),"")</f>
        <v/>
      </c>
    </row>
    <row r="750">
      <c r="A750" t="inlineStr">
        <is>
          <t>CASA-26</t>
        </is>
      </c>
      <c r="B750" t="inlineStr">
        <is>
          <t>FABIO LUIZ RIBEIRO GUIMARÃES / ELISANGELA FERREIRA GUIMARÃES</t>
        </is>
      </c>
      <c r="C750" t="n">
        <v>1</v>
      </c>
      <c r="D750" t="inlineStr">
        <is>
          <t>INCC</t>
        </is>
      </c>
      <c r="F750" t="inlineStr">
        <is>
          <t>Mensal</t>
        </is>
      </c>
      <c r="G750" s="322" t="n">
        <v>45488</v>
      </c>
      <c r="H750" s="322" t="n">
        <v>45474</v>
      </c>
      <c r="I750" t="n">
        <v>32</v>
      </c>
      <c r="J750" t="inlineStr">
        <is>
          <t>P - Parcela</t>
        </is>
      </c>
      <c r="K750" t="inlineStr">
        <is>
          <t>Contrato</t>
        </is>
      </c>
      <c r="L750" t="n">
        <v>3520.22</v>
      </c>
      <c r="M750" s="167">
        <f>DATE(YEAR(G750),MONTH(G750),1)</f>
        <v/>
      </c>
      <c r="N750" s="157">
        <f>IF(G750&gt;$L$3,"Futuro","Atraso")</f>
        <v/>
      </c>
      <c r="O750">
        <f>12*(YEAR(G750)-YEAR($L$3))+(MONTH(G750)-MONTH($L$3))</f>
        <v/>
      </c>
      <c r="P750" s="319">
        <f>IF(N750="Atraso",L750,L750/(1+$L$2)^O750)</f>
        <v/>
      </c>
      <c r="Q750">
        <f>IF(N750="Atraso",$L$3-G750,0)</f>
        <v/>
      </c>
      <c r="R750">
        <f>IF(Q750&lt;=15,"Até 15",IF(Q750&lt;=30,"Entre 15 e 30",IF(Q750&lt;=60,"Entre 30 e 60",IF(Q750&lt;=90,"Entre 60 e 90",IF(Q750&lt;=120,"Entre 90 e 120",IF(Q750&lt;=150,"Entre 120 e 150",IF(Q750&lt;=180,"Entre 150 e 180","Superior a 180")))))))</f>
        <v/>
      </c>
      <c r="S750">
        <f>IF(N750="Atraso",IF(Q750&lt;=30,INFORME_MENSAL!$A$12,IF(Q750&lt;=60,INFORME_MENSAL!$A$13,IF(Q750&lt;=90,INFORME_MENSAL!$A$14,IF(Q750&lt;=120,INFORME_MENSAL!$A$15,IF(Q750&lt;=150,INFORME_MENSAL!$A$16,IF(Q750&lt;=180,INFORME_MENSAL!$A$17,IF(Q750&lt;=360,INFORME_MENSAL!$A$18,IF(Q750&gt;360,INFORME_MENSAL!$A$19)))))))),"")</f>
        <v/>
      </c>
    </row>
    <row r="751">
      <c r="A751" t="inlineStr">
        <is>
          <t>CASA-28</t>
        </is>
      </c>
      <c r="B751" t="inlineStr">
        <is>
          <t>ALINE SALVATERRA MAGALHAES</t>
        </is>
      </c>
      <c r="C751" t="n">
        <v>1</v>
      </c>
      <c r="D751" t="inlineStr">
        <is>
          <t>INCC</t>
        </is>
      </c>
      <c r="F751" t="inlineStr">
        <is>
          <t>Mensal</t>
        </is>
      </c>
      <c r="G751" s="322" t="n">
        <v>45488</v>
      </c>
      <c r="H751" s="322" t="n">
        <v>45474</v>
      </c>
      <c r="I751" t="n">
        <v>15</v>
      </c>
      <c r="J751" t="inlineStr">
        <is>
          <t>P - Parcela</t>
        </is>
      </c>
      <c r="K751" t="inlineStr">
        <is>
          <t>Contrato</t>
        </is>
      </c>
      <c r="L751" t="n">
        <v>3872.75</v>
      </c>
      <c r="M751" s="167">
        <f>DATE(YEAR(G751),MONTH(G751),1)</f>
        <v/>
      </c>
      <c r="N751" s="157">
        <f>IF(G751&gt;$L$3,"Futuro","Atraso")</f>
        <v/>
      </c>
      <c r="O751">
        <f>12*(YEAR(G751)-YEAR($L$3))+(MONTH(G751)-MONTH($L$3))</f>
        <v/>
      </c>
      <c r="P751" s="319">
        <f>IF(N751="Atraso",L751,L751/(1+$L$2)^O751)</f>
        <v/>
      </c>
      <c r="Q751">
        <f>IF(N751="Atraso",$L$3-G751,0)</f>
        <v/>
      </c>
      <c r="R751">
        <f>IF(Q751&lt;=15,"Até 15",IF(Q751&lt;=30,"Entre 15 e 30",IF(Q751&lt;=60,"Entre 30 e 60",IF(Q751&lt;=90,"Entre 60 e 90",IF(Q751&lt;=120,"Entre 90 e 120",IF(Q751&lt;=150,"Entre 120 e 150",IF(Q751&lt;=180,"Entre 150 e 180","Superior a 180")))))))</f>
        <v/>
      </c>
      <c r="S751">
        <f>IF(N751="Atraso",IF(Q751&lt;=30,INFORME_MENSAL!$A$12,IF(Q751&lt;=60,INFORME_MENSAL!$A$13,IF(Q751&lt;=90,INFORME_MENSAL!$A$14,IF(Q751&lt;=120,INFORME_MENSAL!$A$15,IF(Q751&lt;=150,INFORME_MENSAL!$A$16,IF(Q751&lt;=180,INFORME_MENSAL!$A$17,IF(Q751&lt;=360,INFORME_MENSAL!$A$18,IF(Q751&gt;360,INFORME_MENSAL!$A$19)))))))),"")</f>
        <v/>
      </c>
    </row>
    <row r="752">
      <c r="A752" t="inlineStr">
        <is>
          <t>CASA-27</t>
        </is>
      </c>
      <c r="B752" t="inlineStr">
        <is>
          <t>SIMONE REGINA MAIA</t>
        </is>
      </c>
      <c r="C752" t="n">
        <v>1</v>
      </c>
      <c r="D752" t="inlineStr">
        <is>
          <t>INCC</t>
        </is>
      </c>
      <c r="F752" t="inlineStr">
        <is>
          <t>Mensal</t>
        </is>
      </c>
      <c r="G752" s="322" t="n">
        <v>45488</v>
      </c>
      <c r="H752" s="322" t="n">
        <v>45474</v>
      </c>
      <c r="I752" t="n">
        <v>14</v>
      </c>
      <c r="J752" t="inlineStr">
        <is>
          <t>P - Parcela</t>
        </is>
      </c>
      <c r="K752" t="inlineStr">
        <is>
          <t>Contrato</t>
        </is>
      </c>
      <c r="L752" t="n">
        <v>4615.18</v>
      </c>
      <c r="M752" s="167">
        <f>DATE(YEAR(G752),MONTH(G752),1)</f>
        <v/>
      </c>
      <c r="N752" s="157">
        <f>IF(G752&gt;$L$3,"Futuro","Atraso")</f>
        <v/>
      </c>
      <c r="O752">
        <f>12*(YEAR(G752)-YEAR($L$3))+(MONTH(G752)-MONTH($L$3))</f>
        <v/>
      </c>
      <c r="P752" s="319">
        <f>IF(N752="Atraso",L752,L752/(1+$L$2)^O752)</f>
        <v/>
      </c>
      <c r="Q752">
        <f>IF(N752="Atraso",$L$3-G752,0)</f>
        <v/>
      </c>
      <c r="R752">
        <f>IF(Q752&lt;=15,"Até 15",IF(Q752&lt;=30,"Entre 15 e 30",IF(Q752&lt;=60,"Entre 30 e 60",IF(Q752&lt;=90,"Entre 60 e 90",IF(Q752&lt;=120,"Entre 90 e 120",IF(Q752&lt;=150,"Entre 120 e 150",IF(Q752&lt;=180,"Entre 150 e 180","Superior a 180")))))))</f>
        <v/>
      </c>
      <c r="S752">
        <f>IF(N752="Atraso",IF(Q752&lt;=30,INFORME_MENSAL!$A$12,IF(Q752&lt;=60,INFORME_MENSAL!$A$13,IF(Q752&lt;=90,INFORME_MENSAL!$A$14,IF(Q752&lt;=120,INFORME_MENSAL!$A$15,IF(Q752&lt;=150,INFORME_MENSAL!$A$16,IF(Q752&lt;=180,INFORME_MENSAL!$A$17,IF(Q752&lt;=360,INFORME_MENSAL!$A$18,IF(Q752&gt;360,INFORME_MENSAL!$A$19)))))))),"")</f>
        <v/>
      </c>
    </row>
    <row r="753">
      <c r="A753" t="inlineStr">
        <is>
          <t>CASA-35</t>
        </is>
      </c>
      <c r="B753" t="inlineStr">
        <is>
          <t>ADRIANA ALVARES DA COSTA / RICARDO FEIJO</t>
        </is>
      </c>
      <c r="C753" t="n">
        <v>1</v>
      </c>
      <c r="D753" t="inlineStr">
        <is>
          <t>INCC</t>
        </is>
      </c>
      <c r="F753" t="inlineStr">
        <is>
          <t>Mensal</t>
        </is>
      </c>
      <c r="G753" s="322" t="n">
        <v>45488</v>
      </c>
      <c r="H753" s="322" t="n">
        <v>45474</v>
      </c>
      <c r="I753" t="n">
        <v>14</v>
      </c>
      <c r="J753" t="inlineStr">
        <is>
          <t>P - Parcela</t>
        </is>
      </c>
      <c r="K753" t="inlineStr">
        <is>
          <t>Contrato</t>
        </is>
      </c>
      <c r="L753" t="n">
        <v>3845.45</v>
      </c>
      <c r="M753" s="167">
        <f>DATE(YEAR(G753),MONTH(G753),1)</f>
        <v/>
      </c>
      <c r="N753" s="157">
        <f>IF(G753&gt;$L$3,"Futuro","Atraso")</f>
        <v/>
      </c>
      <c r="O753">
        <f>12*(YEAR(G753)-YEAR($L$3))+(MONTH(G753)-MONTH($L$3))</f>
        <v/>
      </c>
      <c r="P753" s="319">
        <f>IF(N753="Atraso",L753,L753/(1+$L$2)^O753)</f>
        <v/>
      </c>
      <c r="Q753">
        <f>IF(N753="Atraso",$L$3-G753,0)</f>
        <v/>
      </c>
      <c r="R753">
        <f>IF(Q753&lt;=15,"Até 15",IF(Q753&lt;=30,"Entre 15 e 30",IF(Q753&lt;=60,"Entre 30 e 60",IF(Q753&lt;=90,"Entre 60 e 90",IF(Q753&lt;=120,"Entre 90 e 120",IF(Q753&lt;=150,"Entre 120 e 150",IF(Q753&lt;=180,"Entre 150 e 180","Superior a 180")))))))</f>
        <v/>
      </c>
      <c r="S753">
        <f>IF(N753="Atraso",IF(Q753&lt;=30,INFORME_MENSAL!$A$12,IF(Q753&lt;=60,INFORME_MENSAL!$A$13,IF(Q753&lt;=90,INFORME_MENSAL!$A$14,IF(Q753&lt;=120,INFORME_MENSAL!$A$15,IF(Q753&lt;=150,INFORME_MENSAL!$A$16,IF(Q753&lt;=180,INFORME_MENSAL!$A$17,IF(Q753&lt;=360,INFORME_MENSAL!$A$18,IF(Q753&gt;360,INFORME_MENSAL!$A$19)))))))),"")</f>
        <v/>
      </c>
    </row>
    <row r="754">
      <c r="A754" t="inlineStr">
        <is>
          <t>CASA-36</t>
        </is>
      </c>
      <c r="B754" t="inlineStr">
        <is>
          <t>ADRIANA ALVARES DA COSTA / RICARDO FEIJO</t>
        </is>
      </c>
      <c r="C754" t="n">
        <v>1</v>
      </c>
      <c r="D754" t="inlineStr">
        <is>
          <t>INCC</t>
        </is>
      </c>
      <c r="F754" t="inlineStr">
        <is>
          <t>Mensal</t>
        </is>
      </c>
      <c r="G754" s="322" t="n">
        <v>45488</v>
      </c>
      <c r="H754" s="322" t="n">
        <v>45474</v>
      </c>
      <c r="I754" t="n">
        <v>14</v>
      </c>
      <c r="J754" t="inlineStr">
        <is>
          <t>P - Parcela</t>
        </is>
      </c>
      <c r="K754" t="inlineStr">
        <is>
          <t>Contrato</t>
        </is>
      </c>
      <c r="L754" t="n">
        <v>3845.45</v>
      </c>
      <c r="M754" s="167">
        <f>DATE(YEAR(G754),MONTH(G754),1)</f>
        <v/>
      </c>
      <c r="N754" s="157">
        <f>IF(G754&gt;$L$3,"Futuro","Atraso")</f>
        <v/>
      </c>
      <c r="O754">
        <f>12*(YEAR(G754)-YEAR($L$3))+(MONTH(G754)-MONTH($L$3))</f>
        <v/>
      </c>
      <c r="P754" s="319">
        <f>IF(N754="Atraso",L754,L754/(1+$L$2)^O754)</f>
        <v/>
      </c>
      <c r="Q754">
        <f>IF(N754="Atraso",$L$3-G754,0)</f>
        <v/>
      </c>
      <c r="R754">
        <f>IF(Q754&lt;=15,"Até 15",IF(Q754&lt;=30,"Entre 15 e 30",IF(Q754&lt;=60,"Entre 30 e 60",IF(Q754&lt;=90,"Entre 60 e 90",IF(Q754&lt;=120,"Entre 90 e 120",IF(Q754&lt;=150,"Entre 120 e 150",IF(Q754&lt;=180,"Entre 150 e 180","Superior a 180")))))))</f>
        <v/>
      </c>
      <c r="S754">
        <f>IF(N754="Atraso",IF(Q754&lt;=30,INFORME_MENSAL!$A$12,IF(Q754&lt;=60,INFORME_MENSAL!$A$13,IF(Q754&lt;=90,INFORME_MENSAL!$A$14,IF(Q754&lt;=120,INFORME_MENSAL!$A$15,IF(Q754&lt;=150,INFORME_MENSAL!$A$16,IF(Q754&lt;=180,INFORME_MENSAL!$A$17,IF(Q754&lt;=360,INFORME_MENSAL!$A$18,IF(Q754&gt;360,INFORME_MENSAL!$A$19)))))))),"")</f>
        <v/>
      </c>
    </row>
    <row r="755">
      <c r="A755" t="inlineStr">
        <is>
          <t>CASA-9</t>
        </is>
      </c>
      <c r="B755" t="inlineStr">
        <is>
          <t>JESSE GONÇALVES NERI / SABRINA OLIVEIRA LIMA NERI</t>
        </is>
      </c>
      <c r="C755" t="n">
        <v>1</v>
      </c>
      <c r="D755" t="inlineStr">
        <is>
          <t>INCC</t>
        </is>
      </c>
      <c r="F755" t="inlineStr">
        <is>
          <t>Mensal</t>
        </is>
      </c>
      <c r="G755" s="322" t="n">
        <v>45488</v>
      </c>
      <c r="H755" s="322" t="n">
        <v>45474</v>
      </c>
      <c r="I755" t="n">
        <v>13</v>
      </c>
      <c r="J755" t="inlineStr">
        <is>
          <t>P - Parcela</t>
        </is>
      </c>
      <c r="K755" t="inlineStr">
        <is>
          <t>Contrato</t>
        </is>
      </c>
      <c r="L755" t="n">
        <v>3969.62</v>
      </c>
      <c r="M755" s="167">
        <f>DATE(YEAR(G755),MONTH(G755),1)</f>
        <v/>
      </c>
      <c r="N755" s="157">
        <f>IF(G755&gt;$L$3,"Futuro","Atraso")</f>
        <v/>
      </c>
      <c r="O755">
        <f>12*(YEAR(G755)-YEAR($L$3))+(MONTH(G755)-MONTH($L$3))</f>
        <v/>
      </c>
      <c r="P755" s="319">
        <f>IF(N755="Atraso",L755,L755/(1+$L$2)^O755)</f>
        <v/>
      </c>
      <c r="Q755">
        <f>IF(N755="Atraso",$L$3-G755,0)</f>
        <v/>
      </c>
      <c r="R755">
        <f>IF(Q755&lt;=15,"Até 15",IF(Q755&lt;=30,"Entre 15 e 30",IF(Q755&lt;=60,"Entre 30 e 60",IF(Q755&lt;=90,"Entre 60 e 90",IF(Q755&lt;=120,"Entre 90 e 120",IF(Q755&lt;=150,"Entre 120 e 150",IF(Q755&lt;=180,"Entre 150 e 180","Superior a 180")))))))</f>
        <v/>
      </c>
      <c r="S755">
        <f>IF(N755="Atraso",IF(Q755&lt;=30,INFORME_MENSAL!$A$12,IF(Q755&lt;=60,INFORME_MENSAL!$A$13,IF(Q755&lt;=90,INFORME_MENSAL!$A$14,IF(Q755&lt;=120,INFORME_MENSAL!$A$15,IF(Q755&lt;=150,INFORME_MENSAL!$A$16,IF(Q755&lt;=180,INFORME_MENSAL!$A$17,IF(Q755&lt;=360,INFORME_MENSAL!$A$18,IF(Q755&gt;360,INFORME_MENSAL!$A$19)))))))),"")</f>
        <v/>
      </c>
    </row>
    <row r="756">
      <c r="A756" t="inlineStr">
        <is>
          <t>CASA-9</t>
        </is>
      </c>
      <c r="B756" t="inlineStr">
        <is>
          <t>JESSE GONÇALVES NERI / SABRINA OLIVEIRA LIMA NERI</t>
        </is>
      </c>
      <c r="C756" t="n">
        <v>1</v>
      </c>
      <c r="D756" t="inlineStr">
        <is>
          <t>INCC</t>
        </is>
      </c>
      <c r="F756" t="inlineStr">
        <is>
          <t>Mensal</t>
        </is>
      </c>
      <c r="G756" s="322" t="n">
        <v>45488</v>
      </c>
      <c r="H756" s="322" t="n">
        <v>45474</v>
      </c>
      <c r="I756" t="n">
        <v>3</v>
      </c>
      <c r="J756" t="inlineStr">
        <is>
          <t>A2 - Semestral</t>
        </is>
      </c>
      <c r="K756" t="inlineStr">
        <is>
          <t>Contrato</t>
        </is>
      </c>
      <c r="L756" t="n">
        <v>12918.57</v>
      </c>
      <c r="M756" s="167">
        <f>DATE(YEAR(G756),MONTH(G756),1)</f>
        <v/>
      </c>
      <c r="N756" s="157">
        <f>IF(G756&gt;$L$3,"Futuro","Atraso")</f>
        <v/>
      </c>
      <c r="O756">
        <f>12*(YEAR(G756)-YEAR($L$3))+(MONTH(G756)-MONTH($L$3))</f>
        <v/>
      </c>
      <c r="P756" s="319">
        <f>IF(N756="Atraso",L756,L756/(1+$L$2)^O756)</f>
        <v/>
      </c>
      <c r="Q756">
        <f>IF(N756="Atraso",$L$3-G756,0)</f>
        <v/>
      </c>
      <c r="R756">
        <f>IF(Q756&lt;=15,"Até 15",IF(Q756&lt;=30,"Entre 15 e 30",IF(Q756&lt;=60,"Entre 30 e 60",IF(Q756&lt;=90,"Entre 60 e 90",IF(Q756&lt;=120,"Entre 90 e 120",IF(Q756&lt;=150,"Entre 120 e 150",IF(Q756&lt;=180,"Entre 150 e 180","Superior a 180")))))))</f>
        <v/>
      </c>
      <c r="S756">
        <f>IF(N756="Atraso",IF(Q756&lt;=30,INFORME_MENSAL!$A$12,IF(Q756&lt;=60,INFORME_MENSAL!$A$13,IF(Q756&lt;=90,INFORME_MENSAL!$A$14,IF(Q756&lt;=120,INFORME_MENSAL!$A$15,IF(Q756&lt;=150,INFORME_MENSAL!$A$16,IF(Q756&lt;=180,INFORME_MENSAL!$A$17,IF(Q756&lt;=360,INFORME_MENSAL!$A$18,IF(Q756&gt;360,INFORME_MENSAL!$A$19)))))))),"")</f>
        <v/>
      </c>
    </row>
    <row r="757">
      <c r="A757" t="inlineStr">
        <is>
          <t>CASA-46</t>
        </is>
      </c>
      <c r="B757" t="inlineStr">
        <is>
          <t>MARCELO NORONHA MANGANO / ANDRESA PINHEIRO MANGANO</t>
        </is>
      </c>
      <c r="C757" t="n">
        <v>1</v>
      </c>
      <c r="D757" t="inlineStr">
        <is>
          <t>INCC</t>
        </is>
      </c>
      <c r="F757" t="inlineStr">
        <is>
          <t>Mensal</t>
        </is>
      </c>
      <c r="G757" s="322" t="n">
        <v>45488</v>
      </c>
      <c r="H757" s="322" t="n">
        <v>45474</v>
      </c>
      <c r="I757" t="n">
        <v>9</v>
      </c>
      <c r="J757" t="inlineStr">
        <is>
          <t>P - Parcela</t>
        </is>
      </c>
      <c r="K757" t="inlineStr">
        <is>
          <t>Contrato</t>
        </is>
      </c>
      <c r="L757" t="n">
        <v>12062.4</v>
      </c>
      <c r="M757" s="167">
        <f>DATE(YEAR(G757),MONTH(G757),1)</f>
        <v/>
      </c>
      <c r="N757" s="157">
        <f>IF(G757&gt;$L$3,"Futuro","Atraso")</f>
        <v/>
      </c>
      <c r="O757">
        <f>12*(YEAR(G757)-YEAR($L$3))+(MONTH(G757)-MONTH($L$3))</f>
        <v/>
      </c>
      <c r="P757" s="319">
        <f>IF(N757="Atraso",L757,L757/(1+$L$2)^O757)</f>
        <v/>
      </c>
      <c r="Q757">
        <f>IF(N757="Atraso",$L$3-G757,0)</f>
        <v/>
      </c>
      <c r="R757">
        <f>IF(Q757&lt;=15,"Até 15",IF(Q757&lt;=30,"Entre 15 e 30",IF(Q757&lt;=60,"Entre 30 e 60",IF(Q757&lt;=90,"Entre 60 e 90",IF(Q757&lt;=120,"Entre 90 e 120",IF(Q757&lt;=150,"Entre 120 e 150",IF(Q757&lt;=180,"Entre 150 e 180","Superior a 180")))))))</f>
        <v/>
      </c>
      <c r="S757">
        <f>IF(N757="Atraso",IF(Q757&lt;=30,INFORME_MENSAL!$A$12,IF(Q757&lt;=60,INFORME_MENSAL!$A$13,IF(Q757&lt;=90,INFORME_MENSAL!$A$14,IF(Q757&lt;=120,INFORME_MENSAL!$A$15,IF(Q757&lt;=150,INFORME_MENSAL!$A$16,IF(Q757&lt;=180,INFORME_MENSAL!$A$17,IF(Q757&lt;=360,INFORME_MENSAL!$A$18,IF(Q757&gt;360,INFORME_MENSAL!$A$19)))))))),"")</f>
        <v/>
      </c>
    </row>
    <row r="758">
      <c r="A758" t="inlineStr">
        <is>
          <t>CASA-14</t>
        </is>
      </c>
      <c r="B758" t="inlineStr">
        <is>
          <t>VINICIUS DOLZANI FERMINO NASCIMENTO / GLAUCIA DOS SANTOS SILVA NASCIMENTO</t>
        </is>
      </c>
      <c r="C758" t="n">
        <v>1</v>
      </c>
      <c r="D758" t="inlineStr">
        <is>
          <t>INCC</t>
        </is>
      </c>
      <c r="F758" t="inlineStr">
        <is>
          <t>Mensal</t>
        </is>
      </c>
      <c r="G758" s="322" t="n">
        <v>45493</v>
      </c>
      <c r="H758" s="322" t="n">
        <v>45474</v>
      </c>
      <c r="I758" t="n">
        <v>4</v>
      </c>
      <c r="J758" t="inlineStr">
        <is>
          <t>A2 - Semestral</t>
        </is>
      </c>
      <c r="K758" t="inlineStr">
        <is>
          <t>Contrato</t>
        </is>
      </c>
      <c r="L758" t="n">
        <v>11019.59</v>
      </c>
      <c r="M758" s="167">
        <f>DATE(YEAR(G758),MONTH(G758),1)</f>
        <v/>
      </c>
      <c r="N758" s="157">
        <f>IF(G758&gt;$L$3,"Futuro","Atraso")</f>
        <v/>
      </c>
      <c r="O758">
        <f>12*(YEAR(G758)-YEAR($L$3))+(MONTH(G758)-MONTH($L$3))</f>
        <v/>
      </c>
      <c r="P758" s="319">
        <f>IF(N758="Atraso",L758,L758/(1+$L$2)^O758)</f>
        <v/>
      </c>
      <c r="Q758">
        <f>IF(N758="Atraso",$L$3-G758,0)</f>
        <v/>
      </c>
      <c r="R758">
        <f>IF(Q758&lt;=15,"Até 15",IF(Q758&lt;=30,"Entre 15 e 30",IF(Q758&lt;=60,"Entre 30 e 60",IF(Q758&lt;=90,"Entre 60 e 90",IF(Q758&lt;=120,"Entre 90 e 120",IF(Q758&lt;=150,"Entre 120 e 150",IF(Q758&lt;=180,"Entre 150 e 180","Superior a 180")))))))</f>
        <v/>
      </c>
      <c r="S758">
        <f>IF(N758="Atraso",IF(Q758&lt;=30,INFORME_MENSAL!$A$12,IF(Q758&lt;=60,INFORME_MENSAL!$A$13,IF(Q758&lt;=90,INFORME_MENSAL!$A$14,IF(Q758&lt;=120,INFORME_MENSAL!$A$15,IF(Q758&lt;=150,INFORME_MENSAL!$A$16,IF(Q758&lt;=180,INFORME_MENSAL!$A$17,IF(Q758&lt;=360,INFORME_MENSAL!$A$18,IF(Q758&gt;360,INFORME_MENSAL!$A$19)))))))),"")</f>
        <v/>
      </c>
    </row>
    <row r="759">
      <c r="A759" t="inlineStr">
        <is>
          <t>CASA-14</t>
        </is>
      </c>
      <c r="B759" t="inlineStr">
        <is>
          <t>VINICIUS DOLZANI FERMINO NASCIMENTO / GLAUCIA DOS SANTOS SILVA NASCIMENTO</t>
        </is>
      </c>
      <c r="C759" t="n">
        <v>1</v>
      </c>
      <c r="D759" t="inlineStr">
        <is>
          <t>INCC</t>
        </is>
      </c>
      <c r="F759" t="inlineStr">
        <is>
          <t>Mensal</t>
        </is>
      </c>
      <c r="G759" s="322" t="n">
        <v>45493</v>
      </c>
      <c r="H759" s="322" t="n">
        <v>45474</v>
      </c>
      <c r="I759" t="n">
        <v>14</v>
      </c>
      <c r="J759" t="inlineStr">
        <is>
          <t>P - Parcela</t>
        </is>
      </c>
      <c r="K759" t="inlineStr">
        <is>
          <t>Contrato</t>
        </is>
      </c>
      <c r="L759" t="n">
        <v>3350.86</v>
      </c>
      <c r="M759" s="167">
        <f>DATE(YEAR(G759),MONTH(G759),1)</f>
        <v/>
      </c>
      <c r="N759" s="157">
        <f>IF(G759&gt;$L$3,"Futuro","Atraso")</f>
        <v/>
      </c>
      <c r="O759">
        <f>12*(YEAR(G759)-YEAR($L$3))+(MONTH(G759)-MONTH($L$3))</f>
        <v/>
      </c>
      <c r="P759" s="319">
        <f>IF(N759="Atraso",L759,L759/(1+$L$2)^O759)</f>
        <v/>
      </c>
      <c r="Q759">
        <f>IF(N759="Atraso",$L$3-G759,0)</f>
        <v/>
      </c>
      <c r="R759">
        <f>IF(Q759&lt;=15,"Até 15",IF(Q759&lt;=30,"Entre 15 e 30",IF(Q759&lt;=60,"Entre 30 e 60",IF(Q759&lt;=90,"Entre 60 e 90",IF(Q759&lt;=120,"Entre 90 e 120",IF(Q759&lt;=150,"Entre 120 e 150",IF(Q759&lt;=180,"Entre 150 e 180","Superior a 180")))))))</f>
        <v/>
      </c>
      <c r="S759">
        <f>IF(N759="Atraso",IF(Q759&lt;=30,INFORME_MENSAL!$A$12,IF(Q759&lt;=60,INFORME_MENSAL!$A$13,IF(Q759&lt;=90,INFORME_MENSAL!$A$14,IF(Q759&lt;=120,INFORME_MENSAL!$A$15,IF(Q759&lt;=150,INFORME_MENSAL!$A$16,IF(Q759&lt;=180,INFORME_MENSAL!$A$17,IF(Q759&lt;=360,INFORME_MENSAL!$A$18,IF(Q759&gt;360,INFORME_MENSAL!$A$19)))))))),"")</f>
        <v/>
      </c>
    </row>
    <row r="760">
      <c r="A760" t="inlineStr">
        <is>
          <t>CASA-40</t>
        </is>
      </c>
      <c r="B760" t="inlineStr">
        <is>
          <t>RODRIGO DE JESUS REIS / DEBORA ANGELA REIS</t>
        </is>
      </c>
      <c r="C760" t="n">
        <v>1</v>
      </c>
      <c r="D760" t="inlineStr">
        <is>
          <t>INCC</t>
        </is>
      </c>
      <c r="F760" t="inlineStr">
        <is>
          <t>Mensal</t>
        </is>
      </c>
      <c r="G760" s="322" t="n">
        <v>45493</v>
      </c>
      <c r="H760" s="322" t="n">
        <v>45474</v>
      </c>
      <c r="I760" t="n">
        <v>16</v>
      </c>
      <c r="J760" t="inlineStr">
        <is>
          <t>P - Parcela</t>
        </is>
      </c>
      <c r="K760" t="inlineStr">
        <is>
          <t>Contrato</t>
        </is>
      </c>
      <c r="L760" t="n">
        <v>4647.94</v>
      </c>
      <c r="M760" s="167">
        <f>DATE(YEAR(G760),MONTH(G760),1)</f>
        <v/>
      </c>
      <c r="N760" s="157">
        <f>IF(G760&gt;$L$3,"Futuro","Atraso")</f>
        <v/>
      </c>
      <c r="O760">
        <f>12*(YEAR(G760)-YEAR($L$3))+(MONTH(G760)-MONTH($L$3))</f>
        <v/>
      </c>
      <c r="P760" s="319">
        <f>IF(N760="Atraso",L760,L760/(1+$L$2)^O760)</f>
        <v/>
      </c>
      <c r="Q760">
        <f>IF(N760="Atraso",$L$3-G760,0)</f>
        <v/>
      </c>
      <c r="R760">
        <f>IF(Q760&lt;=15,"Até 15",IF(Q760&lt;=30,"Entre 15 e 30",IF(Q760&lt;=60,"Entre 30 e 60",IF(Q760&lt;=90,"Entre 60 e 90",IF(Q760&lt;=120,"Entre 90 e 120",IF(Q760&lt;=150,"Entre 120 e 150",IF(Q760&lt;=180,"Entre 150 e 180","Superior a 180")))))))</f>
        <v/>
      </c>
      <c r="S760">
        <f>IF(N760="Atraso",IF(Q760&lt;=30,INFORME_MENSAL!$A$12,IF(Q760&lt;=60,INFORME_MENSAL!$A$13,IF(Q760&lt;=90,INFORME_MENSAL!$A$14,IF(Q760&lt;=120,INFORME_MENSAL!$A$15,IF(Q760&lt;=150,INFORME_MENSAL!$A$16,IF(Q760&lt;=180,INFORME_MENSAL!$A$17,IF(Q760&lt;=360,INFORME_MENSAL!$A$18,IF(Q760&gt;360,INFORME_MENSAL!$A$19)))))))),"")</f>
        <v/>
      </c>
    </row>
    <row r="761">
      <c r="A761" t="inlineStr">
        <is>
          <t>CASA-18</t>
        </is>
      </c>
      <c r="B761" t="inlineStr">
        <is>
          <t>MARCELO JOSE DA SILVA / RAQUEL LIVIA FACONTI</t>
        </is>
      </c>
      <c r="C761" t="n">
        <v>1</v>
      </c>
      <c r="D761" t="inlineStr">
        <is>
          <t>INCC</t>
        </is>
      </c>
      <c r="F761" t="inlineStr">
        <is>
          <t>Mensal</t>
        </is>
      </c>
      <c r="G761" s="322" t="n">
        <v>45493</v>
      </c>
      <c r="H761" s="322" t="n">
        <v>45474</v>
      </c>
      <c r="I761" t="n">
        <v>15</v>
      </c>
      <c r="J761" t="inlineStr">
        <is>
          <t>P - Parcela</t>
        </is>
      </c>
      <c r="K761" t="inlineStr">
        <is>
          <t>Contrato</t>
        </is>
      </c>
      <c r="L761" t="n">
        <v>3664.12</v>
      </c>
      <c r="M761" s="167">
        <f>DATE(YEAR(G761),MONTH(G761),1)</f>
        <v/>
      </c>
      <c r="N761" s="157">
        <f>IF(G761&gt;$L$3,"Futuro","Atraso")</f>
        <v/>
      </c>
      <c r="O761">
        <f>12*(YEAR(G761)-YEAR($L$3))+(MONTH(G761)-MONTH($L$3))</f>
        <v/>
      </c>
      <c r="P761" s="319">
        <f>IF(N761="Atraso",L761,L761/(1+$L$2)^O761)</f>
        <v/>
      </c>
      <c r="Q761">
        <f>IF(N761="Atraso",$L$3-G761,0)</f>
        <v/>
      </c>
      <c r="R761">
        <f>IF(Q761&lt;=15,"Até 15",IF(Q761&lt;=30,"Entre 15 e 30",IF(Q761&lt;=60,"Entre 30 e 60",IF(Q761&lt;=90,"Entre 60 e 90",IF(Q761&lt;=120,"Entre 90 e 120",IF(Q761&lt;=150,"Entre 120 e 150",IF(Q761&lt;=180,"Entre 150 e 180","Superior a 180")))))))</f>
        <v/>
      </c>
      <c r="S761">
        <f>IF(N761="Atraso",IF(Q761&lt;=30,INFORME_MENSAL!$A$12,IF(Q761&lt;=60,INFORME_MENSAL!$A$13,IF(Q761&lt;=90,INFORME_MENSAL!$A$14,IF(Q761&lt;=120,INFORME_MENSAL!$A$15,IF(Q761&lt;=150,INFORME_MENSAL!$A$16,IF(Q761&lt;=180,INFORME_MENSAL!$A$17,IF(Q761&lt;=360,INFORME_MENSAL!$A$18,IF(Q761&gt;360,INFORME_MENSAL!$A$19)))))))),"")</f>
        <v/>
      </c>
    </row>
    <row r="762">
      <c r="A762" t="inlineStr">
        <is>
          <t>CASA-18</t>
        </is>
      </c>
      <c r="B762" t="inlineStr">
        <is>
          <t>MARCELO JOSE DA SILVA / RAQUEL LIVIA FACONTI</t>
        </is>
      </c>
      <c r="C762" t="n">
        <v>1</v>
      </c>
      <c r="D762" t="inlineStr">
        <is>
          <t>INCC</t>
        </is>
      </c>
      <c r="F762" t="inlineStr">
        <is>
          <t>Mensal</t>
        </is>
      </c>
      <c r="G762" s="322" t="n">
        <v>45493</v>
      </c>
      <c r="H762" s="322" t="n">
        <v>45474</v>
      </c>
      <c r="I762" t="n">
        <v>3</v>
      </c>
      <c r="J762" t="inlineStr">
        <is>
          <t>A2 - Semestral</t>
        </is>
      </c>
      <c r="K762" t="inlineStr">
        <is>
          <t>Contrato</t>
        </is>
      </c>
      <c r="L762" t="n">
        <v>10981.16</v>
      </c>
      <c r="M762" s="167">
        <f>DATE(YEAR(G762),MONTH(G762),1)</f>
        <v/>
      </c>
      <c r="N762" s="157">
        <f>IF(G762&gt;$L$3,"Futuro","Atraso")</f>
        <v/>
      </c>
      <c r="O762">
        <f>12*(YEAR(G762)-YEAR($L$3))+(MONTH(G762)-MONTH($L$3))</f>
        <v/>
      </c>
      <c r="P762" s="319">
        <f>IF(N762="Atraso",L762,L762/(1+$L$2)^O762)</f>
        <v/>
      </c>
      <c r="Q762">
        <f>IF(N762="Atraso",$L$3-G762,0)</f>
        <v/>
      </c>
      <c r="R762">
        <f>IF(Q762&lt;=15,"Até 15",IF(Q762&lt;=30,"Entre 15 e 30",IF(Q762&lt;=60,"Entre 30 e 60",IF(Q762&lt;=90,"Entre 60 e 90",IF(Q762&lt;=120,"Entre 90 e 120",IF(Q762&lt;=150,"Entre 120 e 150",IF(Q762&lt;=180,"Entre 150 e 180","Superior a 180")))))))</f>
        <v/>
      </c>
      <c r="S762">
        <f>IF(N762="Atraso",IF(Q762&lt;=30,INFORME_MENSAL!$A$12,IF(Q762&lt;=60,INFORME_MENSAL!$A$13,IF(Q762&lt;=90,INFORME_MENSAL!$A$14,IF(Q762&lt;=120,INFORME_MENSAL!$A$15,IF(Q762&lt;=150,INFORME_MENSAL!$A$16,IF(Q762&lt;=180,INFORME_MENSAL!$A$17,IF(Q762&lt;=360,INFORME_MENSAL!$A$18,IF(Q762&gt;360,INFORME_MENSAL!$A$19)))))))),"")</f>
        <v/>
      </c>
    </row>
    <row r="763">
      <c r="A763" t="inlineStr">
        <is>
          <t>CASA-16</t>
        </is>
      </c>
      <c r="B763" t="inlineStr">
        <is>
          <t>LEANDRO SOLA BERNARDINO / RAQUEL BERNARDINO SOLA</t>
        </is>
      </c>
      <c r="C763" t="n">
        <v>1</v>
      </c>
      <c r="D763" t="inlineStr">
        <is>
          <t>INCC</t>
        </is>
      </c>
      <c r="F763" t="inlineStr">
        <is>
          <t>Mensal</t>
        </is>
      </c>
      <c r="G763" s="322" t="n">
        <v>45493</v>
      </c>
      <c r="H763" s="322" t="n">
        <v>45474</v>
      </c>
      <c r="I763" t="n">
        <v>15</v>
      </c>
      <c r="J763" t="inlineStr">
        <is>
          <t>P - Parcela</t>
        </is>
      </c>
      <c r="K763" t="inlineStr">
        <is>
          <t>Contrato</t>
        </is>
      </c>
      <c r="L763" t="n">
        <v>3638.29</v>
      </c>
      <c r="M763" s="167">
        <f>DATE(YEAR(G763),MONTH(G763),1)</f>
        <v/>
      </c>
      <c r="N763" s="157">
        <f>IF(G763&gt;$L$3,"Futuro","Atraso")</f>
        <v/>
      </c>
      <c r="O763">
        <f>12*(YEAR(G763)-YEAR($L$3))+(MONTH(G763)-MONTH($L$3))</f>
        <v/>
      </c>
      <c r="P763" s="319">
        <f>IF(N763="Atraso",L763,L763/(1+$L$2)^O763)</f>
        <v/>
      </c>
      <c r="Q763">
        <f>IF(N763="Atraso",$L$3-G763,0)</f>
        <v/>
      </c>
      <c r="R763">
        <f>IF(Q763&lt;=15,"Até 15",IF(Q763&lt;=30,"Entre 15 e 30",IF(Q763&lt;=60,"Entre 30 e 60",IF(Q763&lt;=90,"Entre 60 e 90",IF(Q763&lt;=120,"Entre 90 e 120",IF(Q763&lt;=150,"Entre 120 e 150",IF(Q763&lt;=180,"Entre 150 e 180","Superior a 180")))))))</f>
        <v/>
      </c>
      <c r="S763">
        <f>IF(N763="Atraso",IF(Q763&lt;=30,INFORME_MENSAL!$A$12,IF(Q763&lt;=60,INFORME_MENSAL!$A$13,IF(Q763&lt;=90,INFORME_MENSAL!$A$14,IF(Q763&lt;=120,INFORME_MENSAL!$A$15,IF(Q763&lt;=150,INFORME_MENSAL!$A$16,IF(Q763&lt;=180,INFORME_MENSAL!$A$17,IF(Q763&lt;=360,INFORME_MENSAL!$A$18,IF(Q763&gt;360,INFORME_MENSAL!$A$19)))))))),"")</f>
        <v/>
      </c>
    </row>
    <row r="764">
      <c r="A764" t="inlineStr">
        <is>
          <t>CASA-34</t>
        </is>
      </c>
      <c r="B764" t="inlineStr">
        <is>
          <t>ALEXANDRE SIMIÃO / ANA PAULA DE BRITO SIMIÃO</t>
        </is>
      </c>
      <c r="C764" t="n">
        <v>1</v>
      </c>
      <c r="D764" t="inlineStr">
        <is>
          <t>INCC</t>
        </is>
      </c>
      <c r="F764" t="inlineStr">
        <is>
          <t>Mensal</t>
        </is>
      </c>
      <c r="G764" s="322" t="n">
        <v>45493</v>
      </c>
      <c r="H764" s="322" t="n">
        <v>45474</v>
      </c>
      <c r="I764" t="n">
        <v>3</v>
      </c>
      <c r="J764" t="inlineStr">
        <is>
          <t>A2 - Semestral</t>
        </is>
      </c>
      <c r="K764" t="inlineStr">
        <is>
          <t>Contrato</t>
        </is>
      </c>
      <c r="L764" t="n">
        <v>12967.7</v>
      </c>
      <c r="M764" s="167">
        <f>DATE(YEAR(G764),MONTH(G764),1)</f>
        <v/>
      </c>
      <c r="N764" s="157">
        <f>IF(G764&gt;$L$3,"Futuro","Atraso")</f>
        <v/>
      </c>
      <c r="O764">
        <f>12*(YEAR(G764)-YEAR($L$3))+(MONTH(G764)-MONTH($L$3))</f>
        <v/>
      </c>
      <c r="P764" s="319">
        <f>IF(N764="Atraso",L764,L764/(1+$L$2)^O764)</f>
        <v/>
      </c>
      <c r="Q764">
        <f>IF(N764="Atraso",$L$3-G764,0)</f>
        <v/>
      </c>
      <c r="R764">
        <f>IF(Q764&lt;=15,"Até 15",IF(Q764&lt;=30,"Entre 15 e 30",IF(Q764&lt;=60,"Entre 30 e 60",IF(Q764&lt;=90,"Entre 60 e 90",IF(Q764&lt;=120,"Entre 90 e 120",IF(Q764&lt;=150,"Entre 120 e 150",IF(Q764&lt;=180,"Entre 150 e 180","Superior a 180")))))))</f>
        <v/>
      </c>
      <c r="S764">
        <f>IF(N764="Atraso",IF(Q764&lt;=30,INFORME_MENSAL!$A$12,IF(Q764&lt;=60,INFORME_MENSAL!$A$13,IF(Q764&lt;=90,INFORME_MENSAL!$A$14,IF(Q764&lt;=120,INFORME_MENSAL!$A$15,IF(Q764&lt;=150,INFORME_MENSAL!$A$16,IF(Q764&lt;=180,INFORME_MENSAL!$A$17,IF(Q764&lt;=360,INFORME_MENSAL!$A$18,IF(Q764&gt;360,INFORME_MENSAL!$A$19)))))))),"")</f>
        <v/>
      </c>
    </row>
    <row r="765">
      <c r="A765" t="inlineStr">
        <is>
          <t>CASA-34</t>
        </is>
      </c>
      <c r="B765" t="inlineStr">
        <is>
          <t>ALEXANDRE SIMIÃO / ANA PAULA DE BRITO SIMIÃO</t>
        </is>
      </c>
      <c r="C765" t="n">
        <v>1</v>
      </c>
      <c r="D765" t="inlineStr">
        <is>
          <t>INCC</t>
        </is>
      </c>
      <c r="F765" t="inlineStr">
        <is>
          <t>Mensal</t>
        </is>
      </c>
      <c r="G765" s="322" t="n">
        <v>45493</v>
      </c>
      <c r="H765" s="322" t="n">
        <v>45474</v>
      </c>
      <c r="I765" t="n">
        <v>15</v>
      </c>
      <c r="J765" t="inlineStr">
        <is>
          <t>P - Parcela</t>
        </is>
      </c>
      <c r="K765" t="inlineStr">
        <is>
          <t>Contrato</t>
        </is>
      </c>
      <c r="L765" t="n">
        <v>3845.45</v>
      </c>
      <c r="M765" s="167">
        <f>DATE(YEAR(G765),MONTH(G765),1)</f>
        <v/>
      </c>
      <c r="N765" s="157">
        <f>IF(G765&gt;$L$3,"Futuro","Atraso")</f>
        <v/>
      </c>
      <c r="O765">
        <f>12*(YEAR(G765)-YEAR($L$3))+(MONTH(G765)-MONTH($L$3))</f>
        <v/>
      </c>
      <c r="P765" s="319">
        <f>IF(N765="Atraso",L765,L765/(1+$L$2)^O765)</f>
        <v/>
      </c>
      <c r="Q765">
        <f>IF(N765="Atraso",$L$3-G765,0)</f>
        <v/>
      </c>
      <c r="R765">
        <f>IF(Q765&lt;=15,"Até 15",IF(Q765&lt;=30,"Entre 15 e 30",IF(Q765&lt;=60,"Entre 30 e 60",IF(Q765&lt;=90,"Entre 60 e 90",IF(Q765&lt;=120,"Entre 90 e 120",IF(Q765&lt;=150,"Entre 120 e 150",IF(Q765&lt;=180,"Entre 150 e 180","Superior a 180")))))))</f>
        <v/>
      </c>
      <c r="S765">
        <f>IF(N765="Atraso",IF(Q765&lt;=30,INFORME_MENSAL!$A$12,IF(Q765&lt;=60,INFORME_MENSAL!$A$13,IF(Q765&lt;=90,INFORME_MENSAL!$A$14,IF(Q765&lt;=120,INFORME_MENSAL!$A$15,IF(Q765&lt;=150,INFORME_MENSAL!$A$16,IF(Q765&lt;=180,INFORME_MENSAL!$A$17,IF(Q765&lt;=360,INFORME_MENSAL!$A$18,IF(Q765&gt;360,INFORME_MENSAL!$A$19)))))))),"")</f>
        <v/>
      </c>
    </row>
    <row r="766">
      <c r="A766" t="inlineStr">
        <is>
          <t>CASA-37</t>
        </is>
      </c>
      <c r="B766" t="inlineStr">
        <is>
          <t>DACH DIGITAL CONSULTORIA E SOLUCOES DIGITAIS LTDA / WESLEY BATISTA PEREIRA</t>
        </is>
      </c>
      <c r="C766" t="n">
        <v>1</v>
      </c>
      <c r="D766" t="inlineStr">
        <is>
          <t>INCC</t>
        </is>
      </c>
      <c r="F766" t="inlineStr">
        <is>
          <t>Mensal</t>
        </is>
      </c>
      <c r="G766" s="322" t="n">
        <v>45493</v>
      </c>
      <c r="H766" s="322" t="n">
        <v>45474</v>
      </c>
      <c r="I766" t="n">
        <v>14</v>
      </c>
      <c r="J766" t="inlineStr">
        <is>
          <t>P - Parcela</t>
        </is>
      </c>
      <c r="K766" t="inlineStr">
        <is>
          <t>Contrato</t>
        </is>
      </c>
      <c r="L766" t="n">
        <v>4615.18</v>
      </c>
      <c r="M766" s="167">
        <f>DATE(YEAR(G766),MONTH(G766),1)</f>
        <v/>
      </c>
      <c r="N766" s="157">
        <f>IF(G766&gt;$L$3,"Futuro","Atraso")</f>
        <v/>
      </c>
      <c r="O766">
        <f>12*(YEAR(G766)-YEAR($L$3))+(MONTH(G766)-MONTH($L$3))</f>
        <v/>
      </c>
      <c r="P766" s="319">
        <f>IF(N766="Atraso",L766,L766/(1+$L$2)^O766)</f>
        <v/>
      </c>
      <c r="Q766">
        <f>IF(N766="Atraso",$L$3-G766,0)</f>
        <v/>
      </c>
      <c r="R766">
        <f>IF(Q766&lt;=15,"Até 15",IF(Q766&lt;=30,"Entre 15 e 30",IF(Q766&lt;=60,"Entre 30 e 60",IF(Q766&lt;=90,"Entre 60 e 90",IF(Q766&lt;=120,"Entre 90 e 120",IF(Q766&lt;=150,"Entre 120 e 150",IF(Q766&lt;=180,"Entre 150 e 180","Superior a 180")))))))</f>
        <v/>
      </c>
      <c r="S766">
        <f>IF(N766="Atraso",IF(Q766&lt;=30,INFORME_MENSAL!$A$12,IF(Q766&lt;=60,INFORME_MENSAL!$A$13,IF(Q766&lt;=90,INFORME_MENSAL!$A$14,IF(Q766&lt;=120,INFORME_MENSAL!$A$15,IF(Q766&lt;=150,INFORME_MENSAL!$A$16,IF(Q766&lt;=180,INFORME_MENSAL!$A$17,IF(Q766&lt;=360,INFORME_MENSAL!$A$18,IF(Q766&gt;360,INFORME_MENSAL!$A$19)))))))),"")</f>
        <v/>
      </c>
    </row>
    <row r="767">
      <c r="A767" t="inlineStr">
        <is>
          <t>CASA-63</t>
        </is>
      </c>
      <c r="B767" t="inlineStr">
        <is>
          <t>RODRIGO LOPES DE SOUZA / BEATRIZ TEREZA MARCOLINO DE SOUZA</t>
        </is>
      </c>
      <c r="C767" t="n">
        <v>1</v>
      </c>
      <c r="D767" t="inlineStr">
        <is>
          <t>INCC</t>
        </is>
      </c>
      <c r="F767" t="inlineStr">
        <is>
          <t>Mensal</t>
        </is>
      </c>
      <c r="G767" s="322" t="n">
        <v>45493</v>
      </c>
      <c r="H767" s="322" t="n">
        <v>45474</v>
      </c>
      <c r="I767" t="n">
        <v>3</v>
      </c>
      <c r="J767" t="inlineStr">
        <is>
          <t>P - Parcela</t>
        </is>
      </c>
      <c r="K767" t="inlineStr">
        <is>
          <t>Contrato</t>
        </is>
      </c>
      <c r="L767" t="n">
        <v>7873.75</v>
      </c>
      <c r="M767" s="167">
        <f>DATE(YEAR(G767),MONTH(G767),1)</f>
        <v/>
      </c>
      <c r="N767" s="157">
        <f>IF(G767&gt;$L$3,"Futuro","Atraso")</f>
        <v/>
      </c>
      <c r="O767">
        <f>12*(YEAR(G767)-YEAR($L$3))+(MONTH(G767)-MONTH($L$3))</f>
        <v/>
      </c>
      <c r="P767" s="319">
        <f>IF(N767="Atraso",L767,L767/(1+$L$2)^O767)</f>
        <v/>
      </c>
      <c r="Q767">
        <f>IF(N767="Atraso",$L$3-G767,0)</f>
        <v/>
      </c>
      <c r="R767">
        <f>IF(Q767&lt;=15,"Até 15",IF(Q767&lt;=30,"Entre 15 e 30",IF(Q767&lt;=60,"Entre 30 e 60",IF(Q767&lt;=90,"Entre 60 e 90",IF(Q767&lt;=120,"Entre 90 e 120",IF(Q767&lt;=150,"Entre 120 e 150",IF(Q767&lt;=180,"Entre 150 e 180","Superior a 180")))))))</f>
        <v/>
      </c>
      <c r="S767">
        <f>IF(N767="Atraso",IF(Q767&lt;=30,INFORME_MENSAL!$A$12,IF(Q767&lt;=60,INFORME_MENSAL!$A$13,IF(Q767&lt;=90,INFORME_MENSAL!$A$14,IF(Q767&lt;=120,INFORME_MENSAL!$A$15,IF(Q767&lt;=150,INFORME_MENSAL!$A$16,IF(Q767&lt;=180,INFORME_MENSAL!$A$17,IF(Q767&lt;=360,INFORME_MENSAL!$A$18,IF(Q767&gt;360,INFORME_MENSAL!$A$19)))))))),"")</f>
        <v/>
      </c>
    </row>
    <row r="768">
      <c r="A768" t="inlineStr">
        <is>
          <t>CASA-32</t>
        </is>
      </c>
      <c r="B768" t="inlineStr">
        <is>
          <t>FERNANDA CARSOSO MOREIRA / JONATHAN ALVES MACEDO</t>
        </is>
      </c>
      <c r="C768" t="n">
        <v>1</v>
      </c>
      <c r="D768" t="inlineStr">
        <is>
          <t>INCC</t>
        </is>
      </c>
      <c r="F768" t="inlineStr">
        <is>
          <t>Mensal</t>
        </is>
      </c>
      <c r="G768" s="322" t="n">
        <v>45493</v>
      </c>
      <c r="H768" s="322" t="n">
        <v>45474</v>
      </c>
      <c r="I768" t="n">
        <v>1</v>
      </c>
      <c r="J768" t="inlineStr">
        <is>
          <t>A2 - Semestral</t>
        </is>
      </c>
      <c r="K768" t="inlineStr">
        <is>
          <t>Contrato</t>
        </is>
      </c>
      <c r="L768" t="n">
        <v>15236.68</v>
      </c>
      <c r="M768" s="167">
        <f>DATE(YEAR(G768),MONTH(G768),1)</f>
        <v/>
      </c>
      <c r="N768" s="157">
        <f>IF(G768&gt;$L$3,"Futuro","Atraso")</f>
        <v/>
      </c>
      <c r="O768">
        <f>12*(YEAR(G768)-YEAR($L$3))+(MONTH(G768)-MONTH($L$3))</f>
        <v/>
      </c>
      <c r="P768" s="319">
        <f>IF(N768="Atraso",L768,L768/(1+$L$2)^O768)</f>
        <v/>
      </c>
      <c r="Q768">
        <f>IF(N768="Atraso",$L$3-G768,0)</f>
        <v/>
      </c>
      <c r="R768">
        <f>IF(Q768&lt;=15,"Até 15",IF(Q768&lt;=30,"Entre 15 e 30",IF(Q768&lt;=60,"Entre 30 e 60",IF(Q768&lt;=90,"Entre 60 e 90",IF(Q768&lt;=120,"Entre 90 e 120",IF(Q768&lt;=150,"Entre 120 e 150",IF(Q768&lt;=180,"Entre 150 e 180","Superior a 180")))))))</f>
        <v/>
      </c>
      <c r="S768">
        <f>IF(N768="Atraso",IF(Q768&lt;=30,INFORME_MENSAL!$A$12,IF(Q768&lt;=60,INFORME_MENSAL!$A$13,IF(Q768&lt;=90,INFORME_MENSAL!$A$14,IF(Q768&lt;=120,INFORME_MENSAL!$A$15,IF(Q768&lt;=150,INFORME_MENSAL!$A$16,IF(Q768&lt;=180,INFORME_MENSAL!$A$17,IF(Q768&lt;=360,INFORME_MENSAL!$A$18,IF(Q768&gt;360,INFORME_MENSAL!$A$19)))))))),"")</f>
        <v/>
      </c>
    </row>
    <row r="769">
      <c r="A769" t="inlineStr">
        <is>
          <t>CASA-32</t>
        </is>
      </c>
      <c r="B769" t="inlineStr">
        <is>
          <t>FERNANDA CARSOSO MOREIRA / JONATHAN ALVES MACEDO</t>
        </is>
      </c>
      <c r="C769" t="n">
        <v>1</v>
      </c>
      <c r="D769" t="inlineStr">
        <is>
          <t>INCC</t>
        </is>
      </c>
      <c r="F769" t="inlineStr">
        <is>
          <t>Mensal</t>
        </is>
      </c>
      <c r="G769" s="322" t="n">
        <v>45493</v>
      </c>
      <c r="H769" s="322" t="n">
        <v>45474</v>
      </c>
      <c r="I769" t="n">
        <v>3</v>
      </c>
      <c r="J769" t="inlineStr">
        <is>
          <t>P - Parcela</t>
        </is>
      </c>
      <c r="K769" t="inlineStr">
        <is>
          <t>Contrato</t>
        </is>
      </c>
      <c r="L769" t="n">
        <v>5078.89</v>
      </c>
      <c r="M769" s="167">
        <f>DATE(YEAR(G769),MONTH(G769),1)</f>
        <v/>
      </c>
      <c r="N769" s="157">
        <f>IF(G769&gt;$L$3,"Futuro","Atraso")</f>
        <v/>
      </c>
      <c r="O769">
        <f>12*(YEAR(G769)-YEAR($L$3))+(MONTH(G769)-MONTH($L$3))</f>
        <v/>
      </c>
      <c r="P769" s="319">
        <f>IF(N769="Atraso",L769,L769/(1+$L$2)^O769)</f>
        <v/>
      </c>
      <c r="Q769">
        <f>IF(N769="Atraso",$L$3-G769,0)</f>
        <v/>
      </c>
      <c r="R769">
        <f>IF(Q769&lt;=15,"Até 15",IF(Q769&lt;=30,"Entre 15 e 30",IF(Q769&lt;=60,"Entre 30 e 60",IF(Q769&lt;=90,"Entre 60 e 90",IF(Q769&lt;=120,"Entre 90 e 120",IF(Q769&lt;=150,"Entre 120 e 150",IF(Q769&lt;=180,"Entre 150 e 180","Superior a 180")))))))</f>
        <v/>
      </c>
      <c r="S769">
        <f>IF(N769="Atraso",IF(Q769&lt;=30,INFORME_MENSAL!$A$12,IF(Q769&lt;=60,INFORME_MENSAL!$A$13,IF(Q769&lt;=90,INFORME_MENSAL!$A$14,IF(Q769&lt;=120,INFORME_MENSAL!$A$15,IF(Q769&lt;=150,INFORME_MENSAL!$A$16,IF(Q769&lt;=180,INFORME_MENSAL!$A$17,IF(Q769&lt;=360,INFORME_MENSAL!$A$18,IF(Q769&gt;360,INFORME_MENSAL!$A$19)))))))),"")</f>
        <v/>
      </c>
    </row>
    <row r="770">
      <c r="A770" t="inlineStr">
        <is>
          <t>CASA-65</t>
        </is>
      </c>
      <c r="B770" t="inlineStr">
        <is>
          <t>DANILO BERTONI PIMENTA / ALBANETE COSTA DE FRANÇA</t>
        </is>
      </c>
      <c r="C770" t="n">
        <v>1</v>
      </c>
      <c r="D770" t="inlineStr">
        <is>
          <t>INCC</t>
        </is>
      </c>
      <c r="F770" t="inlineStr">
        <is>
          <t>Mensal</t>
        </is>
      </c>
      <c r="G770" s="322" t="n">
        <v>45493</v>
      </c>
      <c r="H770" s="322" t="n">
        <v>45474</v>
      </c>
      <c r="I770" t="n">
        <v>2</v>
      </c>
      <c r="J770" t="inlineStr">
        <is>
          <t>P - Parcela</t>
        </is>
      </c>
      <c r="K770" t="inlineStr">
        <is>
          <t>Contrato</t>
        </is>
      </c>
      <c r="L770" t="n">
        <v>5889.62</v>
      </c>
      <c r="M770" s="167">
        <f>DATE(YEAR(G770),MONTH(G770),1)</f>
        <v/>
      </c>
      <c r="N770" s="157">
        <f>IF(G770&gt;$L$3,"Futuro","Atraso")</f>
        <v/>
      </c>
      <c r="O770">
        <f>12*(YEAR(G770)-YEAR($L$3))+(MONTH(G770)-MONTH($L$3))</f>
        <v/>
      </c>
      <c r="P770" s="319">
        <f>IF(N770="Atraso",L770,L770/(1+$L$2)^O770)</f>
        <v/>
      </c>
      <c r="Q770">
        <f>IF(N770="Atraso",$L$3-G770,0)</f>
        <v/>
      </c>
      <c r="R770">
        <f>IF(Q770&lt;=15,"Até 15",IF(Q770&lt;=30,"Entre 15 e 30",IF(Q770&lt;=60,"Entre 30 e 60",IF(Q770&lt;=90,"Entre 60 e 90",IF(Q770&lt;=120,"Entre 90 e 120",IF(Q770&lt;=150,"Entre 120 e 150",IF(Q770&lt;=180,"Entre 150 e 180","Superior a 180")))))))</f>
        <v/>
      </c>
      <c r="S770">
        <f>IF(N770="Atraso",IF(Q770&lt;=30,INFORME_MENSAL!$A$12,IF(Q770&lt;=60,INFORME_MENSAL!$A$13,IF(Q770&lt;=90,INFORME_MENSAL!$A$14,IF(Q770&lt;=120,INFORME_MENSAL!$A$15,IF(Q770&lt;=150,INFORME_MENSAL!$A$16,IF(Q770&lt;=180,INFORME_MENSAL!$A$17,IF(Q770&lt;=360,INFORME_MENSAL!$A$18,IF(Q770&gt;360,INFORME_MENSAL!$A$19)))))))),"")</f>
        <v/>
      </c>
    </row>
    <row r="771">
      <c r="A771" t="inlineStr">
        <is>
          <t>CASA-41</t>
        </is>
      </c>
      <c r="B771" t="inlineStr">
        <is>
          <t>ANTONIO FABRETTE</t>
        </is>
      </c>
      <c r="C771" t="n">
        <v>1</v>
      </c>
      <c r="D771" t="inlineStr">
        <is>
          <t>INCC</t>
        </is>
      </c>
      <c r="F771" t="inlineStr">
        <is>
          <t>Mensal</t>
        </is>
      </c>
      <c r="G771" s="322" t="n">
        <v>45498</v>
      </c>
      <c r="H771" s="322" t="n">
        <v>45474</v>
      </c>
      <c r="I771" t="n">
        <v>17</v>
      </c>
      <c r="J771" t="inlineStr">
        <is>
          <t>P - Parcela</t>
        </is>
      </c>
      <c r="K771" t="inlineStr">
        <is>
          <t>Contrato</t>
        </is>
      </c>
      <c r="L771" t="n">
        <v>3500</v>
      </c>
      <c r="M771" s="167">
        <f>DATE(YEAR(G771),MONTH(G771),1)</f>
        <v/>
      </c>
      <c r="N771" s="157">
        <f>IF(G771&gt;$L$3,"Futuro","Atraso")</f>
        <v/>
      </c>
      <c r="O771">
        <f>12*(YEAR(G771)-YEAR($L$3))+(MONTH(G771)-MONTH($L$3))</f>
        <v/>
      </c>
      <c r="P771" s="319">
        <f>IF(N771="Atraso",L771,L771/(1+$L$2)^O771)</f>
        <v/>
      </c>
      <c r="Q771">
        <f>IF(N771="Atraso",$L$3-G771,0)</f>
        <v/>
      </c>
      <c r="R771">
        <f>IF(Q771&lt;=15,"Até 15",IF(Q771&lt;=30,"Entre 15 e 30",IF(Q771&lt;=60,"Entre 30 e 60",IF(Q771&lt;=90,"Entre 60 e 90",IF(Q771&lt;=120,"Entre 90 e 120",IF(Q771&lt;=150,"Entre 120 e 150",IF(Q771&lt;=180,"Entre 150 e 180","Superior a 180")))))))</f>
        <v/>
      </c>
      <c r="S771">
        <f>IF(N771="Atraso",IF(Q771&lt;=30,INFORME_MENSAL!$A$12,IF(Q771&lt;=60,INFORME_MENSAL!$A$13,IF(Q771&lt;=90,INFORME_MENSAL!$A$14,IF(Q771&lt;=120,INFORME_MENSAL!$A$15,IF(Q771&lt;=150,INFORME_MENSAL!$A$16,IF(Q771&lt;=180,INFORME_MENSAL!$A$17,IF(Q771&lt;=360,INFORME_MENSAL!$A$18,IF(Q771&gt;360,INFORME_MENSAL!$A$19)))))))),"")</f>
        <v/>
      </c>
    </row>
    <row r="772">
      <c r="A772" t="inlineStr">
        <is>
          <t>CASA-56</t>
        </is>
      </c>
      <c r="B772" t="inlineStr">
        <is>
          <t>ANTONIO FABRETTE</t>
        </is>
      </c>
      <c r="C772" t="n">
        <v>1</v>
      </c>
      <c r="D772" t="inlineStr">
        <is>
          <t>INCC</t>
        </is>
      </c>
      <c r="F772" t="inlineStr">
        <is>
          <t>Mensal</t>
        </is>
      </c>
      <c r="G772" s="322" t="n">
        <v>45498</v>
      </c>
      <c r="H772" s="322" t="n">
        <v>45474</v>
      </c>
      <c r="I772" t="n">
        <v>17</v>
      </c>
      <c r="J772" t="inlineStr">
        <is>
          <t>P - Parcela</t>
        </is>
      </c>
      <c r="K772" t="inlineStr">
        <is>
          <t>Contrato</t>
        </is>
      </c>
      <c r="L772" t="n">
        <v>3000</v>
      </c>
      <c r="M772" s="167">
        <f>DATE(YEAR(G772),MONTH(G772),1)</f>
        <v/>
      </c>
      <c r="N772" s="157">
        <f>IF(G772&gt;$L$3,"Futuro","Atraso")</f>
        <v/>
      </c>
      <c r="O772">
        <f>12*(YEAR(G772)-YEAR($L$3))+(MONTH(G772)-MONTH($L$3))</f>
        <v/>
      </c>
      <c r="P772" s="319">
        <f>IF(N772="Atraso",L772,L772/(1+$L$2)^O772)</f>
        <v/>
      </c>
      <c r="Q772">
        <f>IF(N772="Atraso",$L$3-G772,0)</f>
        <v/>
      </c>
      <c r="R772">
        <f>IF(Q772&lt;=15,"Até 15",IF(Q772&lt;=30,"Entre 15 e 30",IF(Q772&lt;=60,"Entre 30 e 60",IF(Q772&lt;=90,"Entre 60 e 90",IF(Q772&lt;=120,"Entre 90 e 120",IF(Q772&lt;=150,"Entre 120 e 150",IF(Q772&lt;=180,"Entre 150 e 180","Superior a 180")))))))</f>
        <v/>
      </c>
      <c r="S772">
        <f>IF(N772="Atraso",IF(Q772&lt;=30,INFORME_MENSAL!$A$12,IF(Q772&lt;=60,INFORME_MENSAL!$A$13,IF(Q772&lt;=90,INFORME_MENSAL!$A$14,IF(Q772&lt;=120,INFORME_MENSAL!$A$15,IF(Q772&lt;=150,INFORME_MENSAL!$A$16,IF(Q772&lt;=180,INFORME_MENSAL!$A$17,IF(Q772&lt;=360,INFORME_MENSAL!$A$18,IF(Q772&gt;360,INFORME_MENSAL!$A$19)))))))),"")</f>
        <v/>
      </c>
    </row>
    <row r="773">
      <c r="A773" t="inlineStr">
        <is>
          <t>CASA-75</t>
        </is>
      </c>
      <c r="B773" t="inlineStr">
        <is>
          <t>ROMUALDO TORRES DA SILVA / WANILZY LOPES DE OLIVEIRA SILVA</t>
        </is>
      </c>
      <c r="C773" t="n">
        <v>1</v>
      </c>
      <c r="D773" t="inlineStr">
        <is>
          <t>INCC</t>
        </is>
      </c>
      <c r="F773" t="inlineStr">
        <is>
          <t>Mensal</t>
        </is>
      </c>
      <c r="G773" s="322" t="n">
        <v>45498</v>
      </c>
      <c r="H773" s="322" t="n">
        <v>45474</v>
      </c>
      <c r="I773" t="n">
        <v>15</v>
      </c>
      <c r="J773" t="inlineStr">
        <is>
          <t>P - Parcela</t>
        </is>
      </c>
      <c r="K773" t="inlineStr">
        <is>
          <t>Contrato</t>
        </is>
      </c>
      <c r="L773" t="n">
        <v>5007.54</v>
      </c>
      <c r="M773" s="167">
        <f>DATE(YEAR(G773),MONTH(G773),1)</f>
        <v/>
      </c>
      <c r="N773" s="157">
        <f>IF(G773&gt;$L$3,"Futuro","Atraso")</f>
        <v/>
      </c>
      <c r="O773">
        <f>12*(YEAR(G773)-YEAR($L$3))+(MONTH(G773)-MONTH($L$3))</f>
        <v/>
      </c>
      <c r="P773" s="319">
        <f>IF(N773="Atraso",L773,L773/(1+$L$2)^O773)</f>
        <v/>
      </c>
      <c r="Q773">
        <f>IF(N773="Atraso",$L$3-G773,0)</f>
        <v/>
      </c>
      <c r="R773">
        <f>IF(Q773&lt;=15,"Até 15",IF(Q773&lt;=30,"Entre 15 e 30",IF(Q773&lt;=60,"Entre 30 e 60",IF(Q773&lt;=90,"Entre 60 e 90",IF(Q773&lt;=120,"Entre 90 e 120",IF(Q773&lt;=150,"Entre 120 e 150",IF(Q773&lt;=180,"Entre 150 e 180","Superior a 180")))))))</f>
        <v/>
      </c>
      <c r="S773">
        <f>IF(N773="Atraso",IF(Q773&lt;=30,INFORME_MENSAL!$A$12,IF(Q773&lt;=60,INFORME_MENSAL!$A$13,IF(Q773&lt;=90,INFORME_MENSAL!$A$14,IF(Q773&lt;=120,INFORME_MENSAL!$A$15,IF(Q773&lt;=150,INFORME_MENSAL!$A$16,IF(Q773&lt;=180,INFORME_MENSAL!$A$17,IF(Q773&lt;=360,INFORME_MENSAL!$A$18,IF(Q773&gt;360,INFORME_MENSAL!$A$19)))))))),"")</f>
        <v/>
      </c>
    </row>
    <row r="774">
      <c r="A774" t="inlineStr">
        <is>
          <t>CASA-75</t>
        </is>
      </c>
      <c r="B774" t="inlineStr">
        <is>
          <t>ROMUALDO TORRES DA SILVA / WANILZY LOPES DE OLIVEIRA SILVA</t>
        </is>
      </c>
      <c r="C774" t="n">
        <v>1</v>
      </c>
      <c r="D774" t="inlineStr">
        <is>
          <t>INCC</t>
        </is>
      </c>
      <c r="F774" t="inlineStr">
        <is>
          <t>Mensal</t>
        </is>
      </c>
      <c r="G774" s="322" t="n">
        <v>45498</v>
      </c>
      <c r="H774" s="322" t="n">
        <v>45474</v>
      </c>
      <c r="I774" t="n">
        <v>3</v>
      </c>
      <c r="J774" t="inlineStr">
        <is>
          <t>A2 - Semestral</t>
        </is>
      </c>
      <c r="K774" t="inlineStr">
        <is>
          <t>Contrato</t>
        </is>
      </c>
      <c r="L774" t="n">
        <v>13240.26</v>
      </c>
      <c r="M774" s="167">
        <f>DATE(YEAR(G774),MONTH(G774),1)</f>
        <v/>
      </c>
      <c r="N774" s="157">
        <f>IF(G774&gt;$L$3,"Futuro","Atraso")</f>
        <v/>
      </c>
      <c r="O774">
        <f>12*(YEAR(G774)-YEAR($L$3))+(MONTH(G774)-MONTH($L$3))</f>
        <v/>
      </c>
      <c r="P774" s="319">
        <f>IF(N774="Atraso",L774,L774/(1+$L$2)^O774)</f>
        <v/>
      </c>
      <c r="Q774">
        <f>IF(N774="Atraso",$L$3-G774,0)</f>
        <v/>
      </c>
      <c r="R774">
        <f>IF(Q774&lt;=15,"Até 15",IF(Q774&lt;=30,"Entre 15 e 30",IF(Q774&lt;=60,"Entre 30 e 60",IF(Q774&lt;=90,"Entre 60 e 90",IF(Q774&lt;=120,"Entre 90 e 120",IF(Q774&lt;=150,"Entre 120 e 150",IF(Q774&lt;=180,"Entre 150 e 180","Superior a 180")))))))</f>
        <v/>
      </c>
      <c r="S774">
        <f>IF(N774="Atraso",IF(Q774&lt;=30,INFORME_MENSAL!$A$12,IF(Q774&lt;=60,INFORME_MENSAL!$A$13,IF(Q774&lt;=90,INFORME_MENSAL!$A$14,IF(Q774&lt;=120,INFORME_MENSAL!$A$15,IF(Q774&lt;=150,INFORME_MENSAL!$A$16,IF(Q774&lt;=180,INFORME_MENSAL!$A$17,IF(Q774&lt;=360,INFORME_MENSAL!$A$18,IF(Q774&gt;360,INFORME_MENSAL!$A$19)))))))),"")</f>
        <v/>
      </c>
    </row>
    <row r="775">
      <c r="A775" t="inlineStr">
        <is>
          <t>CASA-1</t>
        </is>
      </c>
      <c r="B775" t="inlineStr">
        <is>
          <t>ISRAEL NUNES DA SILVA</t>
        </is>
      </c>
      <c r="C775" t="n">
        <v>1</v>
      </c>
      <c r="D775" t="inlineStr">
        <is>
          <t>INCC</t>
        </is>
      </c>
      <c r="F775" t="inlineStr">
        <is>
          <t>Mensal</t>
        </is>
      </c>
      <c r="G775" s="322" t="n">
        <v>45498</v>
      </c>
      <c r="H775" s="322" t="n">
        <v>45474</v>
      </c>
      <c r="I775" t="n">
        <v>17</v>
      </c>
      <c r="J775" t="inlineStr">
        <is>
          <t>P - Parcela</t>
        </is>
      </c>
      <c r="K775" t="inlineStr">
        <is>
          <t>Contrato</t>
        </is>
      </c>
      <c r="L775" t="n">
        <v>3701.58</v>
      </c>
      <c r="M775" s="167">
        <f>DATE(YEAR(G775),MONTH(G775),1)</f>
        <v/>
      </c>
      <c r="N775" s="157">
        <f>IF(G775&gt;$L$3,"Futuro","Atraso")</f>
        <v/>
      </c>
      <c r="O775">
        <f>12*(YEAR(G775)-YEAR($L$3))+(MONTH(G775)-MONTH($L$3))</f>
        <v/>
      </c>
      <c r="P775" s="319">
        <f>IF(N775="Atraso",L775,L775/(1+$L$2)^O775)</f>
        <v/>
      </c>
      <c r="Q775">
        <f>IF(N775="Atraso",$L$3-G775,0)</f>
        <v/>
      </c>
      <c r="R775">
        <f>IF(Q775&lt;=15,"Até 15",IF(Q775&lt;=30,"Entre 15 e 30",IF(Q775&lt;=60,"Entre 30 e 60",IF(Q775&lt;=90,"Entre 60 e 90",IF(Q775&lt;=120,"Entre 90 e 120",IF(Q775&lt;=150,"Entre 120 e 150",IF(Q775&lt;=180,"Entre 150 e 180","Superior a 180")))))))</f>
        <v/>
      </c>
      <c r="S775">
        <f>IF(N775="Atraso",IF(Q775&lt;=30,INFORME_MENSAL!$A$12,IF(Q775&lt;=60,INFORME_MENSAL!$A$13,IF(Q775&lt;=90,INFORME_MENSAL!$A$14,IF(Q775&lt;=120,INFORME_MENSAL!$A$15,IF(Q775&lt;=150,INFORME_MENSAL!$A$16,IF(Q775&lt;=180,INFORME_MENSAL!$A$17,IF(Q775&lt;=360,INFORME_MENSAL!$A$18,IF(Q775&gt;360,INFORME_MENSAL!$A$19)))))))),"")</f>
        <v/>
      </c>
    </row>
    <row r="776">
      <c r="A776" t="inlineStr">
        <is>
          <t>CASA-77</t>
        </is>
      </c>
      <c r="B776" t="inlineStr">
        <is>
          <t>CARLOS CESAR DE LIMA / STEPHANIE BARBOSA ALVES DE LIMA</t>
        </is>
      </c>
      <c r="C776" t="n">
        <v>1</v>
      </c>
      <c r="D776" t="inlineStr">
        <is>
          <t>INCC</t>
        </is>
      </c>
      <c r="F776" t="inlineStr">
        <is>
          <t>Mensal</t>
        </is>
      </c>
      <c r="G776" s="322" t="n">
        <v>45498</v>
      </c>
      <c r="H776" s="322" t="n">
        <v>45474</v>
      </c>
      <c r="I776" t="n">
        <v>15</v>
      </c>
      <c r="J776" t="inlineStr">
        <is>
          <t>P - Parcela</t>
        </is>
      </c>
      <c r="K776" t="inlineStr">
        <is>
          <t>Contrato</t>
        </is>
      </c>
      <c r="L776" t="n">
        <v>3373.31</v>
      </c>
      <c r="M776" s="167">
        <f>DATE(YEAR(G776),MONTH(G776),1)</f>
        <v/>
      </c>
      <c r="N776" s="157">
        <f>IF(G776&gt;$L$3,"Futuro","Atraso")</f>
        <v/>
      </c>
      <c r="O776">
        <f>12*(YEAR(G776)-YEAR($L$3))+(MONTH(G776)-MONTH($L$3))</f>
        <v/>
      </c>
      <c r="P776" s="319">
        <f>IF(N776="Atraso",L776,L776/(1+$L$2)^O776)</f>
        <v/>
      </c>
      <c r="Q776">
        <f>IF(N776="Atraso",$L$3-G776,0)</f>
        <v/>
      </c>
      <c r="R776">
        <f>IF(Q776&lt;=15,"Até 15",IF(Q776&lt;=30,"Entre 15 e 30",IF(Q776&lt;=60,"Entre 30 e 60",IF(Q776&lt;=90,"Entre 60 e 90",IF(Q776&lt;=120,"Entre 90 e 120",IF(Q776&lt;=150,"Entre 120 e 150",IF(Q776&lt;=180,"Entre 150 e 180","Superior a 180")))))))</f>
        <v/>
      </c>
      <c r="S776">
        <f>IF(N776="Atraso",IF(Q776&lt;=30,INFORME_MENSAL!$A$12,IF(Q776&lt;=60,INFORME_MENSAL!$A$13,IF(Q776&lt;=90,INFORME_MENSAL!$A$14,IF(Q776&lt;=120,INFORME_MENSAL!$A$15,IF(Q776&lt;=150,INFORME_MENSAL!$A$16,IF(Q776&lt;=180,INFORME_MENSAL!$A$17,IF(Q776&lt;=360,INFORME_MENSAL!$A$18,IF(Q776&gt;360,INFORME_MENSAL!$A$19)))))))),"")</f>
        <v/>
      </c>
    </row>
    <row r="777">
      <c r="A777" t="inlineStr">
        <is>
          <t>CASA-47</t>
        </is>
      </c>
      <c r="B777" t="inlineStr">
        <is>
          <t>CHARLLES DALTON CINTRA LOPES / EDINEIA FATIMA MIQUELETTI</t>
        </is>
      </c>
      <c r="C777" t="n">
        <v>1</v>
      </c>
      <c r="D777" t="inlineStr">
        <is>
          <t>INCC</t>
        </is>
      </c>
      <c r="F777" t="inlineStr">
        <is>
          <t>Mensal</t>
        </is>
      </c>
      <c r="G777" s="322" t="n">
        <v>45498</v>
      </c>
      <c r="H777" s="322" t="n">
        <v>45474</v>
      </c>
      <c r="I777" t="n">
        <v>17</v>
      </c>
      <c r="J777" t="inlineStr">
        <is>
          <t>P - Parcela</t>
        </is>
      </c>
      <c r="K777" t="inlineStr">
        <is>
          <t>Contrato</t>
        </is>
      </c>
      <c r="L777" t="n">
        <v>3452.55</v>
      </c>
      <c r="M777" s="167">
        <f>DATE(YEAR(G777),MONTH(G777),1)</f>
        <v/>
      </c>
      <c r="N777" s="157">
        <f>IF(G777&gt;$L$3,"Futuro","Atraso")</f>
        <v/>
      </c>
      <c r="O777">
        <f>12*(YEAR(G777)-YEAR($L$3))+(MONTH(G777)-MONTH($L$3))</f>
        <v/>
      </c>
      <c r="P777" s="319">
        <f>IF(N777="Atraso",L777,L777/(1+$L$2)^O777)</f>
        <v/>
      </c>
      <c r="Q777">
        <f>IF(N777="Atraso",$L$3-G777,0)</f>
        <v/>
      </c>
      <c r="R777">
        <f>IF(Q777&lt;=15,"Até 15",IF(Q777&lt;=30,"Entre 15 e 30",IF(Q777&lt;=60,"Entre 30 e 60",IF(Q777&lt;=90,"Entre 60 e 90",IF(Q777&lt;=120,"Entre 90 e 120",IF(Q777&lt;=150,"Entre 120 e 150",IF(Q777&lt;=180,"Entre 150 e 180","Superior a 180")))))))</f>
        <v/>
      </c>
      <c r="S777">
        <f>IF(N777="Atraso",IF(Q777&lt;=30,INFORME_MENSAL!$A$12,IF(Q777&lt;=60,INFORME_MENSAL!$A$13,IF(Q777&lt;=90,INFORME_MENSAL!$A$14,IF(Q777&lt;=120,INFORME_MENSAL!$A$15,IF(Q777&lt;=150,INFORME_MENSAL!$A$16,IF(Q777&lt;=180,INFORME_MENSAL!$A$17,IF(Q777&lt;=360,INFORME_MENSAL!$A$18,IF(Q777&gt;360,INFORME_MENSAL!$A$19)))))))),"")</f>
        <v/>
      </c>
    </row>
    <row r="778">
      <c r="A778" t="inlineStr">
        <is>
          <t>CASA-2</t>
        </is>
      </c>
      <c r="B778" t="inlineStr">
        <is>
          <t>ARQUIMEDES GALVAO DE ALMEIDA FRANCA CRIVELARI / MARCELA GALVAO DE ALMEIDA FRANCA CRIVELARI</t>
        </is>
      </c>
      <c r="C778" t="n">
        <v>1</v>
      </c>
      <c r="D778" t="inlineStr">
        <is>
          <t>INCC</t>
        </is>
      </c>
      <c r="F778" t="inlineStr">
        <is>
          <t>Mensal</t>
        </is>
      </c>
      <c r="G778" s="322" t="n">
        <v>45498</v>
      </c>
      <c r="H778" s="322" t="n">
        <v>45474</v>
      </c>
      <c r="I778" t="n">
        <v>16</v>
      </c>
      <c r="J778" t="inlineStr">
        <is>
          <t>P - Parcela</t>
        </is>
      </c>
      <c r="K778" t="inlineStr">
        <is>
          <t>Contrato</t>
        </is>
      </c>
      <c r="L778" t="n">
        <v>6273.23</v>
      </c>
      <c r="M778" s="167">
        <f>DATE(YEAR(G778),MONTH(G778),1)</f>
        <v/>
      </c>
      <c r="N778" s="157">
        <f>IF(G778&gt;$L$3,"Futuro","Atraso")</f>
        <v/>
      </c>
      <c r="O778">
        <f>12*(YEAR(G778)-YEAR($L$3))+(MONTH(G778)-MONTH($L$3))</f>
        <v/>
      </c>
      <c r="P778" s="319">
        <f>IF(N778="Atraso",L778,L778/(1+$L$2)^O778)</f>
        <v/>
      </c>
      <c r="Q778">
        <f>IF(N778="Atraso",$L$3-G778,0)</f>
        <v/>
      </c>
      <c r="R778">
        <f>IF(Q778&lt;=15,"Até 15",IF(Q778&lt;=30,"Entre 15 e 30",IF(Q778&lt;=60,"Entre 30 e 60",IF(Q778&lt;=90,"Entre 60 e 90",IF(Q778&lt;=120,"Entre 90 e 120",IF(Q778&lt;=150,"Entre 120 e 150",IF(Q778&lt;=180,"Entre 150 e 180","Superior a 180")))))))</f>
        <v/>
      </c>
      <c r="S778">
        <f>IF(N778="Atraso",IF(Q778&lt;=30,INFORME_MENSAL!$A$12,IF(Q778&lt;=60,INFORME_MENSAL!$A$13,IF(Q778&lt;=90,INFORME_MENSAL!$A$14,IF(Q778&lt;=120,INFORME_MENSAL!$A$15,IF(Q778&lt;=150,INFORME_MENSAL!$A$16,IF(Q778&lt;=180,INFORME_MENSAL!$A$17,IF(Q778&lt;=360,INFORME_MENSAL!$A$18,IF(Q778&gt;360,INFORME_MENSAL!$A$19)))))))),"")</f>
        <v/>
      </c>
    </row>
    <row r="779">
      <c r="A779" t="inlineStr">
        <is>
          <t>CASA-15</t>
        </is>
      </c>
      <c r="B779" t="inlineStr">
        <is>
          <t>ANA CRISTINA DA SILVEIRA REGINALDO GANDA / JEFERSON FERREIRA GANDA</t>
        </is>
      </c>
      <c r="C779" t="n">
        <v>1</v>
      </c>
      <c r="D779" t="inlineStr">
        <is>
          <t>INCC</t>
        </is>
      </c>
      <c r="F779" t="inlineStr">
        <is>
          <t>Mensal</t>
        </is>
      </c>
      <c r="G779" s="322" t="n">
        <v>45498</v>
      </c>
      <c r="H779" s="322" t="n">
        <v>45474</v>
      </c>
      <c r="I779" t="n">
        <v>17</v>
      </c>
      <c r="J779" t="inlineStr">
        <is>
          <t>P - Parcela</t>
        </is>
      </c>
      <c r="K779" t="inlineStr">
        <is>
          <t>Contrato</t>
        </is>
      </c>
      <c r="L779" t="n">
        <v>3701.58</v>
      </c>
      <c r="M779" s="167">
        <f>DATE(YEAR(G779),MONTH(G779),1)</f>
        <v/>
      </c>
      <c r="N779" s="157">
        <f>IF(G779&gt;$L$3,"Futuro","Atraso")</f>
        <v/>
      </c>
      <c r="O779">
        <f>12*(YEAR(G779)-YEAR($L$3))+(MONTH(G779)-MONTH($L$3))</f>
        <v/>
      </c>
      <c r="P779" s="319">
        <f>IF(N779="Atraso",L779,L779/(1+$L$2)^O779)</f>
        <v/>
      </c>
      <c r="Q779">
        <f>IF(N779="Atraso",$L$3-G779,0)</f>
        <v/>
      </c>
      <c r="R779">
        <f>IF(Q779&lt;=15,"Até 15",IF(Q779&lt;=30,"Entre 15 e 30",IF(Q779&lt;=60,"Entre 30 e 60",IF(Q779&lt;=90,"Entre 60 e 90",IF(Q779&lt;=120,"Entre 90 e 120",IF(Q779&lt;=150,"Entre 120 e 150",IF(Q779&lt;=180,"Entre 150 e 180","Superior a 180")))))))</f>
        <v/>
      </c>
      <c r="S779">
        <f>IF(N779="Atraso",IF(Q779&lt;=30,INFORME_MENSAL!$A$12,IF(Q779&lt;=60,INFORME_MENSAL!$A$13,IF(Q779&lt;=90,INFORME_MENSAL!$A$14,IF(Q779&lt;=120,INFORME_MENSAL!$A$15,IF(Q779&lt;=150,INFORME_MENSAL!$A$16,IF(Q779&lt;=180,INFORME_MENSAL!$A$17,IF(Q779&lt;=360,INFORME_MENSAL!$A$18,IF(Q779&gt;360,INFORME_MENSAL!$A$19)))))))),"")</f>
        <v/>
      </c>
    </row>
    <row r="780">
      <c r="A780" t="inlineStr">
        <is>
          <t>CASA-24</t>
        </is>
      </c>
      <c r="B780" t="inlineStr">
        <is>
          <t>DAVID EDUARDO NUNES GONÇALVES/PATRICIA GONÇALVES MOURA</t>
        </is>
      </c>
      <c r="C780" t="n">
        <v>1</v>
      </c>
      <c r="D780" t="inlineStr">
        <is>
          <t>INCC</t>
        </is>
      </c>
      <c r="F780" t="inlineStr">
        <is>
          <t>Mensal</t>
        </is>
      </c>
      <c r="G780" s="322" t="n">
        <v>45498</v>
      </c>
      <c r="H780" s="322" t="n">
        <v>45474</v>
      </c>
      <c r="I780" t="n">
        <v>16</v>
      </c>
      <c r="J780" t="inlineStr">
        <is>
          <t>P - Parcela</t>
        </is>
      </c>
      <c r="K780" t="inlineStr">
        <is>
          <t>Contrato</t>
        </is>
      </c>
      <c r="L780" t="n">
        <v>2248.9</v>
      </c>
      <c r="M780" s="167">
        <f>DATE(YEAR(G780),MONTH(G780),1)</f>
        <v/>
      </c>
      <c r="N780" s="157">
        <f>IF(G780&gt;$L$3,"Futuro","Atraso")</f>
        <v/>
      </c>
      <c r="O780">
        <f>12*(YEAR(G780)-YEAR($L$3))+(MONTH(G780)-MONTH($L$3))</f>
        <v/>
      </c>
      <c r="P780" s="319">
        <f>IF(N780="Atraso",L780,L780/(1+$L$2)^O780)</f>
        <v/>
      </c>
      <c r="Q780">
        <f>IF(N780="Atraso",$L$3-G780,0)</f>
        <v/>
      </c>
      <c r="R780">
        <f>IF(Q780&lt;=15,"Até 15",IF(Q780&lt;=30,"Entre 15 e 30",IF(Q780&lt;=60,"Entre 30 e 60",IF(Q780&lt;=90,"Entre 60 e 90",IF(Q780&lt;=120,"Entre 90 e 120",IF(Q780&lt;=150,"Entre 120 e 150",IF(Q780&lt;=180,"Entre 150 e 180","Superior a 180")))))))</f>
        <v/>
      </c>
      <c r="S780">
        <f>IF(N780="Atraso",IF(Q780&lt;=30,INFORME_MENSAL!$A$12,IF(Q780&lt;=60,INFORME_MENSAL!$A$13,IF(Q780&lt;=90,INFORME_MENSAL!$A$14,IF(Q780&lt;=120,INFORME_MENSAL!$A$15,IF(Q780&lt;=150,INFORME_MENSAL!$A$16,IF(Q780&lt;=180,INFORME_MENSAL!$A$17,IF(Q780&lt;=360,INFORME_MENSAL!$A$18,IF(Q780&gt;360,INFORME_MENSAL!$A$19)))))))),"")</f>
        <v/>
      </c>
    </row>
    <row r="781">
      <c r="A781" t="inlineStr">
        <is>
          <t>CASA-20</t>
        </is>
      </c>
      <c r="B781" t="inlineStr">
        <is>
          <t>EMERSON FABIO AKIYAMA</t>
        </is>
      </c>
      <c r="C781" t="n">
        <v>1</v>
      </c>
      <c r="D781" t="inlineStr">
        <is>
          <t>INCC</t>
        </is>
      </c>
      <c r="F781" t="inlineStr">
        <is>
          <t>Mensal</t>
        </is>
      </c>
      <c r="G781" s="322" t="n">
        <v>45498</v>
      </c>
      <c r="H781" s="322" t="n">
        <v>45474</v>
      </c>
      <c r="I781" t="n">
        <v>17</v>
      </c>
      <c r="J781" t="inlineStr">
        <is>
          <t>P - Parcela</t>
        </is>
      </c>
      <c r="K781" t="inlineStr">
        <is>
          <t>Contrato</t>
        </is>
      </c>
      <c r="L781" t="n">
        <v>3275.56</v>
      </c>
      <c r="M781" s="167">
        <f>DATE(YEAR(G781),MONTH(G781),1)</f>
        <v/>
      </c>
      <c r="N781" s="157">
        <f>IF(G781&gt;$L$3,"Futuro","Atraso")</f>
        <v/>
      </c>
      <c r="O781">
        <f>12*(YEAR(G781)-YEAR($L$3))+(MONTH(G781)-MONTH($L$3))</f>
        <v/>
      </c>
      <c r="P781" s="319">
        <f>IF(N781="Atraso",L781,L781/(1+$L$2)^O781)</f>
        <v/>
      </c>
      <c r="Q781">
        <f>IF(N781="Atraso",$L$3-G781,0)</f>
        <v/>
      </c>
      <c r="R781">
        <f>IF(Q781&lt;=15,"Até 15",IF(Q781&lt;=30,"Entre 15 e 30",IF(Q781&lt;=60,"Entre 30 e 60",IF(Q781&lt;=90,"Entre 60 e 90",IF(Q781&lt;=120,"Entre 90 e 120",IF(Q781&lt;=150,"Entre 120 e 150",IF(Q781&lt;=180,"Entre 150 e 180","Superior a 180")))))))</f>
        <v/>
      </c>
      <c r="S781">
        <f>IF(N781="Atraso",IF(Q781&lt;=30,INFORME_MENSAL!$A$12,IF(Q781&lt;=60,INFORME_MENSAL!$A$13,IF(Q781&lt;=90,INFORME_MENSAL!$A$14,IF(Q781&lt;=120,INFORME_MENSAL!$A$15,IF(Q781&lt;=150,INFORME_MENSAL!$A$16,IF(Q781&lt;=180,INFORME_MENSAL!$A$17,IF(Q781&lt;=360,INFORME_MENSAL!$A$18,IF(Q781&gt;360,INFORME_MENSAL!$A$19)))))))),"")</f>
        <v/>
      </c>
    </row>
    <row r="782">
      <c r="A782" t="inlineStr">
        <is>
          <t>CASA-81</t>
        </is>
      </c>
      <c r="B782" t="inlineStr">
        <is>
          <t>ALAN VICENTE DA SILVA SANTANA / NICOLE CAVALCANTE SILVA</t>
        </is>
      </c>
      <c r="C782" t="n">
        <v>1</v>
      </c>
      <c r="D782" t="inlineStr">
        <is>
          <t>INCC</t>
        </is>
      </c>
      <c r="F782" t="inlineStr">
        <is>
          <t>Mensal</t>
        </is>
      </c>
      <c r="G782" s="322" t="n">
        <v>45498</v>
      </c>
      <c r="H782" s="322" t="n">
        <v>45474</v>
      </c>
      <c r="I782" t="n">
        <v>16</v>
      </c>
      <c r="J782" t="inlineStr">
        <is>
          <t>P - Parcela</t>
        </is>
      </c>
      <c r="K782" t="inlineStr">
        <is>
          <t>Contrato</t>
        </is>
      </c>
      <c r="L782" t="n">
        <v>3676.95</v>
      </c>
      <c r="M782" s="167">
        <f>DATE(YEAR(G782),MONTH(G782),1)</f>
        <v/>
      </c>
      <c r="N782" s="157">
        <f>IF(G782&gt;$L$3,"Futuro","Atraso")</f>
        <v/>
      </c>
      <c r="O782">
        <f>12*(YEAR(G782)-YEAR($L$3))+(MONTH(G782)-MONTH($L$3))</f>
        <v/>
      </c>
      <c r="P782" s="319">
        <f>IF(N782="Atraso",L782,L782/(1+$L$2)^O782)</f>
        <v/>
      </c>
      <c r="Q782">
        <f>IF(N782="Atraso",$L$3-G782,0)</f>
        <v/>
      </c>
      <c r="R782">
        <f>IF(Q782&lt;=15,"Até 15",IF(Q782&lt;=30,"Entre 15 e 30",IF(Q782&lt;=60,"Entre 30 e 60",IF(Q782&lt;=90,"Entre 60 e 90",IF(Q782&lt;=120,"Entre 90 e 120",IF(Q782&lt;=150,"Entre 120 e 150",IF(Q782&lt;=180,"Entre 150 e 180","Superior a 180")))))))</f>
        <v/>
      </c>
      <c r="S782">
        <f>IF(N782="Atraso",IF(Q782&lt;=30,INFORME_MENSAL!$A$12,IF(Q782&lt;=60,INFORME_MENSAL!$A$13,IF(Q782&lt;=90,INFORME_MENSAL!$A$14,IF(Q782&lt;=120,INFORME_MENSAL!$A$15,IF(Q782&lt;=150,INFORME_MENSAL!$A$16,IF(Q782&lt;=180,INFORME_MENSAL!$A$17,IF(Q782&lt;=360,INFORME_MENSAL!$A$18,IF(Q782&gt;360,INFORME_MENSAL!$A$19)))))))),"")</f>
        <v/>
      </c>
    </row>
    <row r="783">
      <c r="A783" t="inlineStr">
        <is>
          <t>CASA-11</t>
        </is>
      </c>
      <c r="B783" t="inlineStr">
        <is>
          <t>HUGO LEONARDO DA CRUZ</t>
        </is>
      </c>
      <c r="C783" t="n">
        <v>1</v>
      </c>
      <c r="D783" t="inlineStr">
        <is>
          <t>INCC</t>
        </is>
      </c>
      <c r="F783" t="inlineStr">
        <is>
          <t>Mensal</t>
        </is>
      </c>
      <c r="G783" s="322" t="n">
        <v>45498</v>
      </c>
      <c r="H783" s="322" t="n">
        <v>45474</v>
      </c>
      <c r="I783" t="n">
        <v>14</v>
      </c>
      <c r="J783" t="inlineStr">
        <is>
          <t>P - Parcela</t>
        </is>
      </c>
      <c r="K783" t="inlineStr">
        <is>
          <t>Contrato</t>
        </is>
      </c>
      <c r="L783" t="n">
        <v>3339.17</v>
      </c>
      <c r="M783" s="167">
        <f>DATE(YEAR(G783),MONTH(G783),1)</f>
        <v/>
      </c>
      <c r="N783" s="157">
        <f>IF(G783&gt;$L$3,"Futuro","Atraso")</f>
        <v/>
      </c>
      <c r="O783">
        <f>12*(YEAR(G783)-YEAR($L$3))+(MONTH(G783)-MONTH($L$3))</f>
        <v/>
      </c>
      <c r="P783" s="319">
        <f>IF(N783="Atraso",L783,L783/(1+$L$2)^O783)</f>
        <v/>
      </c>
      <c r="Q783">
        <f>IF(N783="Atraso",$L$3-G783,0)</f>
        <v/>
      </c>
      <c r="R783">
        <f>IF(Q783&lt;=15,"Até 15",IF(Q783&lt;=30,"Entre 15 e 30",IF(Q783&lt;=60,"Entre 30 e 60",IF(Q783&lt;=90,"Entre 60 e 90",IF(Q783&lt;=120,"Entre 90 e 120",IF(Q783&lt;=150,"Entre 120 e 150",IF(Q783&lt;=180,"Entre 150 e 180","Superior a 180")))))))</f>
        <v/>
      </c>
      <c r="S783">
        <f>IF(N783="Atraso",IF(Q783&lt;=30,INFORME_MENSAL!$A$12,IF(Q783&lt;=60,INFORME_MENSAL!$A$13,IF(Q783&lt;=90,INFORME_MENSAL!$A$14,IF(Q783&lt;=120,INFORME_MENSAL!$A$15,IF(Q783&lt;=150,INFORME_MENSAL!$A$16,IF(Q783&lt;=180,INFORME_MENSAL!$A$17,IF(Q783&lt;=360,INFORME_MENSAL!$A$18,IF(Q783&gt;360,INFORME_MENSAL!$A$19)))))))),"")</f>
        <v/>
      </c>
    </row>
    <row r="784">
      <c r="A784" t="inlineStr">
        <is>
          <t>CASA-11</t>
        </is>
      </c>
      <c r="B784" t="inlineStr">
        <is>
          <t>HUGO LEONARDO DA CRUZ</t>
        </is>
      </c>
      <c r="C784" t="n">
        <v>1</v>
      </c>
      <c r="D784" t="inlineStr">
        <is>
          <t>INCC</t>
        </is>
      </c>
      <c r="F784" t="inlineStr">
        <is>
          <t>Mensal</t>
        </is>
      </c>
      <c r="G784" s="322" t="n">
        <v>45498</v>
      </c>
      <c r="H784" s="322" t="n">
        <v>45474</v>
      </c>
      <c r="I784" t="n">
        <v>4</v>
      </c>
      <c r="J784" t="inlineStr">
        <is>
          <t>A2 - Semestral</t>
        </is>
      </c>
      <c r="K784" t="inlineStr">
        <is>
          <t>Contrato</t>
        </is>
      </c>
      <c r="L784" t="n">
        <v>10981.16</v>
      </c>
      <c r="M784" s="167">
        <f>DATE(YEAR(G784),MONTH(G784),1)</f>
        <v/>
      </c>
      <c r="N784" s="157">
        <f>IF(G784&gt;$L$3,"Futuro","Atraso")</f>
        <v/>
      </c>
      <c r="O784">
        <f>12*(YEAR(G784)-YEAR($L$3))+(MONTH(G784)-MONTH($L$3))</f>
        <v/>
      </c>
      <c r="P784" s="319">
        <f>IF(N784="Atraso",L784,L784/(1+$L$2)^O784)</f>
        <v/>
      </c>
      <c r="Q784">
        <f>IF(N784="Atraso",$L$3-G784,0)</f>
        <v/>
      </c>
      <c r="R784">
        <f>IF(Q784&lt;=15,"Até 15",IF(Q784&lt;=30,"Entre 15 e 30",IF(Q784&lt;=60,"Entre 30 e 60",IF(Q784&lt;=90,"Entre 60 e 90",IF(Q784&lt;=120,"Entre 90 e 120",IF(Q784&lt;=150,"Entre 120 e 150",IF(Q784&lt;=180,"Entre 150 e 180","Superior a 180")))))))</f>
        <v/>
      </c>
      <c r="S784">
        <f>IF(N784="Atraso",IF(Q784&lt;=30,INFORME_MENSAL!$A$12,IF(Q784&lt;=60,INFORME_MENSAL!$A$13,IF(Q784&lt;=90,INFORME_MENSAL!$A$14,IF(Q784&lt;=120,INFORME_MENSAL!$A$15,IF(Q784&lt;=150,INFORME_MENSAL!$A$16,IF(Q784&lt;=180,INFORME_MENSAL!$A$17,IF(Q784&lt;=360,INFORME_MENSAL!$A$18,IF(Q784&gt;360,INFORME_MENSAL!$A$19)))))))),"")</f>
        <v/>
      </c>
    </row>
    <row r="785">
      <c r="A785" t="inlineStr">
        <is>
          <t>CASA-48</t>
        </is>
      </c>
      <c r="B785" t="inlineStr">
        <is>
          <t>ALDO LOPES DA SILVA XAVIER JUNIOR / ALINE CONT XAVIER</t>
        </is>
      </c>
      <c r="C785" t="n">
        <v>1</v>
      </c>
      <c r="D785" t="inlineStr">
        <is>
          <t>INCC</t>
        </is>
      </c>
      <c r="F785" t="inlineStr">
        <is>
          <t>Mensal</t>
        </is>
      </c>
      <c r="G785" s="322" t="n">
        <v>45498</v>
      </c>
      <c r="H785" s="322" t="n">
        <v>45474</v>
      </c>
      <c r="I785" t="n">
        <v>16</v>
      </c>
      <c r="J785" t="inlineStr">
        <is>
          <t>P - Parcela</t>
        </is>
      </c>
      <c r="K785" t="inlineStr">
        <is>
          <t>Contrato</t>
        </is>
      </c>
      <c r="L785" t="n">
        <v>3373.34</v>
      </c>
      <c r="M785" s="167">
        <f>DATE(YEAR(G785),MONTH(G785),1)</f>
        <v/>
      </c>
      <c r="N785" s="157">
        <f>IF(G785&gt;$L$3,"Futuro","Atraso")</f>
        <v/>
      </c>
      <c r="O785">
        <f>12*(YEAR(G785)-YEAR($L$3))+(MONTH(G785)-MONTH($L$3))</f>
        <v/>
      </c>
      <c r="P785" s="319">
        <f>IF(N785="Atraso",L785,L785/(1+$L$2)^O785)</f>
        <v/>
      </c>
      <c r="Q785">
        <f>IF(N785="Atraso",$L$3-G785,0)</f>
        <v/>
      </c>
      <c r="R785">
        <f>IF(Q785&lt;=15,"Até 15",IF(Q785&lt;=30,"Entre 15 e 30",IF(Q785&lt;=60,"Entre 30 e 60",IF(Q785&lt;=90,"Entre 60 e 90",IF(Q785&lt;=120,"Entre 90 e 120",IF(Q785&lt;=150,"Entre 120 e 150",IF(Q785&lt;=180,"Entre 150 e 180","Superior a 180")))))))</f>
        <v/>
      </c>
      <c r="S785">
        <f>IF(N785="Atraso",IF(Q785&lt;=30,INFORME_MENSAL!$A$12,IF(Q785&lt;=60,INFORME_MENSAL!$A$13,IF(Q785&lt;=90,INFORME_MENSAL!$A$14,IF(Q785&lt;=120,INFORME_MENSAL!$A$15,IF(Q785&lt;=150,INFORME_MENSAL!$A$16,IF(Q785&lt;=180,INFORME_MENSAL!$A$17,IF(Q785&lt;=360,INFORME_MENSAL!$A$18,IF(Q785&gt;360,INFORME_MENSAL!$A$19)))))))),"")</f>
        <v/>
      </c>
    </row>
    <row r="786">
      <c r="A786" t="inlineStr">
        <is>
          <t>CASA-31</t>
        </is>
      </c>
      <c r="B786" t="inlineStr">
        <is>
          <t>EDUARDO DE JESUS FERREIRA VARGAS / ARIANE DE OLIVEIRA DIAS VARGAS</t>
        </is>
      </c>
      <c r="C786" t="n">
        <v>1</v>
      </c>
      <c r="D786" t="inlineStr">
        <is>
          <t>INCC</t>
        </is>
      </c>
      <c r="F786" t="inlineStr">
        <is>
          <t>Mensal</t>
        </is>
      </c>
      <c r="G786" s="322" t="n">
        <v>45498</v>
      </c>
      <c r="H786" s="322" t="n">
        <v>45474</v>
      </c>
      <c r="I786" t="n">
        <v>15</v>
      </c>
      <c r="J786" t="inlineStr">
        <is>
          <t>P - Parcela</t>
        </is>
      </c>
      <c r="K786" t="inlineStr">
        <is>
          <t>Contrato</t>
        </is>
      </c>
      <c r="L786" t="n">
        <v>3872.75</v>
      </c>
      <c r="M786" s="167">
        <f>DATE(YEAR(G786),MONTH(G786),1)</f>
        <v/>
      </c>
      <c r="N786" s="157">
        <f>IF(G786&gt;$L$3,"Futuro","Atraso")</f>
        <v/>
      </c>
      <c r="O786">
        <f>12*(YEAR(G786)-YEAR($L$3))+(MONTH(G786)-MONTH($L$3))</f>
        <v/>
      </c>
      <c r="P786" s="319">
        <f>IF(N786="Atraso",L786,L786/(1+$L$2)^O786)</f>
        <v/>
      </c>
      <c r="Q786">
        <f>IF(N786="Atraso",$L$3-G786,0)</f>
        <v/>
      </c>
      <c r="R786">
        <f>IF(Q786&lt;=15,"Até 15",IF(Q786&lt;=30,"Entre 15 e 30",IF(Q786&lt;=60,"Entre 30 e 60",IF(Q786&lt;=90,"Entre 60 e 90",IF(Q786&lt;=120,"Entre 90 e 120",IF(Q786&lt;=150,"Entre 120 e 150",IF(Q786&lt;=180,"Entre 150 e 180","Superior a 180")))))))</f>
        <v/>
      </c>
      <c r="S786">
        <f>IF(N786="Atraso",IF(Q786&lt;=30,INFORME_MENSAL!$A$12,IF(Q786&lt;=60,INFORME_MENSAL!$A$13,IF(Q786&lt;=90,INFORME_MENSAL!$A$14,IF(Q786&lt;=120,INFORME_MENSAL!$A$15,IF(Q786&lt;=150,INFORME_MENSAL!$A$16,IF(Q786&lt;=180,INFORME_MENSAL!$A$17,IF(Q786&lt;=360,INFORME_MENSAL!$A$18,IF(Q786&gt;360,INFORME_MENSAL!$A$19)))))))),"")</f>
        <v/>
      </c>
    </row>
    <row r="787">
      <c r="A787" t="inlineStr">
        <is>
          <t>CASA-68</t>
        </is>
      </c>
      <c r="B787" t="inlineStr">
        <is>
          <t>WENDELL PITTER ESTANDO / LILIAN PEREIRA DA SILVA</t>
        </is>
      </c>
      <c r="C787" t="n">
        <v>1</v>
      </c>
      <c r="D787" t="inlineStr">
        <is>
          <t>INCC</t>
        </is>
      </c>
      <c r="F787" t="inlineStr">
        <is>
          <t>Mensal</t>
        </is>
      </c>
      <c r="G787" s="322" t="n">
        <v>45498</v>
      </c>
      <c r="H787" s="322" t="n">
        <v>45474</v>
      </c>
      <c r="I787" t="n">
        <v>14</v>
      </c>
      <c r="J787" t="inlineStr">
        <is>
          <t>P - Parcela</t>
        </is>
      </c>
      <c r="K787" t="inlineStr">
        <is>
          <t>Contrato</t>
        </is>
      </c>
      <c r="L787" t="n">
        <v>3845.45</v>
      </c>
      <c r="M787" s="167">
        <f>DATE(YEAR(G787),MONTH(G787),1)</f>
        <v/>
      </c>
      <c r="N787" s="157">
        <f>IF(G787&gt;$L$3,"Futuro","Atraso")</f>
        <v/>
      </c>
      <c r="O787">
        <f>12*(YEAR(G787)-YEAR($L$3))+(MONTH(G787)-MONTH($L$3))</f>
        <v/>
      </c>
      <c r="P787" s="319">
        <f>IF(N787="Atraso",L787,L787/(1+$L$2)^O787)</f>
        <v/>
      </c>
      <c r="Q787">
        <f>IF(N787="Atraso",$L$3-G787,0)</f>
        <v/>
      </c>
      <c r="R787">
        <f>IF(Q787&lt;=15,"Até 15",IF(Q787&lt;=30,"Entre 15 e 30",IF(Q787&lt;=60,"Entre 30 e 60",IF(Q787&lt;=90,"Entre 60 e 90",IF(Q787&lt;=120,"Entre 90 e 120",IF(Q787&lt;=150,"Entre 120 e 150",IF(Q787&lt;=180,"Entre 150 e 180","Superior a 180")))))))</f>
        <v/>
      </c>
      <c r="S787">
        <f>IF(N787="Atraso",IF(Q787&lt;=30,INFORME_MENSAL!$A$12,IF(Q787&lt;=60,INFORME_MENSAL!$A$13,IF(Q787&lt;=90,INFORME_MENSAL!$A$14,IF(Q787&lt;=120,INFORME_MENSAL!$A$15,IF(Q787&lt;=150,INFORME_MENSAL!$A$16,IF(Q787&lt;=180,INFORME_MENSAL!$A$17,IF(Q787&lt;=360,INFORME_MENSAL!$A$18,IF(Q787&gt;360,INFORME_MENSAL!$A$19)))))))),"")</f>
        <v/>
      </c>
    </row>
    <row r="788">
      <c r="A788" t="inlineStr">
        <is>
          <t>CASA-66</t>
        </is>
      </c>
      <c r="B788" t="inlineStr">
        <is>
          <t>MARIA APARECIDA LIMA SANTOS</t>
        </is>
      </c>
      <c r="C788" t="n">
        <v>1</v>
      </c>
      <c r="D788" t="inlineStr">
        <is>
          <t>INCC</t>
        </is>
      </c>
      <c r="F788" t="inlineStr">
        <is>
          <t>Mensal</t>
        </is>
      </c>
      <c r="G788" s="322" t="n">
        <v>45498</v>
      </c>
      <c r="H788" s="322" t="n">
        <v>45474</v>
      </c>
      <c r="I788" t="n">
        <v>15</v>
      </c>
      <c r="J788" t="inlineStr">
        <is>
          <t>P - Parcela</t>
        </is>
      </c>
      <c r="K788" t="inlineStr">
        <is>
          <t>Contrato</t>
        </is>
      </c>
      <c r="L788" t="n">
        <v>4172.36</v>
      </c>
      <c r="M788" s="167">
        <f>DATE(YEAR(G788),MONTH(G788),1)</f>
        <v/>
      </c>
      <c r="N788" s="157">
        <f>IF(G788&gt;$L$3,"Futuro","Atraso")</f>
        <v/>
      </c>
      <c r="O788">
        <f>12*(YEAR(G788)-YEAR($L$3))+(MONTH(G788)-MONTH($L$3))</f>
        <v/>
      </c>
      <c r="P788" s="319">
        <f>IF(N788="Atraso",L788,L788/(1+$L$2)^O788)</f>
        <v/>
      </c>
      <c r="Q788">
        <f>IF(N788="Atraso",$L$3-G788,0)</f>
        <v/>
      </c>
      <c r="R788">
        <f>IF(Q788&lt;=15,"Até 15",IF(Q788&lt;=30,"Entre 15 e 30",IF(Q788&lt;=60,"Entre 30 e 60",IF(Q788&lt;=90,"Entre 60 e 90",IF(Q788&lt;=120,"Entre 90 e 120",IF(Q788&lt;=150,"Entre 120 e 150",IF(Q788&lt;=180,"Entre 150 e 180","Superior a 180")))))))</f>
        <v/>
      </c>
      <c r="S788">
        <f>IF(N788="Atraso",IF(Q788&lt;=30,INFORME_MENSAL!$A$12,IF(Q788&lt;=60,INFORME_MENSAL!$A$13,IF(Q788&lt;=90,INFORME_MENSAL!$A$14,IF(Q788&lt;=120,INFORME_MENSAL!$A$15,IF(Q788&lt;=150,INFORME_MENSAL!$A$16,IF(Q788&lt;=180,INFORME_MENSAL!$A$17,IF(Q788&lt;=360,INFORME_MENSAL!$A$18,IF(Q788&gt;360,INFORME_MENSAL!$A$19)))))))),"")</f>
        <v/>
      </c>
    </row>
    <row r="789">
      <c r="A789" t="inlineStr">
        <is>
          <t>CASA-71</t>
        </is>
      </c>
      <c r="B789" t="inlineStr">
        <is>
          <t>TIAGO DA COSTA / EVELLYN POLICARPO PILZ DA COSTA</t>
        </is>
      </c>
      <c r="C789" t="n">
        <v>1</v>
      </c>
      <c r="D789" t="inlineStr">
        <is>
          <t>INCC</t>
        </is>
      </c>
      <c r="F789" t="inlineStr">
        <is>
          <t>Mensal</t>
        </is>
      </c>
      <c r="G789" s="322" t="n">
        <v>45498</v>
      </c>
      <c r="H789" s="322" t="n">
        <v>45474</v>
      </c>
      <c r="I789" t="n">
        <v>14</v>
      </c>
      <c r="J789" t="inlineStr">
        <is>
          <t>P - Parcela</t>
        </is>
      </c>
      <c r="K789" t="inlineStr">
        <is>
          <t>Contrato</t>
        </is>
      </c>
      <c r="L789" t="n">
        <v>4156.57</v>
      </c>
      <c r="M789" s="167">
        <f>DATE(YEAR(G789),MONTH(G789),1)</f>
        <v/>
      </c>
      <c r="N789" s="157">
        <f>IF(G789&gt;$L$3,"Futuro","Atraso")</f>
        <v/>
      </c>
      <c r="O789">
        <f>12*(YEAR(G789)-YEAR($L$3))+(MONTH(G789)-MONTH($L$3))</f>
        <v/>
      </c>
      <c r="P789" s="319">
        <f>IF(N789="Atraso",L789,L789/(1+$L$2)^O789)</f>
        <v/>
      </c>
      <c r="Q789">
        <f>IF(N789="Atraso",$L$3-G789,0)</f>
        <v/>
      </c>
      <c r="R789">
        <f>IF(Q789&lt;=15,"Até 15",IF(Q789&lt;=30,"Entre 15 e 30",IF(Q789&lt;=60,"Entre 30 e 60",IF(Q789&lt;=90,"Entre 60 e 90",IF(Q789&lt;=120,"Entre 90 e 120",IF(Q789&lt;=150,"Entre 120 e 150",IF(Q789&lt;=180,"Entre 150 e 180","Superior a 180")))))))</f>
        <v/>
      </c>
      <c r="S789">
        <f>IF(N789="Atraso",IF(Q789&lt;=30,INFORME_MENSAL!$A$12,IF(Q789&lt;=60,INFORME_MENSAL!$A$13,IF(Q789&lt;=90,INFORME_MENSAL!$A$14,IF(Q789&lt;=120,INFORME_MENSAL!$A$15,IF(Q789&lt;=150,INFORME_MENSAL!$A$16,IF(Q789&lt;=180,INFORME_MENSAL!$A$17,IF(Q789&lt;=360,INFORME_MENSAL!$A$18,IF(Q789&gt;360,INFORME_MENSAL!$A$19)))))))),"")</f>
        <v/>
      </c>
    </row>
    <row r="790">
      <c r="A790" t="inlineStr">
        <is>
          <t>CASA-71</t>
        </is>
      </c>
      <c r="B790" t="inlineStr">
        <is>
          <t>TIAGO DA COSTA / EVELLYN POLICARPO PILZ DA COSTA</t>
        </is>
      </c>
      <c r="C790" t="n">
        <v>1</v>
      </c>
      <c r="D790" t="inlineStr">
        <is>
          <t>INCC</t>
        </is>
      </c>
      <c r="F790" t="inlineStr">
        <is>
          <t>Mensal</t>
        </is>
      </c>
      <c r="G790" s="322" t="n">
        <v>45498</v>
      </c>
      <c r="H790" s="322" t="n">
        <v>45474</v>
      </c>
      <c r="I790" t="n">
        <v>3</v>
      </c>
      <c r="J790" t="inlineStr">
        <is>
          <t>A2 - Semestral</t>
        </is>
      </c>
      <c r="K790" t="inlineStr">
        <is>
          <t>Contrato</t>
        </is>
      </c>
      <c r="L790" t="n">
        <v>11073.06</v>
      </c>
      <c r="M790" s="167">
        <f>DATE(YEAR(G790),MONTH(G790),1)</f>
        <v/>
      </c>
      <c r="N790" s="157">
        <f>IF(G790&gt;$L$3,"Futuro","Atraso")</f>
        <v/>
      </c>
      <c r="O790">
        <f>12*(YEAR(G790)-YEAR($L$3))+(MONTH(G790)-MONTH($L$3))</f>
        <v/>
      </c>
      <c r="P790" s="319">
        <f>IF(N790="Atraso",L790,L790/(1+$L$2)^O790)</f>
        <v/>
      </c>
      <c r="Q790">
        <f>IF(N790="Atraso",$L$3-G790,0)</f>
        <v/>
      </c>
      <c r="R790">
        <f>IF(Q790&lt;=15,"Até 15",IF(Q790&lt;=30,"Entre 15 e 30",IF(Q790&lt;=60,"Entre 30 e 60",IF(Q790&lt;=90,"Entre 60 e 90",IF(Q790&lt;=120,"Entre 90 e 120",IF(Q790&lt;=150,"Entre 120 e 150",IF(Q790&lt;=180,"Entre 150 e 180","Superior a 180")))))))</f>
        <v/>
      </c>
      <c r="S790">
        <f>IF(N790="Atraso",IF(Q790&lt;=30,INFORME_MENSAL!$A$12,IF(Q790&lt;=60,INFORME_MENSAL!$A$13,IF(Q790&lt;=90,INFORME_MENSAL!$A$14,IF(Q790&lt;=120,INFORME_MENSAL!$A$15,IF(Q790&lt;=150,INFORME_MENSAL!$A$16,IF(Q790&lt;=180,INFORME_MENSAL!$A$17,IF(Q790&lt;=360,INFORME_MENSAL!$A$18,IF(Q790&gt;360,INFORME_MENSAL!$A$19)))))))),"")</f>
        <v/>
      </c>
    </row>
    <row r="791">
      <c r="A791" t="inlineStr">
        <is>
          <t>CASA-52</t>
        </is>
      </c>
      <c r="B791" t="inlineStr">
        <is>
          <t>PETERSON SERRA LOPES / ANA CARLA MORAES DE BRITO LOPES</t>
        </is>
      </c>
      <c r="C791" t="n">
        <v>1</v>
      </c>
      <c r="D791" t="inlineStr">
        <is>
          <t>INCC</t>
        </is>
      </c>
      <c r="F791" t="inlineStr">
        <is>
          <t>Mensal</t>
        </is>
      </c>
      <c r="G791" s="322" t="n">
        <v>45498</v>
      </c>
      <c r="H791" s="322" t="n">
        <v>45474</v>
      </c>
      <c r="I791" t="n">
        <v>14</v>
      </c>
      <c r="J791" t="inlineStr">
        <is>
          <t>P - Parcela</t>
        </is>
      </c>
      <c r="K791" t="inlineStr">
        <is>
          <t>Contrato</t>
        </is>
      </c>
      <c r="L791" t="n">
        <v>4147.38</v>
      </c>
      <c r="M791" s="167">
        <f>DATE(YEAR(G791),MONTH(G791),1)</f>
        <v/>
      </c>
      <c r="N791" s="157">
        <f>IF(G791&gt;$L$3,"Futuro","Atraso")</f>
        <v/>
      </c>
      <c r="O791">
        <f>12*(YEAR(G791)-YEAR($L$3))+(MONTH(G791)-MONTH($L$3))</f>
        <v/>
      </c>
      <c r="P791" s="319">
        <f>IF(N791="Atraso",L791,L791/(1+$L$2)^O791)</f>
        <v/>
      </c>
      <c r="Q791">
        <f>IF(N791="Atraso",$L$3-G791,0)</f>
        <v/>
      </c>
      <c r="R791">
        <f>IF(Q791&lt;=15,"Até 15",IF(Q791&lt;=30,"Entre 15 e 30",IF(Q791&lt;=60,"Entre 30 e 60",IF(Q791&lt;=90,"Entre 60 e 90",IF(Q791&lt;=120,"Entre 90 e 120",IF(Q791&lt;=150,"Entre 120 e 150",IF(Q791&lt;=180,"Entre 150 e 180","Superior a 180")))))))</f>
        <v/>
      </c>
      <c r="S791">
        <f>IF(N791="Atraso",IF(Q791&lt;=30,INFORME_MENSAL!$A$12,IF(Q791&lt;=60,INFORME_MENSAL!$A$13,IF(Q791&lt;=90,INFORME_MENSAL!$A$14,IF(Q791&lt;=120,INFORME_MENSAL!$A$15,IF(Q791&lt;=150,INFORME_MENSAL!$A$16,IF(Q791&lt;=180,INFORME_MENSAL!$A$17,IF(Q791&lt;=360,INFORME_MENSAL!$A$18,IF(Q791&gt;360,INFORME_MENSAL!$A$19)))))))),"")</f>
        <v/>
      </c>
    </row>
    <row r="792">
      <c r="A792" t="inlineStr">
        <is>
          <t>CASA-29</t>
        </is>
      </c>
      <c r="B792" t="inlineStr">
        <is>
          <t>SANDRO MIGUEL DE AVILA / SANDRA BARBOSA DE AVILA</t>
        </is>
      </c>
      <c r="C792" t="n">
        <v>1</v>
      </c>
      <c r="D792" t="inlineStr">
        <is>
          <t>INCC</t>
        </is>
      </c>
      <c r="F792" t="inlineStr">
        <is>
          <t>Mensal</t>
        </is>
      </c>
      <c r="G792" s="322" t="n">
        <v>45498</v>
      </c>
      <c r="H792" s="322" t="n">
        <v>45474</v>
      </c>
      <c r="I792" t="n">
        <v>14</v>
      </c>
      <c r="J792" t="inlineStr">
        <is>
          <t>P - Parcela</t>
        </is>
      </c>
      <c r="K792" t="inlineStr">
        <is>
          <t>Contrato</t>
        </is>
      </c>
      <c r="L792" t="n">
        <v>4156.57</v>
      </c>
      <c r="M792" s="167">
        <f>DATE(YEAR(G792),MONTH(G792),1)</f>
        <v/>
      </c>
      <c r="N792" s="157">
        <f>IF(G792&gt;$L$3,"Futuro","Atraso")</f>
        <v/>
      </c>
      <c r="O792">
        <f>12*(YEAR(G792)-YEAR($L$3))+(MONTH(G792)-MONTH($L$3))</f>
        <v/>
      </c>
      <c r="P792" s="319">
        <f>IF(N792="Atraso",L792,L792/(1+$L$2)^O792)</f>
        <v/>
      </c>
      <c r="Q792">
        <f>IF(N792="Atraso",$L$3-G792,0)</f>
        <v/>
      </c>
      <c r="R792">
        <f>IF(Q792&lt;=15,"Até 15",IF(Q792&lt;=30,"Entre 15 e 30",IF(Q792&lt;=60,"Entre 30 e 60",IF(Q792&lt;=90,"Entre 60 e 90",IF(Q792&lt;=120,"Entre 90 e 120",IF(Q792&lt;=150,"Entre 120 e 150",IF(Q792&lt;=180,"Entre 150 e 180","Superior a 180")))))))</f>
        <v/>
      </c>
      <c r="S792">
        <f>IF(N792="Atraso",IF(Q792&lt;=30,INFORME_MENSAL!$A$12,IF(Q792&lt;=60,INFORME_MENSAL!$A$13,IF(Q792&lt;=90,INFORME_MENSAL!$A$14,IF(Q792&lt;=120,INFORME_MENSAL!$A$15,IF(Q792&lt;=150,INFORME_MENSAL!$A$16,IF(Q792&lt;=180,INFORME_MENSAL!$A$17,IF(Q792&lt;=360,INFORME_MENSAL!$A$18,IF(Q792&gt;360,INFORME_MENSAL!$A$19)))))))),"")</f>
        <v/>
      </c>
    </row>
    <row r="793">
      <c r="A793" t="inlineStr">
        <is>
          <t>CASA-38</t>
        </is>
      </c>
      <c r="B793" t="inlineStr">
        <is>
          <t>GABRIEL DE CARVALHO MELLO / KAMILLA DE CARVALHO CERQUEIRA MELLO</t>
        </is>
      </c>
      <c r="C793" t="n">
        <v>1</v>
      </c>
      <c r="D793" t="inlineStr">
        <is>
          <t>INCC</t>
        </is>
      </c>
      <c r="F793" t="inlineStr">
        <is>
          <t>Mensal</t>
        </is>
      </c>
      <c r="G793" s="322" t="n">
        <v>45498</v>
      </c>
      <c r="H793" s="322" t="n">
        <v>45474</v>
      </c>
      <c r="I793" t="n">
        <v>14</v>
      </c>
      <c r="J793" t="inlineStr">
        <is>
          <t>P - Parcela</t>
        </is>
      </c>
      <c r="K793" t="inlineStr">
        <is>
          <t>Contrato</t>
        </is>
      </c>
      <c r="L793" t="n">
        <v>4257.65</v>
      </c>
      <c r="M793" s="167">
        <f>DATE(YEAR(G793),MONTH(G793),1)</f>
        <v/>
      </c>
      <c r="N793" s="157">
        <f>IF(G793&gt;$L$3,"Futuro","Atraso")</f>
        <v/>
      </c>
      <c r="O793">
        <f>12*(YEAR(G793)-YEAR($L$3))+(MONTH(G793)-MONTH($L$3))</f>
        <v/>
      </c>
      <c r="P793" s="319">
        <f>IF(N793="Atraso",L793,L793/(1+$L$2)^O793)</f>
        <v/>
      </c>
      <c r="Q793">
        <f>IF(N793="Atraso",$L$3-G793,0)</f>
        <v/>
      </c>
      <c r="R793">
        <f>IF(Q793&lt;=15,"Até 15",IF(Q793&lt;=30,"Entre 15 e 30",IF(Q793&lt;=60,"Entre 30 e 60",IF(Q793&lt;=90,"Entre 60 e 90",IF(Q793&lt;=120,"Entre 90 e 120",IF(Q793&lt;=150,"Entre 120 e 150",IF(Q793&lt;=180,"Entre 150 e 180","Superior a 180")))))))</f>
        <v/>
      </c>
      <c r="S793">
        <f>IF(N793="Atraso",IF(Q793&lt;=30,INFORME_MENSAL!$A$12,IF(Q793&lt;=60,INFORME_MENSAL!$A$13,IF(Q793&lt;=90,INFORME_MENSAL!$A$14,IF(Q793&lt;=120,INFORME_MENSAL!$A$15,IF(Q793&lt;=150,INFORME_MENSAL!$A$16,IF(Q793&lt;=180,INFORME_MENSAL!$A$17,IF(Q793&lt;=360,INFORME_MENSAL!$A$18,IF(Q793&gt;360,INFORME_MENSAL!$A$19)))))))),"")</f>
        <v/>
      </c>
    </row>
    <row r="794">
      <c r="A794" t="inlineStr">
        <is>
          <t>CASA-7</t>
        </is>
      </c>
      <c r="B794" t="inlineStr">
        <is>
          <t>JOÃO ANTONIO RODRIGUES GOMES / LUANA GABRIELLE DA SILVA PASSOS</t>
        </is>
      </c>
      <c r="C794" t="n">
        <v>1</v>
      </c>
      <c r="D794" t="inlineStr">
        <is>
          <t>INCC</t>
        </is>
      </c>
      <c r="F794" t="inlineStr">
        <is>
          <t>Mensal</t>
        </is>
      </c>
      <c r="G794" s="322" t="n">
        <v>45498</v>
      </c>
      <c r="H794" s="322" t="n">
        <v>45474</v>
      </c>
      <c r="I794" t="n">
        <v>14</v>
      </c>
      <c r="J794" t="inlineStr">
        <is>
          <t>P - Parcela</t>
        </is>
      </c>
      <c r="K794" t="inlineStr">
        <is>
          <t>Contrato</t>
        </is>
      </c>
      <c r="L794" t="n">
        <v>4156.57</v>
      </c>
      <c r="M794" s="167">
        <f>DATE(YEAR(G794),MONTH(G794),1)</f>
        <v/>
      </c>
      <c r="N794" s="157">
        <f>IF(G794&gt;$L$3,"Futuro","Atraso")</f>
        <v/>
      </c>
      <c r="O794">
        <f>12*(YEAR(G794)-YEAR($L$3))+(MONTH(G794)-MONTH($L$3))</f>
        <v/>
      </c>
      <c r="P794" s="319">
        <f>IF(N794="Atraso",L794,L794/(1+$L$2)^O794)</f>
        <v/>
      </c>
      <c r="Q794">
        <f>IF(N794="Atraso",$L$3-G794,0)</f>
        <v/>
      </c>
      <c r="R794">
        <f>IF(Q794&lt;=15,"Até 15",IF(Q794&lt;=30,"Entre 15 e 30",IF(Q794&lt;=60,"Entre 30 e 60",IF(Q794&lt;=90,"Entre 60 e 90",IF(Q794&lt;=120,"Entre 90 e 120",IF(Q794&lt;=150,"Entre 120 e 150",IF(Q794&lt;=180,"Entre 150 e 180","Superior a 180")))))))</f>
        <v/>
      </c>
      <c r="S794">
        <f>IF(N794="Atraso",IF(Q794&lt;=30,INFORME_MENSAL!$A$12,IF(Q794&lt;=60,INFORME_MENSAL!$A$13,IF(Q794&lt;=90,INFORME_MENSAL!$A$14,IF(Q794&lt;=120,INFORME_MENSAL!$A$15,IF(Q794&lt;=150,INFORME_MENSAL!$A$16,IF(Q794&lt;=180,INFORME_MENSAL!$A$17,IF(Q794&lt;=360,INFORME_MENSAL!$A$18,IF(Q794&gt;360,INFORME_MENSAL!$A$19)))))))),"")</f>
        <v/>
      </c>
    </row>
    <row r="795">
      <c r="A795" t="inlineStr">
        <is>
          <t>CASA-42</t>
        </is>
      </c>
      <c r="B795" t="inlineStr">
        <is>
          <t>ELIAS CAMACHO OLEGO</t>
        </is>
      </c>
      <c r="C795" t="n">
        <v>1</v>
      </c>
      <c r="D795" t="inlineStr">
        <is>
          <t>INCC</t>
        </is>
      </c>
      <c r="F795" t="inlineStr">
        <is>
          <t>Mensal</t>
        </is>
      </c>
      <c r="G795" s="322" t="n">
        <v>45498</v>
      </c>
      <c r="H795" s="322" t="n">
        <v>45474</v>
      </c>
      <c r="I795" t="n">
        <v>13</v>
      </c>
      <c r="J795" t="inlineStr">
        <is>
          <t>P - Parcela</t>
        </is>
      </c>
      <c r="K795" t="inlineStr">
        <is>
          <t>Contrato</t>
        </is>
      </c>
      <c r="L795" t="n">
        <v>3854.93</v>
      </c>
      <c r="M795" s="167">
        <f>DATE(YEAR(G795),MONTH(G795),1)</f>
        <v/>
      </c>
      <c r="N795" s="157">
        <f>IF(G795&gt;$L$3,"Futuro","Atraso")</f>
        <v/>
      </c>
      <c r="O795">
        <f>12*(YEAR(G795)-YEAR($L$3))+(MONTH(G795)-MONTH($L$3))</f>
        <v/>
      </c>
      <c r="P795" s="319">
        <f>IF(N795="Atraso",L795,L795/(1+$L$2)^O795)</f>
        <v/>
      </c>
      <c r="Q795">
        <f>IF(N795="Atraso",$L$3-G795,0)</f>
        <v/>
      </c>
      <c r="R795">
        <f>IF(Q795&lt;=15,"Até 15",IF(Q795&lt;=30,"Entre 15 e 30",IF(Q795&lt;=60,"Entre 30 e 60",IF(Q795&lt;=90,"Entre 60 e 90",IF(Q795&lt;=120,"Entre 90 e 120",IF(Q795&lt;=150,"Entre 120 e 150",IF(Q795&lt;=180,"Entre 150 e 180","Superior a 180")))))))</f>
        <v/>
      </c>
      <c r="S795">
        <f>IF(N795="Atraso",IF(Q795&lt;=30,INFORME_MENSAL!$A$12,IF(Q795&lt;=60,INFORME_MENSAL!$A$13,IF(Q795&lt;=90,INFORME_MENSAL!$A$14,IF(Q795&lt;=120,INFORME_MENSAL!$A$15,IF(Q795&lt;=150,INFORME_MENSAL!$A$16,IF(Q795&lt;=180,INFORME_MENSAL!$A$17,IF(Q795&lt;=360,INFORME_MENSAL!$A$18,IF(Q795&gt;360,INFORME_MENSAL!$A$19)))))))),"")</f>
        <v/>
      </c>
    </row>
    <row r="796">
      <c r="A796" t="inlineStr">
        <is>
          <t>CASA-72</t>
        </is>
      </c>
      <c r="B796" t="inlineStr">
        <is>
          <t>CARLOS LINDEMBERG CRUZ OLIVEIRA / THAYNARA LAMPE NARCISO SILVA</t>
        </is>
      </c>
      <c r="C796" t="n">
        <v>1</v>
      </c>
      <c r="D796" t="inlineStr">
        <is>
          <t>INCC</t>
        </is>
      </c>
      <c r="F796" t="inlineStr">
        <is>
          <t>Mensal</t>
        </is>
      </c>
      <c r="G796" s="322" t="n">
        <v>45498</v>
      </c>
      <c r="H796" s="322" t="n">
        <v>45474</v>
      </c>
      <c r="I796" t="n">
        <v>13</v>
      </c>
      <c r="J796" t="inlineStr">
        <is>
          <t>P - Parcela</t>
        </is>
      </c>
      <c r="K796" t="inlineStr">
        <is>
          <t>Contrato</t>
        </is>
      </c>
      <c r="L796" t="n">
        <v>4221.35</v>
      </c>
      <c r="M796" s="167">
        <f>DATE(YEAR(G796),MONTH(G796),1)</f>
        <v/>
      </c>
      <c r="N796" s="157">
        <f>IF(G796&gt;$L$3,"Futuro","Atraso")</f>
        <v/>
      </c>
      <c r="O796">
        <f>12*(YEAR(G796)-YEAR($L$3))+(MONTH(G796)-MONTH($L$3))</f>
        <v/>
      </c>
      <c r="P796" s="319">
        <f>IF(N796="Atraso",L796,L796/(1+$L$2)^O796)</f>
        <v/>
      </c>
      <c r="Q796">
        <f>IF(N796="Atraso",$L$3-G796,0)</f>
        <v/>
      </c>
      <c r="R796">
        <f>IF(Q796&lt;=15,"Até 15",IF(Q796&lt;=30,"Entre 15 e 30",IF(Q796&lt;=60,"Entre 30 e 60",IF(Q796&lt;=90,"Entre 60 e 90",IF(Q796&lt;=120,"Entre 90 e 120",IF(Q796&lt;=150,"Entre 120 e 150",IF(Q796&lt;=180,"Entre 150 e 180","Superior a 180")))))))</f>
        <v/>
      </c>
      <c r="S796">
        <f>IF(N796="Atraso",IF(Q796&lt;=30,INFORME_MENSAL!$A$12,IF(Q796&lt;=60,INFORME_MENSAL!$A$13,IF(Q796&lt;=90,INFORME_MENSAL!$A$14,IF(Q796&lt;=120,INFORME_MENSAL!$A$15,IF(Q796&lt;=150,INFORME_MENSAL!$A$16,IF(Q796&lt;=180,INFORME_MENSAL!$A$17,IF(Q796&lt;=360,INFORME_MENSAL!$A$18,IF(Q796&gt;360,INFORME_MENSAL!$A$19)))))))),"")</f>
        <v/>
      </c>
    </row>
    <row r="797">
      <c r="A797" t="inlineStr">
        <is>
          <t>CASA-39</t>
        </is>
      </c>
      <c r="B797" t="inlineStr">
        <is>
          <t>VIVIAN ARCHINÁ CORTEZ</t>
        </is>
      </c>
      <c r="C797" t="n">
        <v>1</v>
      </c>
      <c r="D797" t="inlineStr">
        <is>
          <t>INCC</t>
        </is>
      </c>
      <c r="F797" t="inlineStr">
        <is>
          <t>Mensal</t>
        </is>
      </c>
      <c r="G797" s="322" t="n">
        <v>45498</v>
      </c>
      <c r="H797" s="322" t="n">
        <v>45474</v>
      </c>
      <c r="I797" t="n">
        <v>20</v>
      </c>
      <c r="J797" t="inlineStr">
        <is>
          <t>P - Parcela</t>
        </is>
      </c>
      <c r="K797" t="inlineStr">
        <is>
          <t>Contrato</t>
        </is>
      </c>
      <c r="L797" t="n">
        <v>4838.71</v>
      </c>
      <c r="M797" s="167">
        <f>DATE(YEAR(G797),MONTH(G797),1)</f>
        <v/>
      </c>
      <c r="N797" s="157">
        <f>IF(G797&gt;$L$3,"Futuro","Atraso")</f>
        <v/>
      </c>
      <c r="O797">
        <f>12*(YEAR(G797)-YEAR($L$3))+(MONTH(G797)-MONTH($L$3))</f>
        <v/>
      </c>
      <c r="P797" s="319">
        <f>IF(N797="Atraso",L797,L797/(1+$L$2)^O797)</f>
        <v/>
      </c>
      <c r="Q797">
        <f>IF(N797="Atraso",$L$3-G797,0)</f>
        <v/>
      </c>
      <c r="R797">
        <f>IF(Q797&lt;=15,"Até 15",IF(Q797&lt;=30,"Entre 15 e 30",IF(Q797&lt;=60,"Entre 30 e 60",IF(Q797&lt;=90,"Entre 60 e 90",IF(Q797&lt;=120,"Entre 90 e 120",IF(Q797&lt;=150,"Entre 120 e 150",IF(Q797&lt;=180,"Entre 150 e 180","Superior a 180")))))))</f>
        <v/>
      </c>
      <c r="S797">
        <f>IF(N797="Atraso",IF(Q797&lt;=30,INFORME_MENSAL!$A$12,IF(Q797&lt;=60,INFORME_MENSAL!$A$13,IF(Q797&lt;=90,INFORME_MENSAL!$A$14,IF(Q797&lt;=120,INFORME_MENSAL!$A$15,IF(Q797&lt;=150,INFORME_MENSAL!$A$16,IF(Q797&lt;=180,INFORME_MENSAL!$A$17,IF(Q797&lt;=360,INFORME_MENSAL!$A$18,IF(Q797&gt;360,INFORME_MENSAL!$A$19)))))))),"")</f>
        <v/>
      </c>
    </row>
    <row r="798">
      <c r="A798" t="inlineStr">
        <is>
          <t>CASA-5</t>
        </is>
      </c>
      <c r="B798" t="inlineStr">
        <is>
          <t>FABRICIA GONZAGA FERREIRA</t>
        </is>
      </c>
      <c r="C798" t="n">
        <v>1</v>
      </c>
      <c r="D798" t="inlineStr">
        <is>
          <t>INCC</t>
        </is>
      </c>
      <c r="F798" t="inlineStr">
        <is>
          <t>Mensal</t>
        </is>
      </c>
      <c r="G798" s="322" t="n">
        <v>45498</v>
      </c>
      <c r="H798" s="322" t="n">
        <v>45474</v>
      </c>
      <c r="I798" t="n">
        <v>13</v>
      </c>
      <c r="J798" t="inlineStr">
        <is>
          <t>P - Parcela</t>
        </is>
      </c>
      <c r="K798" t="inlineStr">
        <is>
          <t>Contrato</t>
        </is>
      </c>
      <c r="L798" t="n">
        <v>6928.46</v>
      </c>
      <c r="M798" s="167">
        <f>DATE(YEAR(G798),MONTH(G798),1)</f>
        <v/>
      </c>
      <c r="N798" s="157">
        <f>IF(G798&gt;$L$3,"Futuro","Atraso")</f>
        <v/>
      </c>
      <c r="O798">
        <f>12*(YEAR(G798)-YEAR($L$3))+(MONTH(G798)-MONTH($L$3))</f>
        <v/>
      </c>
      <c r="P798" s="319">
        <f>IF(N798="Atraso",L798,L798/(1+$L$2)^O798)</f>
        <v/>
      </c>
      <c r="Q798">
        <f>IF(N798="Atraso",$L$3-G798,0)</f>
        <v/>
      </c>
      <c r="R798">
        <f>IF(Q798&lt;=15,"Até 15",IF(Q798&lt;=30,"Entre 15 e 30",IF(Q798&lt;=60,"Entre 30 e 60",IF(Q798&lt;=90,"Entre 60 e 90",IF(Q798&lt;=120,"Entre 90 e 120",IF(Q798&lt;=150,"Entre 120 e 150",IF(Q798&lt;=180,"Entre 150 e 180","Superior a 180")))))))</f>
        <v/>
      </c>
      <c r="S798">
        <f>IF(N798="Atraso",IF(Q798&lt;=30,INFORME_MENSAL!$A$12,IF(Q798&lt;=60,INFORME_MENSAL!$A$13,IF(Q798&lt;=90,INFORME_MENSAL!$A$14,IF(Q798&lt;=120,INFORME_MENSAL!$A$15,IF(Q798&lt;=150,INFORME_MENSAL!$A$16,IF(Q798&lt;=180,INFORME_MENSAL!$A$17,IF(Q798&lt;=360,INFORME_MENSAL!$A$18,IF(Q798&gt;360,INFORME_MENSAL!$A$19)))))))),"")</f>
        <v/>
      </c>
    </row>
    <row r="799">
      <c r="A799" t="inlineStr">
        <is>
          <t>CASA-54</t>
        </is>
      </c>
      <c r="B799" t="inlineStr">
        <is>
          <t>SANDRA CRISTINA SILVA BORGES / CELIO LUIZ DE OLIVEIRA BORGES</t>
        </is>
      </c>
      <c r="C799" t="n">
        <v>1</v>
      </c>
      <c r="D799" t="inlineStr">
        <is>
          <t>INCC</t>
        </is>
      </c>
      <c r="F799" t="inlineStr">
        <is>
          <t>Mensal</t>
        </is>
      </c>
      <c r="G799" s="322" t="n">
        <v>45498</v>
      </c>
      <c r="H799" s="322" t="n">
        <v>45474</v>
      </c>
      <c r="I799" t="n">
        <v>12</v>
      </c>
      <c r="J799" t="inlineStr">
        <is>
          <t>P - Parcela</t>
        </is>
      </c>
      <c r="K799" t="inlineStr">
        <is>
          <t>Contrato</t>
        </is>
      </c>
      <c r="L799" t="n">
        <v>3522.88</v>
      </c>
      <c r="M799" s="167">
        <f>DATE(YEAR(G799),MONTH(G799),1)</f>
        <v/>
      </c>
      <c r="N799" s="157">
        <f>IF(G799&gt;$L$3,"Futuro","Atraso")</f>
        <v/>
      </c>
      <c r="O799">
        <f>12*(YEAR(G799)-YEAR($L$3))+(MONTH(G799)-MONTH($L$3))</f>
        <v/>
      </c>
      <c r="P799" s="319">
        <f>IF(N799="Atraso",L799,L799/(1+$L$2)^O799)</f>
        <v/>
      </c>
      <c r="Q799">
        <f>IF(N799="Atraso",$L$3-G799,0)</f>
        <v/>
      </c>
      <c r="R799">
        <f>IF(Q799&lt;=15,"Até 15",IF(Q799&lt;=30,"Entre 15 e 30",IF(Q799&lt;=60,"Entre 30 e 60",IF(Q799&lt;=90,"Entre 60 e 90",IF(Q799&lt;=120,"Entre 90 e 120",IF(Q799&lt;=150,"Entre 120 e 150",IF(Q799&lt;=180,"Entre 150 e 180","Superior a 180")))))))</f>
        <v/>
      </c>
      <c r="S799">
        <f>IF(N799="Atraso",IF(Q799&lt;=30,INFORME_MENSAL!$A$12,IF(Q799&lt;=60,INFORME_MENSAL!$A$13,IF(Q799&lt;=90,INFORME_MENSAL!$A$14,IF(Q799&lt;=120,INFORME_MENSAL!$A$15,IF(Q799&lt;=150,INFORME_MENSAL!$A$16,IF(Q799&lt;=180,INFORME_MENSAL!$A$17,IF(Q799&lt;=360,INFORME_MENSAL!$A$18,IF(Q799&gt;360,INFORME_MENSAL!$A$19)))))))),"")</f>
        <v/>
      </c>
    </row>
    <row r="800">
      <c r="A800" t="inlineStr">
        <is>
          <t>CASA-73</t>
        </is>
      </c>
      <c r="B800" t="inlineStr">
        <is>
          <t>ALEXANDRE POZZI / TAVITA ROSA BARROS POZZI</t>
        </is>
      </c>
      <c r="C800" t="n">
        <v>1</v>
      </c>
      <c r="D800" t="inlineStr">
        <is>
          <t>INCC</t>
        </is>
      </c>
      <c r="F800" t="inlineStr">
        <is>
          <t>Mensal</t>
        </is>
      </c>
      <c r="G800" s="322" t="n">
        <v>45498</v>
      </c>
      <c r="H800" s="322" t="n">
        <v>45474</v>
      </c>
      <c r="I800" t="n">
        <v>19</v>
      </c>
      <c r="J800" t="inlineStr">
        <is>
          <t>P - Parcela</t>
        </is>
      </c>
      <c r="K800" t="inlineStr">
        <is>
          <t>Contrato</t>
        </is>
      </c>
      <c r="L800" t="n">
        <v>1656.74</v>
      </c>
      <c r="M800" s="167">
        <f>DATE(YEAR(G800),MONTH(G800),1)</f>
        <v/>
      </c>
      <c r="N800" s="157">
        <f>IF(G800&gt;$L$3,"Futuro","Atraso")</f>
        <v/>
      </c>
      <c r="O800">
        <f>12*(YEAR(G800)-YEAR($L$3))+(MONTH(G800)-MONTH($L$3))</f>
        <v/>
      </c>
      <c r="P800" s="319">
        <f>IF(N800="Atraso",L800,L800/(1+$L$2)^O800)</f>
        <v/>
      </c>
      <c r="Q800">
        <f>IF(N800="Atraso",$L$3-G800,0)</f>
        <v/>
      </c>
      <c r="R800">
        <f>IF(Q800&lt;=15,"Até 15",IF(Q800&lt;=30,"Entre 15 e 30",IF(Q800&lt;=60,"Entre 30 e 60",IF(Q800&lt;=90,"Entre 60 e 90",IF(Q800&lt;=120,"Entre 90 e 120",IF(Q800&lt;=150,"Entre 120 e 150",IF(Q800&lt;=180,"Entre 150 e 180","Superior a 180")))))))</f>
        <v/>
      </c>
      <c r="S800">
        <f>IF(N800="Atraso",IF(Q800&lt;=30,INFORME_MENSAL!$A$12,IF(Q800&lt;=60,INFORME_MENSAL!$A$13,IF(Q800&lt;=90,INFORME_MENSAL!$A$14,IF(Q800&lt;=120,INFORME_MENSAL!$A$15,IF(Q800&lt;=150,INFORME_MENSAL!$A$16,IF(Q800&lt;=180,INFORME_MENSAL!$A$17,IF(Q800&lt;=360,INFORME_MENSAL!$A$18,IF(Q800&gt;360,INFORME_MENSAL!$A$19)))))))),"")</f>
        <v/>
      </c>
    </row>
    <row r="801">
      <c r="A801" t="inlineStr">
        <is>
          <t>CASA-79</t>
        </is>
      </c>
      <c r="B801" t="inlineStr">
        <is>
          <t>GILSON ARANTES DE SOUZA / SANDRA REGINA FOLTRAN</t>
        </is>
      </c>
      <c r="C801" t="n">
        <v>1</v>
      </c>
      <c r="D801" t="inlineStr">
        <is>
          <t>INCC</t>
        </is>
      </c>
      <c r="F801" t="inlineStr">
        <is>
          <t>Mensal</t>
        </is>
      </c>
      <c r="G801" s="322" t="n">
        <v>45498</v>
      </c>
      <c r="H801" s="322" t="n">
        <v>45474</v>
      </c>
      <c r="I801" t="n">
        <v>12</v>
      </c>
      <c r="J801" t="inlineStr">
        <is>
          <t>P - Parcela</t>
        </is>
      </c>
      <c r="K801" t="inlineStr">
        <is>
          <t>Contrato</t>
        </is>
      </c>
      <c r="L801" t="n">
        <v>4210.79</v>
      </c>
      <c r="M801" s="167">
        <f>DATE(YEAR(G801),MONTH(G801),1)</f>
        <v/>
      </c>
      <c r="N801" s="157">
        <f>IF(G801&gt;$L$3,"Futuro","Atraso")</f>
        <v/>
      </c>
      <c r="O801">
        <f>12*(YEAR(G801)-YEAR($L$3))+(MONTH(G801)-MONTH($L$3))</f>
        <v/>
      </c>
      <c r="P801" s="319">
        <f>IF(N801="Atraso",L801,L801/(1+$L$2)^O801)</f>
        <v/>
      </c>
      <c r="Q801">
        <f>IF(N801="Atraso",$L$3-G801,0)</f>
        <v/>
      </c>
      <c r="R801">
        <f>IF(Q801&lt;=15,"Até 15",IF(Q801&lt;=30,"Entre 15 e 30",IF(Q801&lt;=60,"Entre 30 e 60",IF(Q801&lt;=90,"Entre 60 e 90",IF(Q801&lt;=120,"Entre 90 e 120",IF(Q801&lt;=150,"Entre 120 e 150",IF(Q801&lt;=180,"Entre 150 e 180","Superior a 180")))))))</f>
        <v/>
      </c>
      <c r="S801">
        <f>IF(N801="Atraso",IF(Q801&lt;=30,INFORME_MENSAL!$A$12,IF(Q801&lt;=60,INFORME_MENSAL!$A$13,IF(Q801&lt;=90,INFORME_MENSAL!$A$14,IF(Q801&lt;=120,INFORME_MENSAL!$A$15,IF(Q801&lt;=150,INFORME_MENSAL!$A$16,IF(Q801&lt;=180,INFORME_MENSAL!$A$17,IF(Q801&lt;=360,INFORME_MENSAL!$A$18,IF(Q801&gt;360,INFORME_MENSAL!$A$19)))))))),"")</f>
        <v/>
      </c>
    </row>
    <row r="802">
      <c r="A802" t="inlineStr">
        <is>
          <t>CASA-70</t>
        </is>
      </c>
      <c r="B802" t="inlineStr">
        <is>
          <t>RICARDO CARNEIRO DA SILVA BATISTA / KELLY SILVA DE MACEDO</t>
        </is>
      </c>
      <c r="C802" t="n">
        <v>1</v>
      </c>
      <c r="D802" t="inlineStr">
        <is>
          <t>INCC</t>
        </is>
      </c>
      <c r="F802" t="inlineStr">
        <is>
          <t>Mensal</t>
        </is>
      </c>
      <c r="G802" s="322" t="n">
        <v>45498</v>
      </c>
      <c r="H802" s="322" t="n">
        <v>45474</v>
      </c>
      <c r="I802" t="n">
        <v>11</v>
      </c>
      <c r="J802" t="inlineStr">
        <is>
          <t>P - Parcela</t>
        </is>
      </c>
      <c r="K802" t="inlineStr">
        <is>
          <t>Contrato</t>
        </is>
      </c>
      <c r="L802" t="n">
        <v>3786.1</v>
      </c>
      <c r="M802" s="167">
        <f>DATE(YEAR(G802),MONTH(G802),1)</f>
        <v/>
      </c>
      <c r="N802" s="157">
        <f>IF(G802&gt;$L$3,"Futuro","Atraso")</f>
        <v/>
      </c>
      <c r="O802">
        <f>12*(YEAR(G802)-YEAR($L$3))+(MONTH(G802)-MONTH($L$3))</f>
        <v/>
      </c>
      <c r="P802" s="319">
        <f>IF(N802="Atraso",L802,L802/(1+$L$2)^O802)</f>
        <v/>
      </c>
      <c r="Q802">
        <f>IF(N802="Atraso",$L$3-G802,0)</f>
        <v/>
      </c>
      <c r="R802">
        <f>IF(Q802&lt;=15,"Até 15",IF(Q802&lt;=30,"Entre 15 e 30",IF(Q802&lt;=60,"Entre 30 e 60",IF(Q802&lt;=90,"Entre 60 e 90",IF(Q802&lt;=120,"Entre 90 e 120",IF(Q802&lt;=150,"Entre 120 e 150",IF(Q802&lt;=180,"Entre 150 e 180","Superior a 180")))))))</f>
        <v/>
      </c>
      <c r="S802">
        <f>IF(N802="Atraso",IF(Q802&lt;=30,INFORME_MENSAL!$A$12,IF(Q802&lt;=60,INFORME_MENSAL!$A$13,IF(Q802&lt;=90,INFORME_MENSAL!$A$14,IF(Q802&lt;=120,INFORME_MENSAL!$A$15,IF(Q802&lt;=150,INFORME_MENSAL!$A$16,IF(Q802&lt;=180,INFORME_MENSAL!$A$17,IF(Q802&lt;=360,INFORME_MENSAL!$A$18,IF(Q802&gt;360,INFORME_MENSAL!$A$19)))))))),"")</f>
        <v/>
      </c>
    </row>
    <row r="803">
      <c r="A803" t="inlineStr">
        <is>
          <t>CASA-82</t>
        </is>
      </c>
      <c r="B803" t="inlineStr">
        <is>
          <t>WELLINGTON GOMES CARDOSO / WILSON FURLAN JUNIOR</t>
        </is>
      </c>
      <c r="C803" t="n">
        <v>1</v>
      </c>
      <c r="D803" t="inlineStr">
        <is>
          <t>INCC</t>
        </is>
      </c>
      <c r="F803" t="inlineStr">
        <is>
          <t>Mensal</t>
        </is>
      </c>
      <c r="G803" s="322" t="n">
        <v>45498</v>
      </c>
      <c r="H803" s="322" t="n">
        <v>45474</v>
      </c>
      <c r="I803" t="n">
        <v>12</v>
      </c>
      <c r="J803" t="inlineStr">
        <is>
          <t>P - Parcela</t>
        </is>
      </c>
      <c r="K803" t="inlineStr">
        <is>
          <t>Contrato</t>
        </is>
      </c>
      <c r="L803" t="n">
        <v>4249.72</v>
      </c>
      <c r="M803" s="167">
        <f>DATE(YEAR(G803),MONTH(G803),1)</f>
        <v/>
      </c>
      <c r="N803" s="157">
        <f>IF(G803&gt;$L$3,"Futuro","Atraso")</f>
        <v/>
      </c>
      <c r="O803">
        <f>12*(YEAR(G803)-YEAR($L$3))+(MONTH(G803)-MONTH($L$3))</f>
        <v/>
      </c>
      <c r="P803" s="319">
        <f>IF(N803="Atraso",L803,L803/(1+$L$2)^O803)</f>
        <v/>
      </c>
      <c r="Q803">
        <f>IF(N803="Atraso",$L$3-G803,0)</f>
        <v/>
      </c>
      <c r="R803">
        <f>IF(Q803&lt;=15,"Até 15",IF(Q803&lt;=30,"Entre 15 e 30",IF(Q803&lt;=60,"Entre 30 e 60",IF(Q803&lt;=90,"Entre 60 e 90",IF(Q803&lt;=120,"Entre 90 e 120",IF(Q803&lt;=150,"Entre 120 e 150",IF(Q803&lt;=180,"Entre 150 e 180","Superior a 180")))))))</f>
        <v/>
      </c>
      <c r="S803">
        <f>IF(N803="Atraso",IF(Q803&lt;=30,INFORME_MENSAL!$A$12,IF(Q803&lt;=60,INFORME_MENSAL!$A$13,IF(Q803&lt;=90,INFORME_MENSAL!$A$14,IF(Q803&lt;=120,INFORME_MENSAL!$A$15,IF(Q803&lt;=150,INFORME_MENSAL!$A$16,IF(Q803&lt;=180,INFORME_MENSAL!$A$17,IF(Q803&lt;=360,INFORME_MENSAL!$A$18,IF(Q803&gt;360,INFORME_MENSAL!$A$19)))))))),"")</f>
        <v/>
      </c>
    </row>
    <row r="804">
      <c r="A804" t="inlineStr">
        <is>
          <t>CASA-21</t>
        </is>
      </c>
      <c r="B804" t="inlineStr">
        <is>
          <t>JOÃO HENRIQUE MARTINS AMARANTE / MARINA MARTINS AMARANTE</t>
        </is>
      </c>
      <c r="C804" t="n">
        <v>1</v>
      </c>
      <c r="D804" t="inlineStr">
        <is>
          <t>INCC</t>
        </is>
      </c>
      <c r="F804" t="inlineStr">
        <is>
          <t>Mensal</t>
        </is>
      </c>
      <c r="G804" s="322" t="n">
        <v>45498</v>
      </c>
      <c r="H804" s="322" t="n">
        <v>45474</v>
      </c>
      <c r="I804" t="n">
        <v>12</v>
      </c>
      <c r="J804" t="inlineStr">
        <is>
          <t>P - Parcela</t>
        </is>
      </c>
      <c r="K804" t="inlineStr">
        <is>
          <t>Contrato</t>
        </is>
      </c>
      <c r="L804" t="n">
        <v>3136.41</v>
      </c>
      <c r="M804" s="167">
        <f>DATE(YEAR(G804),MONTH(G804),1)</f>
        <v/>
      </c>
      <c r="N804" s="157">
        <f>IF(G804&gt;$L$3,"Futuro","Atraso")</f>
        <v/>
      </c>
      <c r="O804">
        <f>12*(YEAR(G804)-YEAR($L$3))+(MONTH(G804)-MONTH($L$3))</f>
        <v/>
      </c>
      <c r="P804" s="319">
        <f>IF(N804="Atraso",L804,L804/(1+$L$2)^O804)</f>
        <v/>
      </c>
      <c r="Q804">
        <f>IF(N804="Atraso",$L$3-G804,0)</f>
        <v/>
      </c>
      <c r="R804">
        <f>IF(Q804&lt;=15,"Até 15",IF(Q804&lt;=30,"Entre 15 e 30",IF(Q804&lt;=60,"Entre 30 e 60",IF(Q804&lt;=90,"Entre 60 e 90",IF(Q804&lt;=120,"Entre 90 e 120",IF(Q804&lt;=150,"Entre 120 e 150",IF(Q804&lt;=180,"Entre 150 e 180","Superior a 180")))))))</f>
        <v/>
      </c>
      <c r="S804">
        <f>IF(N804="Atraso",IF(Q804&lt;=30,INFORME_MENSAL!$A$12,IF(Q804&lt;=60,INFORME_MENSAL!$A$13,IF(Q804&lt;=90,INFORME_MENSAL!$A$14,IF(Q804&lt;=120,INFORME_MENSAL!$A$15,IF(Q804&lt;=150,INFORME_MENSAL!$A$16,IF(Q804&lt;=180,INFORME_MENSAL!$A$17,IF(Q804&lt;=360,INFORME_MENSAL!$A$18,IF(Q804&gt;360,INFORME_MENSAL!$A$19)))))))),"")</f>
        <v/>
      </c>
    </row>
    <row r="805">
      <c r="A805" t="inlineStr">
        <is>
          <t>CASA-22</t>
        </is>
      </c>
      <c r="B805" t="inlineStr">
        <is>
          <t>PIETRO ROSA FARIA NORONHA / SUELI APARECIDA DIAS NORONHA</t>
        </is>
      </c>
      <c r="C805" t="n">
        <v>1</v>
      </c>
      <c r="D805" t="inlineStr">
        <is>
          <t>INCC</t>
        </is>
      </c>
      <c r="F805" t="inlineStr">
        <is>
          <t>Mensal</t>
        </is>
      </c>
      <c r="G805" s="322" t="n">
        <v>45498</v>
      </c>
      <c r="H805" s="322" t="n">
        <v>45474</v>
      </c>
      <c r="I805" t="n">
        <v>15</v>
      </c>
      <c r="J805" t="inlineStr">
        <is>
          <t>P - Parcela</t>
        </is>
      </c>
      <c r="K805" t="inlineStr">
        <is>
          <t>Contrato</t>
        </is>
      </c>
      <c r="L805" t="n">
        <v>2731.26</v>
      </c>
      <c r="M805" s="167">
        <f>DATE(YEAR(G805),MONTH(G805),1)</f>
        <v/>
      </c>
      <c r="N805" s="157">
        <f>IF(G805&gt;$L$3,"Futuro","Atraso")</f>
        <v/>
      </c>
      <c r="O805">
        <f>12*(YEAR(G805)-YEAR($L$3))+(MONTH(G805)-MONTH($L$3))</f>
        <v/>
      </c>
      <c r="P805" s="319">
        <f>IF(N805="Atraso",L805,L805/(1+$L$2)^O805)</f>
        <v/>
      </c>
      <c r="Q805">
        <f>IF(N805="Atraso",$L$3-G805,0)</f>
        <v/>
      </c>
      <c r="R805">
        <f>IF(Q805&lt;=15,"Até 15",IF(Q805&lt;=30,"Entre 15 e 30",IF(Q805&lt;=60,"Entre 30 e 60",IF(Q805&lt;=90,"Entre 60 e 90",IF(Q805&lt;=120,"Entre 90 e 120",IF(Q805&lt;=150,"Entre 120 e 150",IF(Q805&lt;=180,"Entre 150 e 180","Superior a 180")))))))</f>
        <v/>
      </c>
      <c r="S805">
        <f>IF(N805="Atraso",IF(Q805&lt;=30,INFORME_MENSAL!$A$12,IF(Q805&lt;=60,INFORME_MENSAL!$A$13,IF(Q805&lt;=90,INFORME_MENSAL!$A$14,IF(Q805&lt;=120,INFORME_MENSAL!$A$15,IF(Q805&lt;=150,INFORME_MENSAL!$A$16,IF(Q805&lt;=180,INFORME_MENSAL!$A$17,IF(Q805&lt;=360,INFORME_MENSAL!$A$18,IF(Q805&gt;360,INFORME_MENSAL!$A$19)))))))),"")</f>
        <v/>
      </c>
    </row>
    <row r="806">
      <c r="A806" t="inlineStr">
        <is>
          <t>CASA-60</t>
        </is>
      </c>
      <c r="B806" t="inlineStr">
        <is>
          <t>SEMIRAMIS ALICE A SIMOES PAZ OLIVEIRA</t>
        </is>
      </c>
      <c r="C806" t="n">
        <v>1</v>
      </c>
      <c r="D806" t="inlineStr">
        <is>
          <t>INCC</t>
        </is>
      </c>
      <c r="F806" t="inlineStr">
        <is>
          <t>Mensal</t>
        </is>
      </c>
      <c r="G806" s="322" t="n">
        <v>45498</v>
      </c>
      <c r="H806" s="322" t="n">
        <v>45474</v>
      </c>
      <c r="I806" t="n">
        <v>11</v>
      </c>
      <c r="J806" t="inlineStr">
        <is>
          <t>P - Parcela</t>
        </is>
      </c>
      <c r="K806" t="inlineStr">
        <is>
          <t>Contrato</t>
        </is>
      </c>
      <c r="L806" t="n">
        <v>3160.44</v>
      </c>
      <c r="M806" s="167">
        <f>DATE(YEAR(G806),MONTH(G806),1)</f>
        <v/>
      </c>
      <c r="N806" s="157">
        <f>IF(G806&gt;$L$3,"Futuro","Atraso")</f>
        <v/>
      </c>
      <c r="O806">
        <f>12*(YEAR(G806)-YEAR($L$3))+(MONTH(G806)-MONTH($L$3))</f>
        <v/>
      </c>
      <c r="P806" s="319">
        <f>IF(N806="Atraso",L806,L806/(1+$L$2)^O806)</f>
        <v/>
      </c>
      <c r="Q806">
        <f>IF(N806="Atraso",$L$3-G806,0)</f>
        <v/>
      </c>
      <c r="R806">
        <f>IF(Q806&lt;=15,"Até 15",IF(Q806&lt;=30,"Entre 15 e 30",IF(Q806&lt;=60,"Entre 30 e 60",IF(Q806&lt;=90,"Entre 60 e 90",IF(Q806&lt;=120,"Entre 90 e 120",IF(Q806&lt;=150,"Entre 120 e 150",IF(Q806&lt;=180,"Entre 150 e 180","Superior a 180")))))))</f>
        <v/>
      </c>
      <c r="S806">
        <f>IF(N806="Atraso",IF(Q806&lt;=30,INFORME_MENSAL!$A$12,IF(Q806&lt;=60,INFORME_MENSAL!$A$13,IF(Q806&lt;=90,INFORME_MENSAL!$A$14,IF(Q806&lt;=120,INFORME_MENSAL!$A$15,IF(Q806&lt;=150,INFORME_MENSAL!$A$16,IF(Q806&lt;=180,INFORME_MENSAL!$A$17,IF(Q806&lt;=360,INFORME_MENSAL!$A$18,IF(Q806&gt;360,INFORME_MENSAL!$A$19)))))))),"")</f>
        <v/>
      </c>
    </row>
    <row r="807">
      <c r="A807" t="inlineStr">
        <is>
          <t>CASA-6</t>
        </is>
      </c>
      <c r="B807" t="inlineStr">
        <is>
          <t>ANTIDES ARAUJO DOS SANTOS JUNIOR / SIMONE MARIA DE SOUZA ARAUJO</t>
        </is>
      </c>
      <c r="C807" t="n">
        <v>1</v>
      </c>
      <c r="D807" t="inlineStr">
        <is>
          <t>INCC</t>
        </is>
      </c>
      <c r="F807" t="inlineStr">
        <is>
          <t>Mensal</t>
        </is>
      </c>
      <c r="G807" s="322" t="n">
        <v>45498</v>
      </c>
      <c r="H807" s="322" t="n">
        <v>45474</v>
      </c>
      <c r="I807" t="n">
        <v>11</v>
      </c>
      <c r="J807" t="inlineStr">
        <is>
          <t>P - Parcela</t>
        </is>
      </c>
      <c r="K807" t="inlineStr">
        <is>
          <t>Contrato</t>
        </is>
      </c>
      <c r="L807" t="n">
        <v>4116.92</v>
      </c>
      <c r="M807" s="167">
        <f>DATE(YEAR(G807),MONTH(G807),1)</f>
        <v/>
      </c>
      <c r="N807" s="157">
        <f>IF(G807&gt;$L$3,"Futuro","Atraso")</f>
        <v/>
      </c>
      <c r="O807">
        <f>12*(YEAR(G807)-YEAR($L$3))+(MONTH(G807)-MONTH($L$3))</f>
        <v/>
      </c>
      <c r="P807" s="319">
        <f>IF(N807="Atraso",L807,L807/(1+$L$2)^O807)</f>
        <v/>
      </c>
      <c r="Q807">
        <f>IF(N807="Atraso",$L$3-G807,0)</f>
        <v/>
      </c>
      <c r="R807">
        <f>IF(Q807&lt;=15,"Até 15",IF(Q807&lt;=30,"Entre 15 e 30",IF(Q807&lt;=60,"Entre 30 e 60",IF(Q807&lt;=90,"Entre 60 e 90",IF(Q807&lt;=120,"Entre 90 e 120",IF(Q807&lt;=150,"Entre 120 e 150",IF(Q807&lt;=180,"Entre 150 e 180","Superior a 180")))))))</f>
        <v/>
      </c>
      <c r="S807">
        <f>IF(N807="Atraso",IF(Q807&lt;=30,INFORME_MENSAL!$A$12,IF(Q807&lt;=60,INFORME_MENSAL!$A$13,IF(Q807&lt;=90,INFORME_MENSAL!$A$14,IF(Q807&lt;=120,INFORME_MENSAL!$A$15,IF(Q807&lt;=150,INFORME_MENSAL!$A$16,IF(Q807&lt;=180,INFORME_MENSAL!$A$17,IF(Q807&lt;=360,INFORME_MENSAL!$A$18,IF(Q807&gt;360,INFORME_MENSAL!$A$19)))))))),"")</f>
        <v/>
      </c>
    </row>
    <row r="808">
      <c r="A808" t="inlineStr">
        <is>
          <t>CASA-50</t>
        </is>
      </c>
      <c r="B808" t="inlineStr">
        <is>
          <t>VALTER ROGERIO DOS SANTOS PEREIRA / CARLA PRISCILA OLIVEIRA DE LIMA</t>
        </is>
      </c>
      <c r="C808" t="n">
        <v>1</v>
      </c>
      <c r="D808" t="inlineStr">
        <is>
          <t>INCC</t>
        </is>
      </c>
      <c r="F808" t="inlineStr">
        <is>
          <t>Mensal</t>
        </is>
      </c>
      <c r="G808" s="322" t="n">
        <v>45498</v>
      </c>
      <c r="H808" s="322" t="n">
        <v>45474</v>
      </c>
      <c r="I808" t="n">
        <v>3</v>
      </c>
      <c r="J808" t="inlineStr">
        <is>
          <t>A2 - Semestral</t>
        </is>
      </c>
      <c r="K808" t="inlineStr">
        <is>
          <t>Contrato</t>
        </is>
      </c>
      <c r="L808" t="n">
        <v>12296.24</v>
      </c>
      <c r="M808" s="167">
        <f>DATE(YEAR(G808),MONTH(G808),1)</f>
        <v/>
      </c>
      <c r="N808" s="157">
        <f>IF(G808&gt;$L$3,"Futuro","Atraso")</f>
        <v/>
      </c>
      <c r="O808">
        <f>12*(YEAR(G808)-YEAR($L$3))+(MONTH(G808)-MONTH($L$3))</f>
        <v/>
      </c>
      <c r="P808" s="319">
        <f>IF(N808="Atraso",L808,L808/(1+$L$2)^O808)</f>
        <v/>
      </c>
      <c r="Q808">
        <f>IF(N808="Atraso",$L$3-G808,0)</f>
        <v/>
      </c>
      <c r="R808">
        <f>IF(Q808&lt;=15,"Até 15",IF(Q808&lt;=30,"Entre 15 e 30",IF(Q808&lt;=60,"Entre 30 e 60",IF(Q808&lt;=90,"Entre 60 e 90",IF(Q808&lt;=120,"Entre 90 e 120",IF(Q808&lt;=150,"Entre 120 e 150",IF(Q808&lt;=180,"Entre 150 e 180","Superior a 180")))))))</f>
        <v/>
      </c>
      <c r="S808">
        <f>IF(N808="Atraso",IF(Q808&lt;=30,INFORME_MENSAL!$A$12,IF(Q808&lt;=60,INFORME_MENSAL!$A$13,IF(Q808&lt;=90,INFORME_MENSAL!$A$14,IF(Q808&lt;=120,INFORME_MENSAL!$A$15,IF(Q808&lt;=150,INFORME_MENSAL!$A$16,IF(Q808&lt;=180,INFORME_MENSAL!$A$17,IF(Q808&lt;=360,INFORME_MENSAL!$A$18,IF(Q808&gt;360,INFORME_MENSAL!$A$19)))))))),"")</f>
        <v/>
      </c>
    </row>
    <row r="809">
      <c r="A809" t="inlineStr">
        <is>
          <t>CASA-50</t>
        </is>
      </c>
      <c r="B809" t="inlineStr">
        <is>
          <t>VALTER ROGERIO DOS SANTOS PEREIRA / CARLA PRISCILA OLIVEIRA DE LIMA</t>
        </is>
      </c>
      <c r="C809" t="n">
        <v>1</v>
      </c>
      <c r="D809" t="inlineStr">
        <is>
          <t>INCC</t>
        </is>
      </c>
      <c r="F809" t="inlineStr">
        <is>
          <t>Mensal</t>
        </is>
      </c>
      <c r="G809" s="322" t="n">
        <v>45498</v>
      </c>
      <c r="H809" s="322" t="n">
        <v>45474</v>
      </c>
      <c r="I809" t="n">
        <v>19</v>
      </c>
      <c r="J809" t="inlineStr">
        <is>
          <t>P - Parcela</t>
        </is>
      </c>
      <c r="K809" t="inlineStr">
        <is>
          <t>Contrato</t>
        </is>
      </c>
      <c r="L809" t="n">
        <v>1563.08</v>
      </c>
      <c r="M809" s="167">
        <f>DATE(YEAR(G809),MONTH(G809),1)</f>
        <v/>
      </c>
      <c r="N809" s="157">
        <f>IF(G809&gt;$L$3,"Futuro","Atraso")</f>
        <v/>
      </c>
      <c r="O809">
        <f>12*(YEAR(G809)-YEAR($L$3))+(MONTH(G809)-MONTH($L$3))</f>
        <v/>
      </c>
      <c r="P809" s="319">
        <f>IF(N809="Atraso",L809,L809/(1+$L$2)^O809)</f>
        <v/>
      </c>
      <c r="Q809">
        <f>IF(N809="Atraso",$L$3-G809,0)</f>
        <v/>
      </c>
      <c r="R809">
        <f>IF(Q809&lt;=15,"Até 15",IF(Q809&lt;=30,"Entre 15 e 30",IF(Q809&lt;=60,"Entre 30 e 60",IF(Q809&lt;=90,"Entre 60 e 90",IF(Q809&lt;=120,"Entre 90 e 120",IF(Q809&lt;=150,"Entre 120 e 150",IF(Q809&lt;=180,"Entre 150 e 180","Superior a 180")))))))</f>
        <v/>
      </c>
      <c r="S809">
        <f>IF(N809="Atraso",IF(Q809&lt;=30,INFORME_MENSAL!$A$12,IF(Q809&lt;=60,INFORME_MENSAL!$A$13,IF(Q809&lt;=90,INFORME_MENSAL!$A$14,IF(Q809&lt;=120,INFORME_MENSAL!$A$15,IF(Q809&lt;=150,INFORME_MENSAL!$A$16,IF(Q809&lt;=180,INFORME_MENSAL!$A$17,IF(Q809&lt;=360,INFORME_MENSAL!$A$18,IF(Q809&gt;360,INFORME_MENSAL!$A$19)))))))),"")</f>
        <v/>
      </c>
    </row>
    <row r="810">
      <c r="A810" t="inlineStr">
        <is>
          <t>CASA-61</t>
        </is>
      </c>
      <c r="B810" t="inlineStr">
        <is>
          <t>WELLINGTON RIBEIRO LEITE / GRACIETE ANA DOS SANTOS SILVA LEITE</t>
        </is>
      </c>
      <c r="C810" t="n">
        <v>1</v>
      </c>
      <c r="D810" t="inlineStr">
        <is>
          <t>INCC</t>
        </is>
      </c>
      <c r="F810" t="inlineStr">
        <is>
          <t>Mensal</t>
        </is>
      </c>
      <c r="G810" s="322" t="n">
        <v>45498</v>
      </c>
      <c r="H810" s="322" t="n">
        <v>45474</v>
      </c>
      <c r="I810" t="n">
        <v>24</v>
      </c>
      <c r="J810" t="inlineStr">
        <is>
          <t>P - Parcela</t>
        </is>
      </c>
      <c r="K810" t="inlineStr">
        <is>
          <t>Contrato</t>
        </is>
      </c>
      <c r="L810" t="n">
        <v>7186.58</v>
      </c>
      <c r="M810" s="167">
        <f>DATE(YEAR(G810),MONTH(G810),1)</f>
        <v/>
      </c>
      <c r="N810" s="157">
        <f>IF(G810&gt;$L$3,"Futuro","Atraso")</f>
        <v/>
      </c>
      <c r="O810">
        <f>12*(YEAR(G810)-YEAR($L$3))+(MONTH(G810)-MONTH($L$3))</f>
        <v/>
      </c>
      <c r="P810" s="319">
        <f>IF(N810="Atraso",L810,L810/(1+$L$2)^O810)</f>
        <v/>
      </c>
      <c r="Q810">
        <f>IF(N810="Atraso",$L$3-G810,0)</f>
        <v/>
      </c>
      <c r="R810">
        <f>IF(Q810&lt;=15,"Até 15",IF(Q810&lt;=30,"Entre 15 e 30",IF(Q810&lt;=60,"Entre 30 e 60",IF(Q810&lt;=90,"Entre 60 e 90",IF(Q810&lt;=120,"Entre 90 e 120",IF(Q810&lt;=150,"Entre 120 e 150",IF(Q810&lt;=180,"Entre 150 e 180","Superior a 180")))))))</f>
        <v/>
      </c>
      <c r="S810">
        <f>IF(N810="Atraso",IF(Q810&lt;=30,INFORME_MENSAL!$A$12,IF(Q810&lt;=60,INFORME_MENSAL!$A$13,IF(Q810&lt;=90,INFORME_MENSAL!$A$14,IF(Q810&lt;=120,INFORME_MENSAL!$A$15,IF(Q810&lt;=150,INFORME_MENSAL!$A$16,IF(Q810&lt;=180,INFORME_MENSAL!$A$17,IF(Q810&lt;=360,INFORME_MENSAL!$A$18,IF(Q810&gt;360,INFORME_MENSAL!$A$19)))))))),"")</f>
        <v/>
      </c>
    </row>
    <row r="811">
      <c r="A811" t="inlineStr">
        <is>
          <t>CASA-33</t>
        </is>
      </c>
      <c r="B811" t="inlineStr">
        <is>
          <t>MICHEL AKIRA YONAMINE / KARINA HARUMI URA YONAMINE</t>
        </is>
      </c>
      <c r="C811" t="n">
        <v>1</v>
      </c>
      <c r="D811" t="inlineStr">
        <is>
          <t>INCC</t>
        </is>
      </c>
      <c r="F811" t="inlineStr">
        <is>
          <t>Mensal</t>
        </is>
      </c>
      <c r="G811" s="322" t="n">
        <v>45498</v>
      </c>
      <c r="H811" s="322" t="n">
        <v>45474</v>
      </c>
      <c r="I811" t="n">
        <v>9</v>
      </c>
      <c r="J811" t="inlineStr">
        <is>
          <t>P - Parcela</t>
        </is>
      </c>
      <c r="K811" t="inlineStr">
        <is>
          <t>Contrato</t>
        </is>
      </c>
      <c r="L811" t="n">
        <v>3626.35</v>
      </c>
      <c r="M811" s="167">
        <f>DATE(YEAR(G811),MONTH(G811),1)</f>
        <v/>
      </c>
      <c r="N811" s="157">
        <f>IF(G811&gt;$L$3,"Futuro","Atraso")</f>
        <v/>
      </c>
      <c r="O811">
        <f>12*(YEAR(G811)-YEAR($L$3))+(MONTH(G811)-MONTH($L$3))</f>
        <v/>
      </c>
      <c r="P811" s="319">
        <f>IF(N811="Atraso",L811,L811/(1+$L$2)^O811)</f>
        <v/>
      </c>
      <c r="Q811">
        <f>IF(N811="Atraso",$L$3-G811,0)</f>
        <v/>
      </c>
      <c r="R811">
        <f>IF(Q811&lt;=15,"Até 15",IF(Q811&lt;=30,"Entre 15 e 30",IF(Q811&lt;=60,"Entre 30 e 60",IF(Q811&lt;=90,"Entre 60 e 90",IF(Q811&lt;=120,"Entre 90 e 120",IF(Q811&lt;=150,"Entre 120 e 150",IF(Q811&lt;=180,"Entre 150 e 180","Superior a 180")))))))</f>
        <v/>
      </c>
      <c r="S811">
        <f>IF(N811="Atraso",IF(Q811&lt;=30,INFORME_MENSAL!$A$12,IF(Q811&lt;=60,INFORME_MENSAL!$A$13,IF(Q811&lt;=90,INFORME_MENSAL!$A$14,IF(Q811&lt;=120,INFORME_MENSAL!$A$15,IF(Q811&lt;=150,INFORME_MENSAL!$A$16,IF(Q811&lt;=180,INFORME_MENSAL!$A$17,IF(Q811&lt;=360,INFORME_MENSAL!$A$18,IF(Q811&gt;360,INFORME_MENSAL!$A$19)))))))),"")</f>
        <v/>
      </c>
    </row>
    <row r="812">
      <c r="A812" t="inlineStr">
        <is>
          <t>CASA-55</t>
        </is>
      </c>
      <c r="B812" t="inlineStr">
        <is>
          <t>MARCIO AMBROZIO COELHO SILVA / CRISTIANA PAULA COELHO SILVA</t>
        </is>
      </c>
      <c r="C812" t="n">
        <v>1</v>
      </c>
      <c r="D812" t="inlineStr">
        <is>
          <t>INCC</t>
        </is>
      </c>
      <c r="F812" t="inlineStr">
        <is>
          <t>Mensal</t>
        </is>
      </c>
      <c r="G812" s="322" t="n">
        <v>45498</v>
      </c>
      <c r="H812" s="322" t="n">
        <v>45474</v>
      </c>
      <c r="I812" t="n">
        <v>11</v>
      </c>
      <c r="J812" t="inlineStr">
        <is>
          <t>P - Parcela</t>
        </is>
      </c>
      <c r="K812" t="inlineStr">
        <is>
          <t>Contrato</t>
        </is>
      </c>
      <c r="L812" t="n">
        <v>3490.88</v>
      </c>
      <c r="M812" s="167">
        <f>DATE(YEAR(G812),MONTH(G812),1)</f>
        <v/>
      </c>
      <c r="N812" s="157">
        <f>IF(G812&gt;$L$3,"Futuro","Atraso")</f>
        <v/>
      </c>
      <c r="O812">
        <f>12*(YEAR(G812)-YEAR($L$3))+(MONTH(G812)-MONTH($L$3))</f>
        <v/>
      </c>
      <c r="P812" s="319">
        <f>IF(N812="Atraso",L812,L812/(1+$L$2)^O812)</f>
        <v/>
      </c>
      <c r="Q812">
        <f>IF(N812="Atraso",$L$3-G812,0)</f>
        <v/>
      </c>
      <c r="R812">
        <f>IF(Q812&lt;=15,"Até 15",IF(Q812&lt;=30,"Entre 15 e 30",IF(Q812&lt;=60,"Entre 30 e 60",IF(Q812&lt;=90,"Entre 60 e 90",IF(Q812&lt;=120,"Entre 90 e 120",IF(Q812&lt;=150,"Entre 120 e 150",IF(Q812&lt;=180,"Entre 150 e 180","Superior a 180")))))))</f>
        <v/>
      </c>
      <c r="S812">
        <f>IF(N812="Atraso",IF(Q812&lt;=30,INFORME_MENSAL!$A$12,IF(Q812&lt;=60,INFORME_MENSAL!$A$13,IF(Q812&lt;=90,INFORME_MENSAL!$A$14,IF(Q812&lt;=120,INFORME_MENSAL!$A$15,IF(Q812&lt;=150,INFORME_MENSAL!$A$16,IF(Q812&lt;=180,INFORME_MENSAL!$A$17,IF(Q812&lt;=360,INFORME_MENSAL!$A$18,IF(Q812&gt;360,INFORME_MENSAL!$A$19)))))))),"")</f>
        <v/>
      </c>
    </row>
    <row r="813">
      <c r="A813" t="inlineStr">
        <is>
          <t>CASA-59</t>
        </is>
      </c>
      <c r="B813" t="inlineStr">
        <is>
          <t>REGINALDO JOSE DA SILVA / HELIENE CRISTINA DO NASCIMENTO SILVA</t>
        </is>
      </c>
      <c r="C813" t="n">
        <v>1</v>
      </c>
      <c r="D813" t="inlineStr">
        <is>
          <t>INCC</t>
        </is>
      </c>
      <c r="F813" t="inlineStr">
        <is>
          <t>Mensal</t>
        </is>
      </c>
      <c r="G813" s="322" t="n">
        <v>45498</v>
      </c>
      <c r="H813" s="322" t="n">
        <v>45474</v>
      </c>
      <c r="I813" t="n">
        <v>9</v>
      </c>
      <c r="J813" t="inlineStr">
        <is>
          <t>P - Parcela</t>
        </is>
      </c>
      <c r="K813" t="inlineStr">
        <is>
          <t>Contrato</t>
        </is>
      </c>
      <c r="L813" t="n">
        <v>3094.22</v>
      </c>
      <c r="M813" s="167">
        <f>DATE(YEAR(G813),MONTH(G813),1)</f>
        <v/>
      </c>
      <c r="N813" s="157">
        <f>IF(G813&gt;$L$3,"Futuro","Atraso")</f>
        <v/>
      </c>
      <c r="O813">
        <f>12*(YEAR(G813)-YEAR($L$3))+(MONTH(G813)-MONTH($L$3))</f>
        <v/>
      </c>
      <c r="P813" s="319">
        <f>IF(N813="Atraso",L813,L813/(1+$L$2)^O813)</f>
        <v/>
      </c>
      <c r="Q813">
        <f>IF(N813="Atraso",$L$3-G813,0)</f>
        <v/>
      </c>
      <c r="R813">
        <f>IF(Q813&lt;=15,"Até 15",IF(Q813&lt;=30,"Entre 15 e 30",IF(Q813&lt;=60,"Entre 30 e 60",IF(Q813&lt;=90,"Entre 60 e 90",IF(Q813&lt;=120,"Entre 90 e 120",IF(Q813&lt;=150,"Entre 120 e 150",IF(Q813&lt;=180,"Entre 150 e 180","Superior a 180")))))))</f>
        <v/>
      </c>
      <c r="S813">
        <f>IF(N813="Atraso",IF(Q813&lt;=30,INFORME_MENSAL!$A$12,IF(Q813&lt;=60,INFORME_MENSAL!$A$13,IF(Q813&lt;=90,INFORME_MENSAL!$A$14,IF(Q813&lt;=120,INFORME_MENSAL!$A$15,IF(Q813&lt;=150,INFORME_MENSAL!$A$16,IF(Q813&lt;=180,INFORME_MENSAL!$A$17,IF(Q813&lt;=360,INFORME_MENSAL!$A$18,IF(Q813&gt;360,INFORME_MENSAL!$A$19)))))))),"")</f>
        <v/>
      </c>
    </row>
    <row r="814">
      <c r="A814" t="inlineStr">
        <is>
          <t>CASA-83</t>
        </is>
      </c>
      <c r="B814" t="inlineStr">
        <is>
          <t>HELADIO FRANCISCO CARVALHO</t>
        </is>
      </c>
      <c r="C814" t="n">
        <v>1</v>
      </c>
      <c r="D814" t="inlineStr">
        <is>
          <t>INCC</t>
        </is>
      </c>
      <c r="F814" t="inlineStr">
        <is>
          <t>Mensal</t>
        </is>
      </c>
      <c r="G814" s="322" t="n">
        <v>45498</v>
      </c>
      <c r="H814" s="322" t="n">
        <v>45474</v>
      </c>
      <c r="I814" t="n">
        <v>11</v>
      </c>
      <c r="J814" t="inlineStr">
        <is>
          <t>P - Parcela</t>
        </is>
      </c>
      <c r="K814" t="inlineStr">
        <is>
          <t>Contrato</t>
        </is>
      </c>
      <c r="L814" t="n">
        <v>5653.15</v>
      </c>
      <c r="M814" s="167">
        <f>DATE(YEAR(G814),MONTH(G814),1)</f>
        <v/>
      </c>
      <c r="N814" s="157">
        <f>IF(G814&gt;$L$3,"Futuro","Atraso")</f>
        <v/>
      </c>
      <c r="O814">
        <f>12*(YEAR(G814)-YEAR($L$3))+(MONTH(G814)-MONTH($L$3))</f>
        <v/>
      </c>
      <c r="P814" s="319">
        <f>IF(N814="Atraso",L814,L814/(1+$L$2)^O814)</f>
        <v/>
      </c>
      <c r="Q814">
        <f>IF(N814="Atraso",$L$3-G814,0)</f>
        <v/>
      </c>
      <c r="R814">
        <f>IF(Q814&lt;=15,"Até 15",IF(Q814&lt;=30,"Entre 15 e 30",IF(Q814&lt;=60,"Entre 30 e 60",IF(Q814&lt;=90,"Entre 60 e 90",IF(Q814&lt;=120,"Entre 90 e 120",IF(Q814&lt;=150,"Entre 120 e 150",IF(Q814&lt;=180,"Entre 150 e 180","Superior a 180")))))))</f>
        <v/>
      </c>
      <c r="S814">
        <f>IF(N814="Atraso",IF(Q814&lt;=30,INFORME_MENSAL!$A$12,IF(Q814&lt;=60,INFORME_MENSAL!$A$13,IF(Q814&lt;=90,INFORME_MENSAL!$A$14,IF(Q814&lt;=120,INFORME_MENSAL!$A$15,IF(Q814&lt;=150,INFORME_MENSAL!$A$16,IF(Q814&lt;=180,INFORME_MENSAL!$A$17,IF(Q814&lt;=360,INFORME_MENSAL!$A$18,IF(Q814&gt;360,INFORME_MENSAL!$A$19)))))))),"")</f>
        <v/>
      </c>
    </row>
    <row r="815">
      <c r="A815" t="inlineStr">
        <is>
          <t>CASA-51</t>
        </is>
      </c>
      <c r="B815" t="inlineStr">
        <is>
          <t>FRANCISCO SALVIANO DA COSTA / EVELY SALVIANO TEIXEIRA</t>
        </is>
      </c>
      <c r="C815" t="n">
        <v>1</v>
      </c>
      <c r="D815" t="inlineStr">
        <is>
          <t>INCC</t>
        </is>
      </c>
      <c r="F815" t="inlineStr">
        <is>
          <t>Mensal</t>
        </is>
      </c>
      <c r="G815" s="322" t="n">
        <v>45498</v>
      </c>
      <c r="H815" s="322" t="n">
        <v>45474</v>
      </c>
      <c r="I815" t="n">
        <v>3</v>
      </c>
      <c r="J815" t="inlineStr">
        <is>
          <t>A2 - Semestral</t>
        </is>
      </c>
      <c r="K815" t="inlineStr">
        <is>
          <t>Contrato</t>
        </is>
      </c>
      <c r="L815" t="n">
        <v>12738.27</v>
      </c>
      <c r="M815" s="167">
        <f>DATE(YEAR(G815),MONTH(G815),1)</f>
        <v/>
      </c>
      <c r="N815" s="157">
        <f>IF(G815&gt;$L$3,"Futuro","Atraso")</f>
        <v/>
      </c>
      <c r="O815">
        <f>12*(YEAR(G815)-YEAR($L$3))+(MONTH(G815)-MONTH($L$3))</f>
        <v/>
      </c>
      <c r="P815" s="319">
        <f>IF(N815="Atraso",L815,L815/(1+$L$2)^O815)</f>
        <v/>
      </c>
      <c r="Q815">
        <f>IF(N815="Atraso",$L$3-G815,0)</f>
        <v/>
      </c>
      <c r="R815">
        <f>IF(Q815&lt;=15,"Até 15",IF(Q815&lt;=30,"Entre 15 e 30",IF(Q815&lt;=60,"Entre 30 e 60",IF(Q815&lt;=90,"Entre 60 e 90",IF(Q815&lt;=120,"Entre 90 e 120",IF(Q815&lt;=150,"Entre 120 e 150",IF(Q815&lt;=180,"Entre 150 e 180","Superior a 180")))))))</f>
        <v/>
      </c>
      <c r="S815">
        <f>IF(N815="Atraso",IF(Q815&lt;=30,INFORME_MENSAL!$A$12,IF(Q815&lt;=60,INFORME_MENSAL!$A$13,IF(Q815&lt;=90,INFORME_MENSAL!$A$14,IF(Q815&lt;=120,INFORME_MENSAL!$A$15,IF(Q815&lt;=150,INFORME_MENSAL!$A$16,IF(Q815&lt;=180,INFORME_MENSAL!$A$17,IF(Q815&lt;=360,INFORME_MENSAL!$A$18,IF(Q815&gt;360,INFORME_MENSAL!$A$19)))))))),"")</f>
        <v/>
      </c>
    </row>
    <row r="816">
      <c r="A816" t="inlineStr">
        <is>
          <t>CASA-51</t>
        </is>
      </c>
      <c r="B816" t="inlineStr">
        <is>
          <t>FRANCISCO SALVIANO DA COSTA / EVELY SALVIANO TEIXEIRA</t>
        </is>
      </c>
      <c r="C816" t="n">
        <v>1</v>
      </c>
      <c r="D816" t="inlineStr">
        <is>
          <t>INCC</t>
        </is>
      </c>
      <c r="F816" t="inlineStr">
        <is>
          <t>Mensal</t>
        </is>
      </c>
      <c r="G816" s="322" t="n">
        <v>45498</v>
      </c>
      <c r="H816" s="322" t="n">
        <v>45474</v>
      </c>
      <c r="I816" t="n">
        <v>9</v>
      </c>
      <c r="J816" t="inlineStr">
        <is>
          <t>P - Parcela</t>
        </is>
      </c>
      <c r="K816" t="inlineStr">
        <is>
          <t>Contrato</t>
        </is>
      </c>
      <c r="L816" t="n">
        <v>3094.22</v>
      </c>
      <c r="M816" s="167">
        <f>DATE(YEAR(G816),MONTH(G816),1)</f>
        <v/>
      </c>
      <c r="N816" s="157">
        <f>IF(G816&gt;$L$3,"Futuro","Atraso")</f>
        <v/>
      </c>
      <c r="O816">
        <f>12*(YEAR(G816)-YEAR($L$3))+(MONTH(G816)-MONTH($L$3))</f>
        <v/>
      </c>
      <c r="P816" s="319">
        <f>IF(N816="Atraso",L816,L816/(1+$L$2)^O816)</f>
        <v/>
      </c>
      <c r="Q816">
        <f>IF(N816="Atraso",$L$3-G816,0)</f>
        <v/>
      </c>
      <c r="R816">
        <f>IF(Q816&lt;=15,"Até 15",IF(Q816&lt;=30,"Entre 15 e 30",IF(Q816&lt;=60,"Entre 30 e 60",IF(Q816&lt;=90,"Entre 60 e 90",IF(Q816&lt;=120,"Entre 90 e 120",IF(Q816&lt;=150,"Entre 120 e 150",IF(Q816&lt;=180,"Entre 150 e 180","Superior a 180")))))))</f>
        <v/>
      </c>
      <c r="S816">
        <f>IF(N816="Atraso",IF(Q816&lt;=30,INFORME_MENSAL!$A$12,IF(Q816&lt;=60,INFORME_MENSAL!$A$13,IF(Q816&lt;=90,INFORME_MENSAL!$A$14,IF(Q816&lt;=120,INFORME_MENSAL!$A$15,IF(Q816&lt;=150,INFORME_MENSAL!$A$16,IF(Q816&lt;=180,INFORME_MENSAL!$A$17,IF(Q816&lt;=360,INFORME_MENSAL!$A$18,IF(Q816&gt;360,INFORME_MENSAL!$A$19)))))))),"")</f>
        <v/>
      </c>
    </row>
    <row r="817">
      <c r="A817" t="inlineStr">
        <is>
          <t>CASA-44</t>
        </is>
      </c>
      <c r="B817" t="inlineStr">
        <is>
          <t>AUGUSTO PARRA DIONISIO</t>
        </is>
      </c>
      <c r="C817" t="n">
        <v>1</v>
      </c>
      <c r="D817" t="inlineStr">
        <is>
          <t>INCC</t>
        </is>
      </c>
      <c r="F817" t="inlineStr">
        <is>
          <t>Mensal</t>
        </is>
      </c>
      <c r="G817" s="322" t="n">
        <v>45498</v>
      </c>
      <c r="H817" s="322" t="n">
        <v>45474</v>
      </c>
      <c r="I817" t="n">
        <v>3</v>
      </c>
      <c r="J817" t="inlineStr">
        <is>
          <t>A2 - Semestral</t>
        </is>
      </c>
      <c r="K817" t="inlineStr">
        <is>
          <t>Contrato</t>
        </is>
      </c>
      <c r="L817" t="n">
        <v>13011.94</v>
      </c>
      <c r="M817" s="167">
        <f>DATE(YEAR(G817),MONTH(G817),1)</f>
        <v/>
      </c>
      <c r="N817" s="157">
        <f>IF(G817&gt;$L$3,"Futuro","Atraso")</f>
        <v/>
      </c>
      <c r="O817">
        <f>12*(YEAR(G817)-YEAR($L$3))+(MONTH(G817)-MONTH($L$3))</f>
        <v/>
      </c>
      <c r="P817" s="319">
        <f>IF(N817="Atraso",L817,L817/(1+$L$2)^O817)</f>
        <v/>
      </c>
      <c r="Q817">
        <f>IF(N817="Atraso",$L$3-G817,0)</f>
        <v/>
      </c>
      <c r="R817">
        <f>IF(Q817&lt;=15,"Até 15",IF(Q817&lt;=30,"Entre 15 e 30",IF(Q817&lt;=60,"Entre 30 e 60",IF(Q817&lt;=90,"Entre 60 e 90",IF(Q817&lt;=120,"Entre 90 e 120",IF(Q817&lt;=150,"Entre 120 e 150",IF(Q817&lt;=180,"Entre 150 e 180","Superior a 180")))))))</f>
        <v/>
      </c>
      <c r="S817">
        <f>IF(N817="Atraso",IF(Q817&lt;=30,INFORME_MENSAL!$A$12,IF(Q817&lt;=60,INFORME_MENSAL!$A$13,IF(Q817&lt;=90,INFORME_MENSAL!$A$14,IF(Q817&lt;=120,INFORME_MENSAL!$A$15,IF(Q817&lt;=150,INFORME_MENSAL!$A$16,IF(Q817&lt;=180,INFORME_MENSAL!$A$17,IF(Q817&lt;=360,INFORME_MENSAL!$A$18,IF(Q817&gt;360,INFORME_MENSAL!$A$19)))))))),"")</f>
        <v/>
      </c>
    </row>
    <row r="818">
      <c r="A818" t="inlineStr">
        <is>
          <t>CASA-44</t>
        </is>
      </c>
      <c r="B818" t="inlineStr">
        <is>
          <t>AUGUSTO PARRA DIONISIO</t>
        </is>
      </c>
      <c r="C818" t="n">
        <v>1</v>
      </c>
      <c r="D818" t="inlineStr">
        <is>
          <t>INCC</t>
        </is>
      </c>
      <c r="F818" t="inlineStr">
        <is>
          <t>Mensal</t>
        </is>
      </c>
      <c r="G818" s="322" t="n">
        <v>45498</v>
      </c>
      <c r="H818" s="322" t="n">
        <v>45474</v>
      </c>
      <c r="I818" t="n">
        <v>10</v>
      </c>
      <c r="J818" t="inlineStr">
        <is>
          <t>P - Parcela</t>
        </is>
      </c>
      <c r="K818" t="inlineStr">
        <is>
          <t>Contrato</t>
        </is>
      </c>
      <c r="L818" t="n">
        <v>3865.74</v>
      </c>
      <c r="M818" s="167">
        <f>DATE(YEAR(G818),MONTH(G818),1)</f>
        <v/>
      </c>
      <c r="N818" s="157">
        <f>IF(G818&gt;$L$3,"Futuro","Atraso")</f>
        <v/>
      </c>
      <c r="O818">
        <f>12*(YEAR(G818)-YEAR($L$3))+(MONTH(G818)-MONTH($L$3))</f>
        <v/>
      </c>
      <c r="P818" s="319">
        <f>IF(N818="Atraso",L818,L818/(1+$L$2)^O818)</f>
        <v/>
      </c>
      <c r="Q818">
        <f>IF(N818="Atraso",$L$3-G818,0)</f>
        <v/>
      </c>
      <c r="R818">
        <f>IF(Q818&lt;=15,"Até 15",IF(Q818&lt;=30,"Entre 15 e 30",IF(Q818&lt;=60,"Entre 30 e 60",IF(Q818&lt;=90,"Entre 60 e 90",IF(Q818&lt;=120,"Entre 90 e 120",IF(Q818&lt;=150,"Entre 120 e 150",IF(Q818&lt;=180,"Entre 150 e 180","Superior a 180")))))))</f>
        <v/>
      </c>
      <c r="S818">
        <f>IF(N818="Atraso",IF(Q818&lt;=30,INFORME_MENSAL!$A$12,IF(Q818&lt;=60,INFORME_MENSAL!$A$13,IF(Q818&lt;=90,INFORME_MENSAL!$A$14,IF(Q818&lt;=120,INFORME_MENSAL!$A$15,IF(Q818&lt;=150,INFORME_MENSAL!$A$16,IF(Q818&lt;=180,INFORME_MENSAL!$A$17,IF(Q818&lt;=360,INFORME_MENSAL!$A$18,IF(Q818&gt;360,INFORME_MENSAL!$A$19)))))))),"")</f>
        <v/>
      </c>
    </row>
    <row r="819">
      <c r="A819" t="inlineStr">
        <is>
          <t>CASA-4</t>
        </is>
      </c>
      <c r="B819" t="inlineStr">
        <is>
          <t>ANTONIO MARCOS DE OLIVEIRA / CRISTIANE MARTINS MOURAO</t>
        </is>
      </c>
      <c r="C819" t="n">
        <v>1</v>
      </c>
      <c r="D819" t="inlineStr">
        <is>
          <t>INCC</t>
        </is>
      </c>
      <c r="F819" t="inlineStr">
        <is>
          <t>Mensal</t>
        </is>
      </c>
      <c r="G819" s="322" t="n">
        <v>45498</v>
      </c>
      <c r="H819" s="322" t="n">
        <v>45474</v>
      </c>
      <c r="I819" t="n">
        <v>9</v>
      </c>
      <c r="J819" t="inlineStr">
        <is>
          <t>P - Parcela</t>
        </is>
      </c>
      <c r="K819" t="inlineStr">
        <is>
          <t>Contrato</t>
        </is>
      </c>
      <c r="L819" t="n">
        <v>3626.35</v>
      </c>
      <c r="M819" s="167">
        <f>DATE(YEAR(G819),MONTH(G819),1)</f>
        <v/>
      </c>
      <c r="N819" s="157">
        <f>IF(G819&gt;$L$3,"Futuro","Atraso")</f>
        <v/>
      </c>
      <c r="O819">
        <f>12*(YEAR(G819)-YEAR($L$3))+(MONTH(G819)-MONTH($L$3))</f>
        <v/>
      </c>
      <c r="P819" s="319">
        <f>IF(N819="Atraso",L819,L819/(1+$L$2)^O819)</f>
        <v/>
      </c>
      <c r="Q819">
        <f>IF(N819="Atraso",$L$3-G819,0)</f>
        <v/>
      </c>
      <c r="R819">
        <f>IF(Q819&lt;=15,"Até 15",IF(Q819&lt;=30,"Entre 15 e 30",IF(Q819&lt;=60,"Entre 30 e 60",IF(Q819&lt;=90,"Entre 60 e 90",IF(Q819&lt;=120,"Entre 90 e 120",IF(Q819&lt;=150,"Entre 120 e 150",IF(Q819&lt;=180,"Entre 150 e 180","Superior a 180")))))))</f>
        <v/>
      </c>
      <c r="S819">
        <f>IF(N819="Atraso",IF(Q819&lt;=30,INFORME_MENSAL!$A$12,IF(Q819&lt;=60,INFORME_MENSAL!$A$13,IF(Q819&lt;=90,INFORME_MENSAL!$A$14,IF(Q819&lt;=120,INFORME_MENSAL!$A$15,IF(Q819&lt;=150,INFORME_MENSAL!$A$16,IF(Q819&lt;=180,INFORME_MENSAL!$A$17,IF(Q819&lt;=360,INFORME_MENSAL!$A$18,IF(Q819&gt;360,INFORME_MENSAL!$A$19)))))))),"")</f>
        <v/>
      </c>
    </row>
    <row r="820">
      <c r="A820" t="inlineStr">
        <is>
          <t>CASA-58</t>
        </is>
      </c>
      <c r="B820" t="inlineStr">
        <is>
          <t>ADRIANO DO COUTO CORREA / PAULA LETICIA REIS LAVRA</t>
        </is>
      </c>
      <c r="C820" t="n">
        <v>1</v>
      </c>
      <c r="D820" t="inlineStr">
        <is>
          <t>INCC</t>
        </is>
      </c>
      <c r="F820" t="inlineStr">
        <is>
          <t>Mensal</t>
        </is>
      </c>
      <c r="G820" s="322" t="n">
        <v>45498</v>
      </c>
      <c r="H820" s="322" t="n">
        <v>45474</v>
      </c>
      <c r="I820" t="n">
        <v>11</v>
      </c>
      <c r="J820" t="inlineStr">
        <is>
          <t>P - Parcela</t>
        </is>
      </c>
      <c r="K820" t="inlineStr">
        <is>
          <t>Contrato</t>
        </is>
      </c>
      <c r="L820" t="n">
        <v>3490.88</v>
      </c>
      <c r="M820" s="167">
        <f>DATE(YEAR(G820),MONTH(G820),1)</f>
        <v/>
      </c>
      <c r="N820" s="157">
        <f>IF(G820&gt;$L$3,"Futuro","Atraso")</f>
        <v/>
      </c>
      <c r="O820">
        <f>12*(YEAR(G820)-YEAR($L$3))+(MONTH(G820)-MONTH($L$3))</f>
        <v/>
      </c>
      <c r="P820" s="319">
        <f>IF(N820="Atraso",L820,L820/(1+$L$2)^O820)</f>
        <v/>
      </c>
      <c r="Q820">
        <f>IF(N820="Atraso",$L$3-G820,0)</f>
        <v/>
      </c>
      <c r="R820">
        <f>IF(Q820&lt;=15,"Até 15",IF(Q820&lt;=30,"Entre 15 e 30",IF(Q820&lt;=60,"Entre 30 e 60",IF(Q820&lt;=90,"Entre 60 e 90",IF(Q820&lt;=120,"Entre 90 e 120",IF(Q820&lt;=150,"Entre 120 e 150",IF(Q820&lt;=180,"Entre 150 e 180","Superior a 180")))))))</f>
        <v/>
      </c>
      <c r="S820">
        <f>IF(N820="Atraso",IF(Q820&lt;=30,INFORME_MENSAL!$A$12,IF(Q820&lt;=60,INFORME_MENSAL!$A$13,IF(Q820&lt;=90,INFORME_MENSAL!$A$14,IF(Q820&lt;=120,INFORME_MENSAL!$A$15,IF(Q820&lt;=150,INFORME_MENSAL!$A$16,IF(Q820&lt;=180,INFORME_MENSAL!$A$17,IF(Q820&lt;=360,INFORME_MENSAL!$A$18,IF(Q820&gt;360,INFORME_MENSAL!$A$19)))))))),"")</f>
        <v/>
      </c>
    </row>
    <row r="821">
      <c r="A821" t="inlineStr">
        <is>
          <t>CASA-80</t>
        </is>
      </c>
      <c r="B821" t="inlineStr">
        <is>
          <t>MATHEUS OMENA MACIEL / INGRID ANDRADE OMENA</t>
        </is>
      </c>
      <c r="C821" t="n">
        <v>1</v>
      </c>
      <c r="D821" t="inlineStr">
        <is>
          <t>INCC</t>
        </is>
      </c>
      <c r="F821" t="inlineStr">
        <is>
          <t>Mensal</t>
        </is>
      </c>
      <c r="G821" s="322" t="n">
        <v>45498</v>
      </c>
      <c r="H821" s="322" t="n">
        <v>45474</v>
      </c>
      <c r="I821" t="n">
        <v>8</v>
      </c>
      <c r="J821" t="inlineStr">
        <is>
          <t>P - Parcela</t>
        </is>
      </c>
      <c r="K821" t="inlineStr">
        <is>
          <t>Contrato</t>
        </is>
      </c>
      <c r="L821" t="n">
        <v>3595.43</v>
      </c>
      <c r="M821" s="167">
        <f>DATE(YEAR(G821),MONTH(G821),1)</f>
        <v/>
      </c>
      <c r="N821" s="157">
        <f>IF(G821&gt;$L$3,"Futuro","Atraso")</f>
        <v/>
      </c>
      <c r="O821">
        <f>12*(YEAR(G821)-YEAR($L$3))+(MONTH(G821)-MONTH($L$3))</f>
        <v/>
      </c>
      <c r="P821" s="319">
        <f>IF(N821="Atraso",L821,L821/(1+$L$2)^O821)</f>
        <v/>
      </c>
      <c r="Q821">
        <f>IF(N821="Atraso",$L$3-G821,0)</f>
        <v/>
      </c>
      <c r="R821">
        <f>IF(Q821&lt;=15,"Até 15",IF(Q821&lt;=30,"Entre 15 e 30",IF(Q821&lt;=60,"Entre 30 e 60",IF(Q821&lt;=90,"Entre 60 e 90",IF(Q821&lt;=120,"Entre 90 e 120",IF(Q821&lt;=150,"Entre 120 e 150",IF(Q821&lt;=180,"Entre 150 e 180","Superior a 180")))))))</f>
        <v/>
      </c>
      <c r="S821">
        <f>IF(N821="Atraso",IF(Q821&lt;=30,INFORME_MENSAL!$A$12,IF(Q821&lt;=60,INFORME_MENSAL!$A$13,IF(Q821&lt;=90,INFORME_MENSAL!$A$14,IF(Q821&lt;=120,INFORME_MENSAL!$A$15,IF(Q821&lt;=150,INFORME_MENSAL!$A$16,IF(Q821&lt;=180,INFORME_MENSAL!$A$17,IF(Q821&lt;=360,INFORME_MENSAL!$A$18,IF(Q821&gt;360,INFORME_MENSAL!$A$19)))))))),"")</f>
        <v/>
      </c>
    </row>
    <row r="822">
      <c r="A822" t="inlineStr">
        <is>
          <t>CASA-10</t>
        </is>
      </c>
      <c r="B822" t="inlineStr">
        <is>
          <t>DIEGO DA MATA DE SOUSA</t>
        </is>
      </c>
      <c r="C822" t="n">
        <v>1</v>
      </c>
      <c r="D822" t="inlineStr">
        <is>
          <t>INCC</t>
        </is>
      </c>
      <c r="F822" t="inlineStr">
        <is>
          <t>Mensal</t>
        </is>
      </c>
      <c r="G822" s="322" t="n">
        <v>45498</v>
      </c>
      <c r="H822" s="322" t="n">
        <v>45474</v>
      </c>
      <c r="I822" t="n">
        <v>8</v>
      </c>
      <c r="J822" t="inlineStr">
        <is>
          <t>P - Parcela</t>
        </is>
      </c>
      <c r="K822" t="inlineStr">
        <is>
          <t>Contrato</t>
        </is>
      </c>
      <c r="L822" t="n">
        <v>3595.43</v>
      </c>
      <c r="M822" s="167">
        <f>DATE(YEAR(G822),MONTH(G822),1)</f>
        <v/>
      </c>
      <c r="N822" s="157">
        <f>IF(G822&gt;$L$3,"Futuro","Atraso")</f>
        <v/>
      </c>
      <c r="O822">
        <f>12*(YEAR(G822)-YEAR($L$3))+(MONTH(G822)-MONTH($L$3))</f>
        <v/>
      </c>
      <c r="P822" s="319">
        <f>IF(N822="Atraso",L822,L822/(1+$L$2)^O822)</f>
        <v/>
      </c>
      <c r="Q822">
        <f>IF(N822="Atraso",$L$3-G822,0)</f>
        <v/>
      </c>
      <c r="R822">
        <f>IF(Q822&lt;=15,"Até 15",IF(Q822&lt;=30,"Entre 15 e 30",IF(Q822&lt;=60,"Entre 30 e 60",IF(Q822&lt;=90,"Entre 60 e 90",IF(Q822&lt;=120,"Entre 90 e 120",IF(Q822&lt;=150,"Entre 120 e 150",IF(Q822&lt;=180,"Entre 150 e 180","Superior a 180")))))))</f>
        <v/>
      </c>
      <c r="S822">
        <f>IF(N822="Atraso",IF(Q822&lt;=30,INFORME_MENSAL!$A$12,IF(Q822&lt;=60,INFORME_MENSAL!$A$13,IF(Q822&lt;=90,INFORME_MENSAL!$A$14,IF(Q822&lt;=120,INFORME_MENSAL!$A$15,IF(Q822&lt;=150,INFORME_MENSAL!$A$16,IF(Q822&lt;=180,INFORME_MENSAL!$A$17,IF(Q822&lt;=360,INFORME_MENSAL!$A$18,IF(Q822&gt;360,INFORME_MENSAL!$A$19)))))))),"")</f>
        <v/>
      </c>
    </row>
    <row r="823">
      <c r="A823" t="inlineStr">
        <is>
          <t>CASA-43</t>
        </is>
      </c>
      <c r="B823" t="inlineStr">
        <is>
          <t>ROBSON PEREIRA DA SILVA / CAMILA DA SILVA OLIVEIRA</t>
        </is>
      </c>
      <c r="C823" t="n">
        <v>1</v>
      </c>
      <c r="D823" t="inlineStr">
        <is>
          <t>INCC</t>
        </is>
      </c>
      <c r="F823" t="inlineStr">
        <is>
          <t>Mensal</t>
        </is>
      </c>
      <c r="G823" s="322" t="n">
        <v>45498</v>
      </c>
      <c r="H823" s="322" t="n">
        <v>45474</v>
      </c>
      <c r="I823" t="n">
        <v>12</v>
      </c>
      <c r="J823" t="inlineStr">
        <is>
          <t>P - Parcela</t>
        </is>
      </c>
      <c r="K823" t="inlineStr">
        <is>
          <t>Contrato</t>
        </is>
      </c>
      <c r="L823" t="n">
        <v>4358.99</v>
      </c>
      <c r="M823" s="167">
        <f>DATE(YEAR(G823),MONTH(G823),1)</f>
        <v/>
      </c>
      <c r="N823" s="157">
        <f>IF(G823&gt;$L$3,"Futuro","Atraso")</f>
        <v/>
      </c>
      <c r="O823">
        <f>12*(YEAR(G823)-YEAR($L$3))+(MONTH(G823)-MONTH($L$3))</f>
        <v/>
      </c>
      <c r="P823" s="319">
        <f>IF(N823="Atraso",L823,L823/(1+$L$2)^O823)</f>
        <v/>
      </c>
      <c r="Q823">
        <f>IF(N823="Atraso",$L$3-G823,0)</f>
        <v/>
      </c>
      <c r="R823">
        <f>IF(Q823&lt;=15,"Até 15",IF(Q823&lt;=30,"Entre 15 e 30",IF(Q823&lt;=60,"Entre 30 e 60",IF(Q823&lt;=90,"Entre 60 e 90",IF(Q823&lt;=120,"Entre 90 e 120",IF(Q823&lt;=150,"Entre 120 e 150",IF(Q823&lt;=180,"Entre 150 e 180","Superior a 180")))))))</f>
        <v/>
      </c>
      <c r="S823">
        <f>IF(N823="Atraso",IF(Q823&lt;=30,INFORME_MENSAL!$A$12,IF(Q823&lt;=60,INFORME_MENSAL!$A$13,IF(Q823&lt;=90,INFORME_MENSAL!$A$14,IF(Q823&lt;=120,INFORME_MENSAL!$A$15,IF(Q823&lt;=150,INFORME_MENSAL!$A$16,IF(Q823&lt;=180,INFORME_MENSAL!$A$17,IF(Q823&lt;=360,INFORME_MENSAL!$A$18,IF(Q823&gt;360,INFORME_MENSAL!$A$19)))))))),"")</f>
        <v/>
      </c>
    </row>
    <row r="824">
      <c r="A824" t="inlineStr">
        <is>
          <t>CASA-3</t>
        </is>
      </c>
      <c r="B824" t="inlineStr">
        <is>
          <t>EDNEY DE CARVALHO BREVES JUNIOR</t>
        </is>
      </c>
      <c r="C824" t="n">
        <v>1</v>
      </c>
      <c r="D824" t="inlineStr">
        <is>
          <t>INCC</t>
        </is>
      </c>
      <c r="F824" t="inlineStr">
        <is>
          <t>Mensal</t>
        </is>
      </c>
      <c r="G824" s="322" t="n">
        <v>45498</v>
      </c>
      <c r="H824" s="322" t="n">
        <v>45474</v>
      </c>
      <c r="I824" t="n">
        <v>16</v>
      </c>
      <c r="J824" t="inlineStr">
        <is>
          <t>P - Parcela</t>
        </is>
      </c>
      <c r="K824" t="inlineStr">
        <is>
          <t>Contrato</t>
        </is>
      </c>
      <c r="L824" t="n">
        <v>5000</v>
      </c>
      <c r="M824" s="167">
        <f>DATE(YEAR(G824),MONTH(G824),1)</f>
        <v/>
      </c>
      <c r="N824" s="157">
        <f>IF(G824&gt;$L$3,"Futuro","Atraso")</f>
        <v/>
      </c>
      <c r="O824">
        <f>12*(YEAR(G824)-YEAR($L$3))+(MONTH(G824)-MONTH($L$3))</f>
        <v/>
      </c>
      <c r="P824" s="319">
        <f>IF(N824="Atraso",L824,L824/(1+$L$2)^O824)</f>
        <v/>
      </c>
      <c r="Q824">
        <f>IF(N824="Atraso",$L$3-G824,0)</f>
        <v/>
      </c>
      <c r="R824">
        <f>IF(Q824&lt;=15,"Até 15",IF(Q824&lt;=30,"Entre 15 e 30",IF(Q824&lt;=60,"Entre 30 e 60",IF(Q824&lt;=90,"Entre 60 e 90",IF(Q824&lt;=120,"Entre 90 e 120",IF(Q824&lt;=150,"Entre 120 e 150",IF(Q824&lt;=180,"Entre 150 e 180","Superior a 180")))))))</f>
        <v/>
      </c>
      <c r="S824">
        <f>IF(N824="Atraso",IF(Q824&lt;=30,INFORME_MENSAL!$A$12,IF(Q824&lt;=60,INFORME_MENSAL!$A$13,IF(Q824&lt;=90,INFORME_MENSAL!$A$14,IF(Q824&lt;=120,INFORME_MENSAL!$A$15,IF(Q824&lt;=150,INFORME_MENSAL!$A$16,IF(Q824&lt;=180,INFORME_MENSAL!$A$17,IF(Q824&lt;=360,INFORME_MENSAL!$A$18,IF(Q824&gt;360,INFORME_MENSAL!$A$19)))))))),"")</f>
        <v/>
      </c>
    </row>
    <row r="825">
      <c r="A825" t="inlineStr">
        <is>
          <t>CASA-53</t>
        </is>
      </c>
      <c r="B825" t="inlineStr">
        <is>
          <t>FELIPE POZITANO FABRETTE</t>
        </is>
      </c>
      <c r="C825" t="n">
        <v>1</v>
      </c>
      <c r="D825" t="inlineStr">
        <is>
          <t>INCC</t>
        </is>
      </c>
      <c r="F825" t="inlineStr">
        <is>
          <t>Mensal</t>
        </is>
      </c>
      <c r="G825" s="322" t="n">
        <v>45498</v>
      </c>
      <c r="H825" s="322" t="n">
        <v>45474</v>
      </c>
      <c r="I825" t="n">
        <v>17</v>
      </c>
      <c r="J825" t="inlineStr">
        <is>
          <t>P - Parcela</t>
        </is>
      </c>
      <c r="K825" t="inlineStr">
        <is>
          <t>Contrato</t>
        </is>
      </c>
      <c r="L825" t="n">
        <v>3000</v>
      </c>
      <c r="M825" s="167">
        <f>DATE(YEAR(G825),MONTH(G825),1)</f>
        <v/>
      </c>
      <c r="N825" s="157">
        <f>IF(G825&gt;$L$3,"Futuro","Atraso")</f>
        <v/>
      </c>
      <c r="O825">
        <f>12*(YEAR(G825)-YEAR($L$3))+(MONTH(G825)-MONTH($L$3))</f>
        <v/>
      </c>
      <c r="P825" s="319">
        <f>IF(N825="Atraso",L825,L825/(1+$L$2)^O825)</f>
        <v/>
      </c>
      <c r="Q825">
        <f>IF(N825="Atraso",$L$3-G825,0)</f>
        <v/>
      </c>
      <c r="R825">
        <f>IF(Q825&lt;=15,"Até 15",IF(Q825&lt;=30,"Entre 15 e 30",IF(Q825&lt;=60,"Entre 30 e 60",IF(Q825&lt;=90,"Entre 60 e 90",IF(Q825&lt;=120,"Entre 90 e 120",IF(Q825&lt;=150,"Entre 120 e 150",IF(Q825&lt;=180,"Entre 150 e 180","Superior a 180")))))))</f>
        <v/>
      </c>
      <c r="S825">
        <f>IF(N825="Atraso",IF(Q825&lt;=30,INFORME_MENSAL!$A$12,IF(Q825&lt;=60,INFORME_MENSAL!$A$13,IF(Q825&lt;=90,INFORME_MENSAL!$A$14,IF(Q825&lt;=120,INFORME_MENSAL!$A$15,IF(Q825&lt;=150,INFORME_MENSAL!$A$16,IF(Q825&lt;=180,INFORME_MENSAL!$A$17,IF(Q825&lt;=360,INFORME_MENSAL!$A$18,IF(Q825&gt;360,INFORME_MENSAL!$A$19)))))))),"")</f>
        <v/>
      </c>
    </row>
    <row r="826">
      <c r="A826" t="inlineStr">
        <is>
          <t>CASA-26</t>
        </is>
      </c>
      <c r="B826" t="inlineStr">
        <is>
          <t>FABIO LUIZ RIBEIRO GUIMARÃES / ELISANGELA FERREIRA GUIMARÃES</t>
        </is>
      </c>
      <c r="C826" t="n">
        <v>1</v>
      </c>
      <c r="D826" t="inlineStr">
        <is>
          <t>INCC</t>
        </is>
      </c>
      <c r="F826" t="inlineStr">
        <is>
          <t>Mensal</t>
        </is>
      </c>
      <c r="G826" s="322" t="n">
        <v>45519</v>
      </c>
      <c r="H826" s="322" t="n">
        <v>45505</v>
      </c>
      <c r="I826" t="n">
        <v>33</v>
      </c>
      <c r="J826" t="inlineStr">
        <is>
          <t>P - Parcela</t>
        </is>
      </c>
      <c r="K826" t="inlineStr">
        <is>
          <t>Contrato</t>
        </is>
      </c>
      <c r="L826" t="n">
        <v>3520.22</v>
      </c>
      <c r="M826" s="167">
        <f>DATE(YEAR(G826),MONTH(G826),1)</f>
        <v/>
      </c>
      <c r="N826" s="157">
        <f>IF(G826&gt;$L$3,"Futuro","Atraso")</f>
        <v/>
      </c>
      <c r="O826">
        <f>12*(YEAR(G826)-YEAR($L$3))+(MONTH(G826)-MONTH($L$3))</f>
        <v/>
      </c>
      <c r="P826" s="319">
        <f>IF(N826="Atraso",L826,L826/(1+$L$2)^O826)</f>
        <v/>
      </c>
      <c r="Q826">
        <f>IF(N826="Atraso",$L$3-G826,0)</f>
        <v/>
      </c>
      <c r="R826">
        <f>IF(Q826&lt;=15,"Até 15",IF(Q826&lt;=30,"Entre 15 e 30",IF(Q826&lt;=60,"Entre 30 e 60",IF(Q826&lt;=90,"Entre 60 e 90",IF(Q826&lt;=120,"Entre 90 e 120",IF(Q826&lt;=150,"Entre 120 e 150",IF(Q826&lt;=180,"Entre 150 e 180","Superior a 180")))))))</f>
        <v/>
      </c>
      <c r="S826">
        <f>IF(N826="Atraso",IF(Q826&lt;=30,INFORME_MENSAL!$A$12,IF(Q826&lt;=60,INFORME_MENSAL!$A$13,IF(Q826&lt;=90,INFORME_MENSAL!$A$14,IF(Q826&lt;=120,INFORME_MENSAL!$A$15,IF(Q826&lt;=150,INFORME_MENSAL!$A$16,IF(Q826&lt;=180,INFORME_MENSAL!$A$17,IF(Q826&lt;=360,INFORME_MENSAL!$A$18,IF(Q826&gt;360,INFORME_MENSAL!$A$19)))))))),"")</f>
        <v/>
      </c>
    </row>
    <row r="827">
      <c r="A827" t="inlineStr">
        <is>
          <t>CASA-26</t>
        </is>
      </c>
      <c r="B827" t="inlineStr">
        <is>
          <t>FABIO LUIZ RIBEIRO GUIMARÃES / ELISANGELA FERREIRA GUIMARÃES</t>
        </is>
      </c>
      <c r="C827" t="n">
        <v>1</v>
      </c>
      <c r="D827" t="inlineStr">
        <is>
          <t>INCC</t>
        </is>
      </c>
      <c r="F827" t="inlineStr">
        <is>
          <t>Mensal</t>
        </is>
      </c>
      <c r="G827" s="322" t="n">
        <v>45519</v>
      </c>
      <c r="H827" s="322" t="n">
        <v>45505</v>
      </c>
      <c r="I827" t="n">
        <v>3</v>
      </c>
      <c r="J827" t="inlineStr">
        <is>
          <t>I - Intermediária</t>
        </is>
      </c>
      <c r="K827" t="inlineStr">
        <is>
          <t>Contrato</t>
        </is>
      </c>
      <c r="L827" t="n">
        <v>14520.9</v>
      </c>
      <c r="M827" s="167">
        <f>DATE(YEAR(G827),MONTH(G827),1)</f>
        <v/>
      </c>
      <c r="N827" s="157">
        <f>IF(G827&gt;$L$3,"Futuro","Atraso")</f>
        <v/>
      </c>
      <c r="O827">
        <f>12*(YEAR(G827)-YEAR($L$3))+(MONTH(G827)-MONTH($L$3))</f>
        <v/>
      </c>
      <c r="P827" s="319">
        <f>IF(N827="Atraso",L827,L827/(1+$L$2)^O827)</f>
        <v/>
      </c>
      <c r="Q827">
        <f>IF(N827="Atraso",$L$3-G827,0)</f>
        <v/>
      </c>
      <c r="R827">
        <f>IF(Q827&lt;=15,"Até 15",IF(Q827&lt;=30,"Entre 15 e 30",IF(Q827&lt;=60,"Entre 30 e 60",IF(Q827&lt;=90,"Entre 60 e 90",IF(Q827&lt;=120,"Entre 90 e 120",IF(Q827&lt;=150,"Entre 120 e 150",IF(Q827&lt;=180,"Entre 150 e 180","Superior a 180")))))))</f>
        <v/>
      </c>
      <c r="S827">
        <f>IF(N827="Atraso",IF(Q827&lt;=30,INFORME_MENSAL!$A$12,IF(Q827&lt;=60,INFORME_MENSAL!$A$13,IF(Q827&lt;=90,INFORME_MENSAL!$A$14,IF(Q827&lt;=120,INFORME_MENSAL!$A$15,IF(Q827&lt;=150,INFORME_MENSAL!$A$16,IF(Q827&lt;=180,INFORME_MENSAL!$A$17,IF(Q827&lt;=360,INFORME_MENSAL!$A$18,IF(Q827&gt;360,INFORME_MENSAL!$A$19)))))))),"")</f>
        <v/>
      </c>
    </row>
    <row r="828">
      <c r="A828" t="inlineStr">
        <is>
          <t>CASA-28</t>
        </is>
      </c>
      <c r="B828" t="inlineStr">
        <is>
          <t>ALINE SALVATERRA MAGALHAES</t>
        </is>
      </c>
      <c r="C828" t="n">
        <v>1</v>
      </c>
      <c r="D828" t="inlineStr">
        <is>
          <t>INCC</t>
        </is>
      </c>
      <c r="F828" t="inlineStr">
        <is>
          <t>Mensal</t>
        </is>
      </c>
      <c r="G828" s="322" t="n">
        <v>45519</v>
      </c>
      <c r="H828" s="322" t="n">
        <v>45505</v>
      </c>
      <c r="I828" t="n">
        <v>16</v>
      </c>
      <c r="J828" t="inlineStr">
        <is>
          <t>P - Parcela</t>
        </is>
      </c>
      <c r="K828" t="inlineStr">
        <is>
          <t>Contrato</t>
        </is>
      </c>
      <c r="L828" t="n">
        <v>3872.75</v>
      </c>
      <c r="M828" s="167">
        <f>DATE(YEAR(G828),MONTH(G828),1)</f>
        <v/>
      </c>
      <c r="N828" s="157">
        <f>IF(G828&gt;$L$3,"Futuro","Atraso")</f>
        <v/>
      </c>
      <c r="O828">
        <f>12*(YEAR(G828)-YEAR($L$3))+(MONTH(G828)-MONTH($L$3))</f>
        <v/>
      </c>
      <c r="P828" s="319">
        <f>IF(N828="Atraso",L828,L828/(1+$L$2)^O828)</f>
        <v/>
      </c>
      <c r="Q828">
        <f>IF(N828="Atraso",$L$3-G828,0)</f>
        <v/>
      </c>
      <c r="R828">
        <f>IF(Q828&lt;=15,"Até 15",IF(Q828&lt;=30,"Entre 15 e 30",IF(Q828&lt;=60,"Entre 30 e 60",IF(Q828&lt;=90,"Entre 60 e 90",IF(Q828&lt;=120,"Entre 90 e 120",IF(Q828&lt;=150,"Entre 120 e 150",IF(Q828&lt;=180,"Entre 150 e 180","Superior a 180")))))))</f>
        <v/>
      </c>
      <c r="S828">
        <f>IF(N828="Atraso",IF(Q828&lt;=30,INFORME_MENSAL!$A$12,IF(Q828&lt;=60,INFORME_MENSAL!$A$13,IF(Q828&lt;=90,INFORME_MENSAL!$A$14,IF(Q828&lt;=120,INFORME_MENSAL!$A$15,IF(Q828&lt;=150,INFORME_MENSAL!$A$16,IF(Q828&lt;=180,INFORME_MENSAL!$A$17,IF(Q828&lt;=360,INFORME_MENSAL!$A$18,IF(Q828&gt;360,INFORME_MENSAL!$A$19)))))))),"")</f>
        <v/>
      </c>
    </row>
    <row r="829">
      <c r="A829" t="inlineStr">
        <is>
          <t>CASA-27</t>
        </is>
      </c>
      <c r="B829" t="inlineStr">
        <is>
          <t>SIMONE REGINA MAIA</t>
        </is>
      </c>
      <c r="C829" t="n">
        <v>1</v>
      </c>
      <c r="D829" t="inlineStr">
        <is>
          <t>INCC</t>
        </is>
      </c>
      <c r="F829" t="inlineStr">
        <is>
          <t>Mensal</t>
        </is>
      </c>
      <c r="G829" s="322" t="n">
        <v>45519</v>
      </c>
      <c r="H829" s="322" t="n">
        <v>45505</v>
      </c>
      <c r="I829" t="n">
        <v>4</v>
      </c>
      <c r="J829" t="inlineStr">
        <is>
          <t>A2 - Semestral</t>
        </is>
      </c>
      <c r="K829" t="inlineStr">
        <is>
          <t>Contrato</t>
        </is>
      </c>
      <c r="L829" t="n">
        <v>13340.4</v>
      </c>
      <c r="M829" s="167">
        <f>DATE(YEAR(G829),MONTH(G829),1)</f>
        <v/>
      </c>
      <c r="N829" s="157">
        <f>IF(G829&gt;$L$3,"Futuro","Atraso")</f>
        <v/>
      </c>
      <c r="O829">
        <f>12*(YEAR(G829)-YEAR($L$3))+(MONTH(G829)-MONTH($L$3))</f>
        <v/>
      </c>
      <c r="P829" s="319">
        <f>IF(N829="Atraso",L829,L829/(1+$L$2)^O829)</f>
        <v/>
      </c>
      <c r="Q829">
        <f>IF(N829="Atraso",$L$3-G829,0)</f>
        <v/>
      </c>
      <c r="R829">
        <f>IF(Q829&lt;=15,"Até 15",IF(Q829&lt;=30,"Entre 15 e 30",IF(Q829&lt;=60,"Entre 30 e 60",IF(Q829&lt;=90,"Entre 60 e 90",IF(Q829&lt;=120,"Entre 90 e 120",IF(Q829&lt;=150,"Entre 120 e 150",IF(Q829&lt;=180,"Entre 150 e 180","Superior a 180")))))))</f>
        <v/>
      </c>
      <c r="S829">
        <f>IF(N829="Atraso",IF(Q829&lt;=30,INFORME_MENSAL!$A$12,IF(Q829&lt;=60,INFORME_MENSAL!$A$13,IF(Q829&lt;=90,INFORME_MENSAL!$A$14,IF(Q829&lt;=120,INFORME_MENSAL!$A$15,IF(Q829&lt;=150,INFORME_MENSAL!$A$16,IF(Q829&lt;=180,INFORME_MENSAL!$A$17,IF(Q829&lt;=360,INFORME_MENSAL!$A$18,IF(Q829&gt;360,INFORME_MENSAL!$A$19)))))))),"")</f>
        <v/>
      </c>
    </row>
    <row r="830">
      <c r="A830" t="inlineStr">
        <is>
          <t>CASA-27</t>
        </is>
      </c>
      <c r="B830" t="inlineStr">
        <is>
          <t>SIMONE REGINA MAIA</t>
        </is>
      </c>
      <c r="C830" t="n">
        <v>1</v>
      </c>
      <c r="D830" t="inlineStr">
        <is>
          <t>INCC</t>
        </is>
      </c>
      <c r="F830" t="inlineStr">
        <is>
          <t>Mensal</t>
        </is>
      </c>
      <c r="G830" s="322" t="n">
        <v>45519</v>
      </c>
      <c r="H830" s="322" t="n">
        <v>45505</v>
      </c>
      <c r="I830" t="n">
        <v>15</v>
      </c>
      <c r="J830" t="inlineStr">
        <is>
          <t>P - Parcela</t>
        </is>
      </c>
      <c r="K830" t="inlineStr">
        <is>
          <t>Contrato</t>
        </is>
      </c>
      <c r="L830" t="n">
        <v>4615.18</v>
      </c>
      <c r="M830" s="167">
        <f>DATE(YEAR(G830),MONTH(G830),1)</f>
        <v/>
      </c>
      <c r="N830" s="157">
        <f>IF(G830&gt;$L$3,"Futuro","Atraso")</f>
        <v/>
      </c>
      <c r="O830">
        <f>12*(YEAR(G830)-YEAR($L$3))+(MONTH(G830)-MONTH($L$3))</f>
        <v/>
      </c>
      <c r="P830" s="319">
        <f>IF(N830="Atraso",L830,L830/(1+$L$2)^O830)</f>
        <v/>
      </c>
      <c r="Q830">
        <f>IF(N830="Atraso",$L$3-G830,0)</f>
        <v/>
      </c>
      <c r="R830">
        <f>IF(Q830&lt;=15,"Até 15",IF(Q830&lt;=30,"Entre 15 e 30",IF(Q830&lt;=60,"Entre 30 e 60",IF(Q830&lt;=90,"Entre 60 e 90",IF(Q830&lt;=120,"Entre 90 e 120",IF(Q830&lt;=150,"Entre 120 e 150",IF(Q830&lt;=180,"Entre 150 e 180","Superior a 180")))))))</f>
        <v/>
      </c>
      <c r="S830">
        <f>IF(N830="Atraso",IF(Q830&lt;=30,INFORME_MENSAL!$A$12,IF(Q830&lt;=60,INFORME_MENSAL!$A$13,IF(Q830&lt;=90,INFORME_MENSAL!$A$14,IF(Q830&lt;=120,INFORME_MENSAL!$A$15,IF(Q830&lt;=150,INFORME_MENSAL!$A$16,IF(Q830&lt;=180,INFORME_MENSAL!$A$17,IF(Q830&lt;=360,INFORME_MENSAL!$A$18,IF(Q830&gt;360,INFORME_MENSAL!$A$19)))))))),"")</f>
        <v/>
      </c>
    </row>
    <row r="831">
      <c r="A831" t="inlineStr">
        <is>
          <t>CASA-35</t>
        </is>
      </c>
      <c r="B831" t="inlineStr">
        <is>
          <t>ADRIANA ALVARES DA COSTA / RICARDO FEIJO</t>
        </is>
      </c>
      <c r="C831" t="n">
        <v>1</v>
      </c>
      <c r="D831" t="inlineStr">
        <is>
          <t>INCC</t>
        </is>
      </c>
      <c r="F831" t="inlineStr">
        <is>
          <t>Mensal</t>
        </is>
      </c>
      <c r="G831" s="322" t="n">
        <v>45519</v>
      </c>
      <c r="H831" s="322" t="n">
        <v>45505</v>
      </c>
      <c r="I831" t="n">
        <v>4</v>
      </c>
      <c r="J831" t="inlineStr">
        <is>
          <t>A2 - Semestral</t>
        </is>
      </c>
      <c r="K831" t="inlineStr">
        <is>
          <t>Contrato</t>
        </is>
      </c>
      <c r="L831" t="n">
        <v>11115.14</v>
      </c>
      <c r="M831" s="167">
        <f>DATE(YEAR(G831),MONTH(G831),1)</f>
        <v/>
      </c>
      <c r="N831" s="157">
        <f>IF(G831&gt;$L$3,"Futuro","Atraso")</f>
        <v/>
      </c>
      <c r="O831">
        <f>12*(YEAR(G831)-YEAR($L$3))+(MONTH(G831)-MONTH($L$3))</f>
        <v/>
      </c>
      <c r="P831" s="319">
        <f>IF(N831="Atraso",L831,L831/(1+$L$2)^O831)</f>
        <v/>
      </c>
      <c r="Q831">
        <f>IF(N831="Atraso",$L$3-G831,0)</f>
        <v/>
      </c>
      <c r="R831">
        <f>IF(Q831&lt;=15,"Até 15",IF(Q831&lt;=30,"Entre 15 e 30",IF(Q831&lt;=60,"Entre 30 e 60",IF(Q831&lt;=90,"Entre 60 e 90",IF(Q831&lt;=120,"Entre 90 e 120",IF(Q831&lt;=150,"Entre 120 e 150",IF(Q831&lt;=180,"Entre 150 e 180","Superior a 180")))))))</f>
        <v/>
      </c>
      <c r="S831">
        <f>IF(N831="Atraso",IF(Q831&lt;=30,INFORME_MENSAL!$A$12,IF(Q831&lt;=60,INFORME_MENSAL!$A$13,IF(Q831&lt;=90,INFORME_MENSAL!$A$14,IF(Q831&lt;=120,INFORME_MENSAL!$A$15,IF(Q831&lt;=150,INFORME_MENSAL!$A$16,IF(Q831&lt;=180,INFORME_MENSAL!$A$17,IF(Q831&lt;=360,INFORME_MENSAL!$A$18,IF(Q831&gt;360,INFORME_MENSAL!$A$19)))))))),"")</f>
        <v/>
      </c>
    </row>
    <row r="832">
      <c r="A832" t="inlineStr">
        <is>
          <t>CASA-35</t>
        </is>
      </c>
      <c r="B832" t="inlineStr">
        <is>
          <t>ADRIANA ALVARES DA COSTA / RICARDO FEIJO</t>
        </is>
      </c>
      <c r="C832" t="n">
        <v>1</v>
      </c>
      <c r="D832" t="inlineStr">
        <is>
          <t>INCC</t>
        </is>
      </c>
      <c r="F832" t="inlineStr">
        <is>
          <t>Mensal</t>
        </is>
      </c>
      <c r="G832" s="322" t="n">
        <v>45519</v>
      </c>
      <c r="H832" s="322" t="n">
        <v>45505</v>
      </c>
      <c r="I832" t="n">
        <v>15</v>
      </c>
      <c r="J832" t="inlineStr">
        <is>
          <t>P - Parcela</t>
        </is>
      </c>
      <c r="K832" t="inlineStr">
        <is>
          <t>Contrato</t>
        </is>
      </c>
      <c r="L832" t="n">
        <v>3845.45</v>
      </c>
      <c r="M832" s="167">
        <f>DATE(YEAR(G832),MONTH(G832),1)</f>
        <v/>
      </c>
      <c r="N832" s="157">
        <f>IF(G832&gt;$L$3,"Futuro","Atraso")</f>
        <v/>
      </c>
      <c r="O832">
        <f>12*(YEAR(G832)-YEAR($L$3))+(MONTH(G832)-MONTH($L$3))</f>
        <v/>
      </c>
      <c r="P832" s="319">
        <f>IF(N832="Atraso",L832,L832/(1+$L$2)^O832)</f>
        <v/>
      </c>
      <c r="Q832">
        <f>IF(N832="Atraso",$L$3-G832,0)</f>
        <v/>
      </c>
      <c r="R832">
        <f>IF(Q832&lt;=15,"Até 15",IF(Q832&lt;=30,"Entre 15 e 30",IF(Q832&lt;=60,"Entre 30 e 60",IF(Q832&lt;=90,"Entre 60 e 90",IF(Q832&lt;=120,"Entre 90 e 120",IF(Q832&lt;=150,"Entre 120 e 150",IF(Q832&lt;=180,"Entre 150 e 180","Superior a 180")))))))</f>
        <v/>
      </c>
      <c r="S832">
        <f>IF(N832="Atraso",IF(Q832&lt;=30,INFORME_MENSAL!$A$12,IF(Q832&lt;=60,INFORME_MENSAL!$A$13,IF(Q832&lt;=90,INFORME_MENSAL!$A$14,IF(Q832&lt;=120,INFORME_MENSAL!$A$15,IF(Q832&lt;=150,INFORME_MENSAL!$A$16,IF(Q832&lt;=180,INFORME_MENSAL!$A$17,IF(Q832&lt;=360,INFORME_MENSAL!$A$18,IF(Q832&gt;360,INFORME_MENSAL!$A$19)))))))),"")</f>
        <v/>
      </c>
    </row>
    <row r="833">
      <c r="A833" t="inlineStr">
        <is>
          <t>CASA-36</t>
        </is>
      </c>
      <c r="B833" t="inlineStr">
        <is>
          <t>ADRIANA ALVARES DA COSTA / RICARDO FEIJO</t>
        </is>
      </c>
      <c r="C833" t="n">
        <v>1</v>
      </c>
      <c r="D833" t="inlineStr">
        <is>
          <t>INCC</t>
        </is>
      </c>
      <c r="F833" t="inlineStr">
        <is>
          <t>Mensal</t>
        </is>
      </c>
      <c r="G833" s="322" t="n">
        <v>45519</v>
      </c>
      <c r="H833" s="322" t="n">
        <v>45505</v>
      </c>
      <c r="I833" t="n">
        <v>4</v>
      </c>
      <c r="J833" t="inlineStr">
        <is>
          <t>A2 - Semestral</t>
        </is>
      </c>
      <c r="K833" t="inlineStr">
        <is>
          <t>Contrato</t>
        </is>
      </c>
      <c r="L833" t="n">
        <v>11115.14</v>
      </c>
      <c r="M833" s="167">
        <f>DATE(YEAR(G833),MONTH(G833),1)</f>
        <v/>
      </c>
      <c r="N833" s="157">
        <f>IF(G833&gt;$L$3,"Futuro","Atraso")</f>
        <v/>
      </c>
      <c r="O833">
        <f>12*(YEAR(G833)-YEAR($L$3))+(MONTH(G833)-MONTH($L$3))</f>
        <v/>
      </c>
      <c r="P833" s="319">
        <f>IF(N833="Atraso",L833,L833/(1+$L$2)^O833)</f>
        <v/>
      </c>
      <c r="Q833">
        <f>IF(N833="Atraso",$L$3-G833,0)</f>
        <v/>
      </c>
      <c r="R833">
        <f>IF(Q833&lt;=15,"Até 15",IF(Q833&lt;=30,"Entre 15 e 30",IF(Q833&lt;=60,"Entre 30 e 60",IF(Q833&lt;=90,"Entre 60 e 90",IF(Q833&lt;=120,"Entre 90 e 120",IF(Q833&lt;=150,"Entre 120 e 150",IF(Q833&lt;=180,"Entre 150 e 180","Superior a 180")))))))</f>
        <v/>
      </c>
      <c r="S833">
        <f>IF(N833="Atraso",IF(Q833&lt;=30,INFORME_MENSAL!$A$12,IF(Q833&lt;=60,INFORME_MENSAL!$A$13,IF(Q833&lt;=90,INFORME_MENSAL!$A$14,IF(Q833&lt;=120,INFORME_MENSAL!$A$15,IF(Q833&lt;=150,INFORME_MENSAL!$A$16,IF(Q833&lt;=180,INFORME_MENSAL!$A$17,IF(Q833&lt;=360,INFORME_MENSAL!$A$18,IF(Q833&gt;360,INFORME_MENSAL!$A$19)))))))),"")</f>
        <v/>
      </c>
    </row>
    <row r="834">
      <c r="A834" t="inlineStr">
        <is>
          <t>CASA-36</t>
        </is>
      </c>
      <c r="B834" t="inlineStr">
        <is>
          <t>ADRIANA ALVARES DA COSTA / RICARDO FEIJO</t>
        </is>
      </c>
      <c r="C834" t="n">
        <v>1</v>
      </c>
      <c r="D834" t="inlineStr">
        <is>
          <t>INCC</t>
        </is>
      </c>
      <c r="F834" t="inlineStr">
        <is>
          <t>Mensal</t>
        </is>
      </c>
      <c r="G834" s="322" t="n">
        <v>45519</v>
      </c>
      <c r="H834" s="322" t="n">
        <v>45505</v>
      </c>
      <c r="I834" t="n">
        <v>15</v>
      </c>
      <c r="J834" t="inlineStr">
        <is>
          <t>P - Parcela</t>
        </is>
      </c>
      <c r="K834" t="inlineStr">
        <is>
          <t>Contrato</t>
        </is>
      </c>
      <c r="L834" t="n">
        <v>3845.45</v>
      </c>
      <c r="M834" s="167">
        <f>DATE(YEAR(G834),MONTH(G834),1)</f>
        <v/>
      </c>
      <c r="N834" s="157">
        <f>IF(G834&gt;$L$3,"Futuro","Atraso")</f>
        <v/>
      </c>
      <c r="O834">
        <f>12*(YEAR(G834)-YEAR($L$3))+(MONTH(G834)-MONTH($L$3))</f>
        <v/>
      </c>
      <c r="P834" s="319">
        <f>IF(N834="Atraso",L834,L834/(1+$L$2)^O834)</f>
        <v/>
      </c>
      <c r="Q834">
        <f>IF(N834="Atraso",$L$3-G834,0)</f>
        <v/>
      </c>
      <c r="R834">
        <f>IF(Q834&lt;=15,"Até 15",IF(Q834&lt;=30,"Entre 15 e 30",IF(Q834&lt;=60,"Entre 30 e 60",IF(Q834&lt;=90,"Entre 60 e 90",IF(Q834&lt;=120,"Entre 90 e 120",IF(Q834&lt;=150,"Entre 120 e 150",IF(Q834&lt;=180,"Entre 150 e 180","Superior a 180")))))))</f>
        <v/>
      </c>
      <c r="S834">
        <f>IF(N834="Atraso",IF(Q834&lt;=30,INFORME_MENSAL!$A$12,IF(Q834&lt;=60,INFORME_MENSAL!$A$13,IF(Q834&lt;=90,INFORME_MENSAL!$A$14,IF(Q834&lt;=120,INFORME_MENSAL!$A$15,IF(Q834&lt;=150,INFORME_MENSAL!$A$16,IF(Q834&lt;=180,INFORME_MENSAL!$A$17,IF(Q834&lt;=360,INFORME_MENSAL!$A$18,IF(Q834&gt;360,INFORME_MENSAL!$A$19)))))))),"")</f>
        <v/>
      </c>
    </row>
    <row r="835">
      <c r="A835" t="inlineStr">
        <is>
          <t>CASA-9</t>
        </is>
      </c>
      <c r="B835" t="inlineStr">
        <is>
          <t>JESSE GONÇALVES NERI / SABRINA OLIVEIRA LIMA NERI</t>
        </is>
      </c>
      <c r="C835" t="n">
        <v>1</v>
      </c>
      <c r="D835" t="inlineStr">
        <is>
          <t>INCC</t>
        </is>
      </c>
      <c r="F835" t="inlineStr">
        <is>
          <t>Mensal</t>
        </is>
      </c>
      <c r="G835" s="322" t="n">
        <v>45519</v>
      </c>
      <c r="H835" s="322" t="n">
        <v>45505</v>
      </c>
      <c r="I835" t="n">
        <v>14</v>
      </c>
      <c r="J835" t="inlineStr">
        <is>
          <t>P - Parcela</t>
        </is>
      </c>
      <c r="K835" t="inlineStr">
        <is>
          <t>Contrato</t>
        </is>
      </c>
      <c r="L835" t="n">
        <v>3969.62</v>
      </c>
      <c r="M835" s="167">
        <f>DATE(YEAR(G835),MONTH(G835),1)</f>
        <v/>
      </c>
      <c r="N835" s="157">
        <f>IF(G835&gt;$L$3,"Futuro","Atraso")</f>
        <v/>
      </c>
      <c r="O835">
        <f>12*(YEAR(G835)-YEAR($L$3))+(MONTH(G835)-MONTH($L$3))</f>
        <v/>
      </c>
      <c r="P835" s="319">
        <f>IF(N835="Atraso",L835,L835/(1+$L$2)^O835)</f>
        <v/>
      </c>
      <c r="Q835">
        <f>IF(N835="Atraso",$L$3-G835,0)</f>
        <v/>
      </c>
      <c r="R835">
        <f>IF(Q835&lt;=15,"Até 15",IF(Q835&lt;=30,"Entre 15 e 30",IF(Q835&lt;=60,"Entre 30 e 60",IF(Q835&lt;=90,"Entre 60 e 90",IF(Q835&lt;=120,"Entre 90 e 120",IF(Q835&lt;=150,"Entre 120 e 150",IF(Q835&lt;=180,"Entre 150 e 180","Superior a 180")))))))</f>
        <v/>
      </c>
      <c r="S835">
        <f>IF(N835="Atraso",IF(Q835&lt;=30,INFORME_MENSAL!$A$12,IF(Q835&lt;=60,INFORME_MENSAL!$A$13,IF(Q835&lt;=90,INFORME_MENSAL!$A$14,IF(Q835&lt;=120,INFORME_MENSAL!$A$15,IF(Q835&lt;=150,INFORME_MENSAL!$A$16,IF(Q835&lt;=180,INFORME_MENSAL!$A$17,IF(Q835&lt;=360,INFORME_MENSAL!$A$18,IF(Q835&gt;360,INFORME_MENSAL!$A$19)))))))),"")</f>
        <v/>
      </c>
    </row>
    <row r="836">
      <c r="A836" t="inlineStr">
        <is>
          <t>CASA-46</t>
        </is>
      </c>
      <c r="B836" t="inlineStr">
        <is>
          <t>MARCELO NORONHA MANGANO / ANDRESA PINHEIRO MANGANO</t>
        </is>
      </c>
      <c r="C836" t="n">
        <v>1</v>
      </c>
      <c r="D836" t="inlineStr">
        <is>
          <t>INCC</t>
        </is>
      </c>
      <c r="F836" t="inlineStr">
        <is>
          <t>Mensal</t>
        </is>
      </c>
      <c r="G836" s="322" t="n">
        <v>45519</v>
      </c>
      <c r="H836" s="322" t="n">
        <v>45505</v>
      </c>
      <c r="I836" t="n">
        <v>10</v>
      </c>
      <c r="J836" t="inlineStr">
        <is>
          <t>P - Parcela</t>
        </is>
      </c>
      <c r="K836" t="inlineStr">
        <is>
          <t>Contrato</t>
        </is>
      </c>
      <c r="L836" t="n">
        <v>12062.4</v>
      </c>
      <c r="M836" s="167">
        <f>DATE(YEAR(G836),MONTH(G836),1)</f>
        <v/>
      </c>
      <c r="N836" s="157">
        <f>IF(G836&gt;$L$3,"Futuro","Atraso")</f>
        <v/>
      </c>
      <c r="O836">
        <f>12*(YEAR(G836)-YEAR($L$3))+(MONTH(G836)-MONTH($L$3))</f>
        <v/>
      </c>
      <c r="P836" s="319">
        <f>IF(N836="Atraso",L836,L836/(1+$L$2)^O836)</f>
        <v/>
      </c>
      <c r="Q836">
        <f>IF(N836="Atraso",$L$3-G836,0)</f>
        <v/>
      </c>
      <c r="R836">
        <f>IF(Q836&lt;=15,"Até 15",IF(Q836&lt;=30,"Entre 15 e 30",IF(Q836&lt;=60,"Entre 30 e 60",IF(Q836&lt;=90,"Entre 60 e 90",IF(Q836&lt;=120,"Entre 90 e 120",IF(Q836&lt;=150,"Entre 120 e 150",IF(Q836&lt;=180,"Entre 150 e 180","Superior a 180")))))))</f>
        <v/>
      </c>
      <c r="S836">
        <f>IF(N836="Atraso",IF(Q836&lt;=30,INFORME_MENSAL!$A$12,IF(Q836&lt;=60,INFORME_MENSAL!$A$13,IF(Q836&lt;=90,INFORME_MENSAL!$A$14,IF(Q836&lt;=120,INFORME_MENSAL!$A$15,IF(Q836&lt;=150,INFORME_MENSAL!$A$16,IF(Q836&lt;=180,INFORME_MENSAL!$A$17,IF(Q836&lt;=360,INFORME_MENSAL!$A$18,IF(Q836&gt;360,INFORME_MENSAL!$A$19)))))))),"")</f>
        <v/>
      </c>
    </row>
    <row r="837">
      <c r="A837" t="inlineStr">
        <is>
          <t>CASA-14</t>
        </is>
      </c>
      <c r="B837" t="inlineStr">
        <is>
          <t>VINICIUS DOLZANI FERMINO NASCIMENTO / GLAUCIA DOS SANTOS SILVA NASCIMENTO</t>
        </is>
      </c>
      <c r="C837" t="n">
        <v>1</v>
      </c>
      <c r="D837" t="inlineStr">
        <is>
          <t>INCC</t>
        </is>
      </c>
      <c r="F837" t="inlineStr">
        <is>
          <t>Mensal</t>
        </is>
      </c>
      <c r="G837" s="322" t="n">
        <v>45524</v>
      </c>
      <c r="H837" s="322" t="n">
        <v>45505</v>
      </c>
      <c r="I837" t="n">
        <v>15</v>
      </c>
      <c r="J837" t="inlineStr">
        <is>
          <t>P - Parcela</t>
        </is>
      </c>
      <c r="K837" t="inlineStr">
        <is>
          <t>Contrato</t>
        </is>
      </c>
      <c r="L837" t="n">
        <v>3350.86</v>
      </c>
      <c r="M837" s="167">
        <f>DATE(YEAR(G837),MONTH(G837),1)</f>
        <v/>
      </c>
      <c r="N837" s="157">
        <f>IF(G837&gt;$L$3,"Futuro","Atraso")</f>
        <v/>
      </c>
      <c r="O837">
        <f>12*(YEAR(G837)-YEAR($L$3))+(MONTH(G837)-MONTH($L$3))</f>
        <v/>
      </c>
      <c r="P837" s="319">
        <f>IF(N837="Atraso",L837,L837/(1+$L$2)^O837)</f>
        <v/>
      </c>
      <c r="Q837">
        <f>IF(N837="Atraso",$L$3-G837,0)</f>
        <v/>
      </c>
      <c r="R837">
        <f>IF(Q837&lt;=15,"Até 15",IF(Q837&lt;=30,"Entre 15 e 30",IF(Q837&lt;=60,"Entre 30 e 60",IF(Q837&lt;=90,"Entre 60 e 90",IF(Q837&lt;=120,"Entre 90 e 120",IF(Q837&lt;=150,"Entre 120 e 150",IF(Q837&lt;=180,"Entre 150 e 180","Superior a 180")))))))</f>
        <v/>
      </c>
      <c r="S837">
        <f>IF(N837="Atraso",IF(Q837&lt;=30,INFORME_MENSAL!$A$12,IF(Q837&lt;=60,INFORME_MENSAL!$A$13,IF(Q837&lt;=90,INFORME_MENSAL!$A$14,IF(Q837&lt;=120,INFORME_MENSAL!$A$15,IF(Q837&lt;=150,INFORME_MENSAL!$A$16,IF(Q837&lt;=180,INFORME_MENSAL!$A$17,IF(Q837&lt;=360,INFORME_MENSAL!$A$18,IF(Q837&gt;360,INFORME_MENSAL!$A$19)))))))),"")</f>
        <v/>
      </c>
    </row>
    <row r="838">
      <c r="A838" t="inlineStr">
        <is>
          <t>CASA-40</t>
        </is>
      </c>
      <c r="B838" t="inlineStr">
        <is>
          <t>RODRIGO DE JESUS REIS / DEBORA ANGELA REIS</t>
        </is>
      </c>
      <c r="C838" t="n">
        <v>1</v>
      </c>
      <c r="D838" t="inlineStr">
        <is>
          <t>INCC</t>
        </is>
      </c>
      <c r="F838" t="inlineStr">
        <is>
          <t>Mensal</t>
        </is>
      </c>
      <c r="G838" s="322" t="n">
        <v>45524</v>
      </c>
      <c r="H838" s="322" t="n">
        <v>45505</v>
      </c>
      <c r="I838" t="n">
        <v>17</v>
      </c>
      <c r="J838" t="inlineStr">
        <is>
          <t>P - Parcela</t>
        </is>
      </c>
      <c r="K838" t="inlineStr">
        <is>
          <t>Contrato</t>
        </is>
      </c>
      <c r="L838" t="n">
        <v>4647.94</v>
      </c>
      <c r="M838" s="167">
        <f>DATE(YEAR(G838),MONTH(G838),1)</f>
        <v/>
      </c>
      <c r="N838" s="157">
        <f>IF(G838&gt;$L$3,"Futuro","Atraso")</f>
        <v/>
      </c>
      <c r="O838">
        <f>12*(YEAR(G838)-YEAR($L$3))+(MONTH(G838)-MONTH($L$3))</f>
        <v/>
      </c>
      <c r="P838" s="319">
        <f>IF(N838="Atraso",L838,L838/(1+$L$2)^O838)</f>
        <v/>
      </c>
      <c r="Q838">
        <f>IF(N838="Atraso",$L$3-G838,0)</f>
        <v/>
      </c>
      <c r="R838">
        <f>IF(Q838&lt;=15,"Até 15",IF(Q838&lt;=30,"Entre 15 e 30",IF(Q838&lt;=60,"Entre 30 e 60",IF(Q838&lt;=90,"Entre 60 e 90",IF(Q838&lt;=120,"Entre 90 e 120",IF(Q838&lt;=150,"Entre 120 e 150",IF(Q838&lt;=180,"Entre 150 e 180","Superior a 180")))))))</f>
        <v/>
      </c>
      <c r="S838">
        <f>IF(N838="Atraso",IF(Q838&lt;=30,INFORME_MENSAL!$A$12,IF(Q838&lt;=60,INFORME_MENSAL!$A$13,IF(Q838&lt;=90,INFORME_MENSAL!$A$14,IF(Q838&lt;=120,INFORME_MENSAL!$A$15,IF(Q838&lt;=150,INFORME_MENSAL!$A$16,IF(Q838&lt;=180,INFORME_MENSAL!$A$17,IF(Q838&lt;=360,INFORME_MENSAL!$A$18,IF(Q838&gt;360,INFORME_MENSAL!$A$19)))))))),"")</f>
        <v/>
      </c>
    </row>
    <row r="839">
      <c r="A839" t="inlineStr">
        <is>
          <t>CASA-18</t>
        </is>
      </c>
      <c r="B839" t="inlineStr">
        <is>
          <t>MARCELO JOSE DA SILVA / RAQUEL LIVIA FACONTI</t>
        </is>
      </c>
      <c r="C839" t="n">
        <v>1</v>
      </c>
      <c r="D839" t="inlineStr">
        <is>
          <t>INCC</t>
        </is>
      </c>
      <c r="F839" t="inlineStr">
        <is>
          <t>Mensal</t>
        </is>
      </c>
      <c r="G839" s="322" t="n">
        <v>45524</v>
      </c>
      <c r="H839" s="322" t="n">
        <v>45505</v>
      </c>
      <c r="I839" t="n">
        <v>16</v>
      </c>
      <c r="J839" t="inlineStr">
        <is>
          <t>P - Parcela</t>
        </is>
      </c>
      <c r="K839" t="inlineStr">
        <is>
          <t>Contrato</t>
        </is>
      </c>
      <c r="L839" t="n">
        <v>3664.12</v>
      </c>
      <c r="M839" s="167">
        <f>DATE(YEAR(G839),MONTH(G839),1)</f>
        <v/>
      </c>
      <c r="N839" s="157">
        <f>IF(G839&gt;$L$3,"Futuro","Atraso")</f>
        <v/>
      </c>
      <c r="O839">
        <f>12*(YEAR(G839)-YEAR($L$3))+(MONTH(G839)-MONTH($L$3))</f>
        <v/>
      </c>
      <c r="P839" s="319">
        <f>IF(N839="Atraso",L839,L839/(1+$L$2)^O839)</f>
        <v/>
      </c>
      <c r="Q839">
        <f>IF(N839="Atraso",$L$3-G839,0)</f>
        <v/>
      </c>
      <c r="R839">
        <f>IF(Q839&lt;=15,"Até 15",IF(Q839&lt;=30,"Entre 15 e 30",IF(Q839&lt;=60,"Entre 30 e 60",IF(Q839&lt;=90,"Entre 60 e 90",IF(Q839&lt;=120,"Entre 90 e 120",IF(Q839&lt;=150,"Entre 120 e 150",IF(Q839&lt;=180,"Entre 150 e 180","Superior a 180")))))))</f>
        <v/>
      </c>
      <c r="S839">
        <f>IF(N839="Atraso",IF(Q839&lt;=30,INFORME_MENSAL!$A$12,IF(Q839&lt;=60,INFORME_MENSAL!$A$13,IF(Q839&lt;=90,INFORME_MENSAL!$A$14,IF(Q839&lt;=120,INFORME_MENSAL!$A$15,IF(Q839&lt;=150,INFORME_MENSAL!$A$16,IF(Q839&lt;=180,INFORME_MENSAL!$A$17,IF(Q839&lt;=360,INFORME_MENSAL!$A$18,IF(Q839&gt;360,INFORME_MENSAL!$A$19)))))))),"")</f>
        <v/>
      </c>
    </row>
    <row r="840">
      <c r="A840" t="inlineStr">
        <is>
          <t>CASA-16</t>
        </is>
      </c>
      <c r="B840" t="inlineStr">
        <is>
          <t>LEANDRO SOLA BERNARDINO / RAQUEL BERNARDINO SOLA</t>
        </is>
      </c>
      <c r="C840" t="n">
        <v>1</v>
      </c>
      <c r="D840" t="inlineStr">
        <is>
          <t>INCC</t>
        </is>
      </c>
      <c r="F840" t="inlineStr">
        <is>
          <t>Mensal</t>
        </is>
      </c>
      <c r="G840" s="322" t="n">
        <v>45524</v>
      </c>
      <c r="H840" s="322" t="n">
        <v>45505</v>
      </c>
      <c r="I840" t="n">
        <v>16</v>
      </c>
      <c r="J840" t="inlineStr">
        <is>
          <t>P - Parcela</t>
        </is>
      </c>
      <c r="K840" t="inlineStr">
        <is>
          <t>Contrato</t>
        </is>
      </c>
      <c r="L840" t="n">
        <v>3638.29</v>
      </c>
      <c r="M840" s="167">
        <f>DATE(YEAR(G840),MONTH(G840),1)</f>
        <v/>
      </c>
      <c r="N840" s="157">
        <f>IF(G840&gt;$L$3,"Futuro","Atraso")</f>
        <v/>
      </c>
      <c r="O840">
        <f>12*(YEAR(G840)-YEAR($L$3))+(MONTH(G840)-MONTH($L$3))</f>
        <v/>
      </c>
      <c r="P840" s="319">
        <f>IF(N840="Atraso",L840,L840/(1+$L$2)^O840)</f>
        <v/>
      </c>
      <c r="Q840">
        <f>IF(N840="Atraso",$L$3-G840,0)</f>
        <v/>
      </c>
      <c r="R840">
        <f>IF(Q840&lt;=15,"Até 15",IF(Q840&lt;=30,"Entre 15 e 30",IF(Q840&lt;=60,"Entre 30 e 60",IF(Q840&lt;=90,"Entre 60 e 90",IF(Q840&lt;=120,"Entre 90 e 120",IF(Q840&lt;=150,"Entre 120 e 150",IF(Q840&lt;=180,"Entre 150 e 180","Superior a 180")))))))</f>
        <v/>
      </c>
      <c r="S840">
        <f>IF(N840="Atraso",IF(Q840&lt;=30,INFORME_MENSAL!$A$12,IF(Q840&lt;=60,INFORME_MENSAL!$A$13,IF(Q840&lt;=90,INFORME_MENSAL!$A$14,IF(Q840&lt;=120,INFORME_MENSAL!$A$15,IF(Q840&lt;=150,INFORME_MENSAL!$A$16,IF(Q840&lt;=180,INFORME_MENSAL!$A$17,IF(Q840&lt;=360,INFORME_MENSAL!$A$18,IF(Q840&gt;360,INFORME_MENSAL!$A$19)))))))),"")</f>
        <v/>
      </c>
    </row>
    <row r="841">
      <c r="A841" t="inlineStr">
        <is>
          <t>CASA-34</t>
        </is>
      </c>
      <c r="B841" t="inlineStr">
        <is>
          <t>ALEXANDRE SIMIÃO / ANA PAULA DE BRITO SIMIÃO</t>
        </is>
      </c>
      <c r="C841" t="n">
        <v>1</v>
      </c>
      <c r="D841" t="inlineStr">
        <is>
          <t>INCC</t>
        </is>
      </c>
      <c r="F841" t="inlineStr">
        <is>
          <t>Mensal</t>
        </is>
      </c>
      <c r="G841" s="322" t="n">
        <v>45524</v>
      </c>
      <c r="H841" s="322" t="n">
        <v>45505</v>
      </c>
      <c r="I841" t="n">
        <v>16</v>
      </c>
      <c r="J841" t="inlineStr">
        <is>
          <t>P - Parcela</t>
        </is>
      </c>
      <c r="K841" t="inlineStr">
        <is>
          <t>Contrato</t>
        </is>
      </c>
      <c r="L841" t="n">
        <v>3845.45</v>
      </c>
      <c r="M841" s="167">
        <f>DATE(YEAR(G841),MONTH(G841),1)</f>
        <v/>
      </c>
      <c r="N841" s="157">
        <f>IF(G841&gt;$L$3,"Futuro","Atraso")</f>
        <v/>
      </c>
      <c r="O841">
        <f>12*(YEAR(G841)-YEAR($L$3))+(MONTH(G841)-MONTH($L$3))</f>
        <v/>
      </c>
      <c r="P841" s="319">
        <f>IF(N841="Atraso",L841,L841/(1+$L$2)^O841)</f>
        <v/>
      </c>
      <c r="Q841">
        <f>IF(N841="Atraso",$L$3-G841,0)</f>
        <v/>
      </c>
      <c r="R841">
        <f>IF(Q841&lt;=15,"Até 15",IF(Q841&lt;=30,"Entre 15 e 30",IF(Q841&lt;=60,"Entre 30 e 60",IF(Q841&lt;=90,"Entre 60 e 90",IF(Q841&lt;=120,"Entre 90 e 120",IF(Q841&lt;=150,"Entre 120 e 150",IF(Q841&lt;=180,"Entre 150 e 180","Superior a 180")))))))</f>
        <v/>
      </c>
      <c r="S841">
        <f>IF(N841="Atraso",IF(Q841&lt;=30,INFORME_MENSAL!$A$12,IF(Q841&lt;=60,INFORME_MENSAL!$A$13,IF(Q841&lt;=90,INFORME_MENSAL!$A$14,IF(Q841&lt;=120,INFORME_MENSAL!$A$15,IF(Q841&lt;=150,INFORME_MENSAL!$A$16,IF(Q841&lt;=180,INFORME_MENSAL!$A$17,IF(Q841&lt;=360,INFORME_MENSAL!$A$18,IF(Q841&gt;360,INFORME_MENSAL!$A$19)))))))),"")</f>
        <v/>
      </c>
    </row>
    <row r="842">
      <c r="A842" t="inlineStr">
        <is>
          <t>CASA-37</t>
        </is>
      </c>
      <c r="B842" t="inlineStr">
        <is>
          <t>DACH DIGITAL CONSULTORIA E SOLUCOES DIGITAIS LTDA / WESLEY BATISTA PEREIRA</t>
        </is>
      </c>
      <c r="C842" t="n">
        <v>1</v>
      </c>
      <c r="D842" t="inlineStr">
        <is>
          <t>INCC</t>
        </is>
      </c>
      <c r="F842" t="inlineStr">
        <is>
          <t>Mensal</t>
        </is>
      </c>
      <c r="G842" s="322" t="n">
        <v>45524</v>
      </c>
      <c r="H842" s="322" t="n">
        <v>45505</v>
      </c>
      <c r="I842" t="n">
        <v>4</v>
      </c>
      <c r="J842" t="inlineStr">
        <is>
          <t>A2 - Semestral</t>
        </is>
      </c>
      <c r="K842" t="inlineStr">
        <is>
          <t>Contrato</t>
        </is>
      </c>
      <c r="L842" t="n">
        <v>13340.4</v>
      </c>
      <c r="M842" s="167">
        <f>DATE(YEAR(G842),MONTH(G842),1)</f>
        <v/>
      </c>
      <c r="N842" s="157">
        <f>IF(G842&gt;$L$3,"Futuro","Atraso")</f>
        <v/>
      </c>
      <c r="O842">
        <f>12*(YEAR(G842)-YEAR($L$3))+(MONTH(G842)-MONTH($L$3))</f>
        <v/>
      </c>
      <c r="P842" s="319">
        <f>IF(N842="Atraso",L842,L842/(1+$L$2)^O842)</f>
        <v/>
      </c>
      <c r="Q842">
        <f>IF(N842="Atraso",$L$3-G842,0)</f>
        <v/>
      </c>
      <c r="R842">
        <f>IF(Q842&lt;=15,"Até 15",IF(Q842&lt;=30,"Entre 15 e 30",IF(Q842&lt;=60,"Entre 30 e 60",IF(Q842&lt;=90,"Entre 60 e 90",IF(Q842&lt;=120,"Entre 90 e 120",IF(Q842&lt;=150,"Entre 120 e 150",IF(Q842&lt;=180,"Entre 150 e 180","Superior a 180")))))))</f>
        <v/>
      </c>
      <c r="S842">
        <f>IF(N842="Atraso",IF(Q842&lt;=30,INFORME_MENSAL!$A$12,IF(Q842&lt;=60,INFORME_MENSAL!$A$13,IF(Q842&lt;=90,INFORME_MENSAL!$A$14,IF(Q842&lt;=120,INFORME_MENSAL!$A$15,IF(Q842&lt;=150,INFORME_MENSAL!$A$16,IF(Q842&lt;=180,INFORME_MENSAL!$A$17,IF(Q842&lt;=360,INFORME_MENSAL!$A$18,IF(Q842&gt;360,INFORME_MENSAL!$A$19)))))))),"")</f>
        <v/>
      </c>
    </row>
    <row r="843">
      <c r="A843" t="inlineStr">
        <is>
          <t>CASA-37</t>
        </is>
      </c>
      <c r="B843" t="inlineStr">
        <is>
          <t>DACH DIGITAL CONSULTORIA E SOLUCOES DIGITAIS LTDA / WESLEY BATISTA PEREIRA</t>
        </is>
      </c>
      <c r="C843" t="n">
        <v>1</v>
      </c>
      <c r="D843" t="inlineStr">
        <is>
          <t>INCC</t>
        </is>
      </c>
      <c r="F843" t="inlineStr">
        <is>
          <t>Mensal</t>
        </is>
      </c>
      <c r="G843" s="322" t="n">
        <v>45524</v>
      </c>
      <c r="H843" s="322" t="n">
        <v>45505</v>
      </c>
      <c r="I843" t="n">
        <v>15</v>
      </c>
      <c r="J843" t="inlineStr">
        <is>
          <t>P - Parcela</t>
        </is>
      </c>
      <c r="K843" t="inlineStr">
        <is>
          <t>Contrato</t>
        </is>
      </c>
      <c r="L843" t="n">
        <v>4615.18</v>
      </c>
      <c r="M843" s="167">
        <f>DATE(YEAR(G843),MONTH(G843),1)</f>
        <v/>
      </c>
      <c r="N843" s="157">
        <f>IF(G843&gt;$L$3,"Futuro","Atraso")</f>
        <v/>
      </c>
      <c r="O843">
        <f>12*(YEAR(G843)-YEAR($L$3))+(MONTH(G843)-MONTH($L$3))</f>
        <v/>
      </c>
      <c r="P843" s="319">
        <f>IF(N843="Atraso",L843,L843/(1+$L$2)^O843)</f>
        <v/>
      </c>
      <c r="Q843">
        <f>IF(N843="Atraso",$L$3-G843,0)</f>
        <v/>
      </c>
      <c r="R843">
        <f>IF(Q843&lt;=15,"Até 15",IF(Q843&lt;=30,"Entre 15 e 30",IF(Q843&lt;=60,"Entre 30 e 60",IF(Q843&lt;=90,"Entre 60 e 90",IF(Q843&lt;=120,"Entre 90 e 120",IF(Q843&lt;=150,"Entre 120 e 150",IF(Q843&lt;=180,"Entre 150 e 180","Superior a 180")))))))</f>
        <v/>
      </c>
      <c r="S843">
        <f>IF(N843="Atraso",IF(Q843&lt;=30,INFORME_MENSAL!$A$12,IF(Q843&lt;=60,INFORME_MENSAL!$A$13,IF(Q843&lt;=90,INFORME_MENSAL!$A$14,IF(Q843&lt;=120,INFORME_MENSAL!$A$15,IF(Q843&lt;=150,INFORME_MENSAL!$A$16,IF(Q843&lt;=180,INFORME_MENSAL!$A$17,IF(Q843&lt;=360,INFORME_MENSAL!$A$18,IF(Q843&gt;360,INFORME_MENSAL!$A$19)))))))),"")</f>
        <v/>
      </c>
    </row>
    <row r="844">
      <c r="A844" t="inlineStr">
        <is>
          <t>CASA-63</t>
        </is>
      </c>
      <c r="B844" t="inlineStr">
        <is>
          <t>RODRIGO LOPES DE SOUZA / BEATRIZ TEREZA MARCOLINO DE SOUZA</t>
        </is>
      </c>
      <c r="C844" t="n">
        <v>1</v>
      </c>
      <c r="D844" t="inlineStr">
        <is>
          <t>INCC</t>
        </is>
      </c>
      <c r="F844" t="inlineStr">
        <is>
          <t>Mensal</t>
        </is>
      </c>
      <c r="G844" s="322" t="n">
        <v>45524</v>
      </c>
      <c r="H844" s="322" t="n">
        <v>45505</v>
      </c>
      <c r="I844" t="n">
        <v>4</v>
      </c>
      <c r="J844" t="inlineStr">
        <is>
          <t>P - Parcela</t>
        </is>
      </c>
      <c r="K844" t="inlineStr">
        <is>
          <t>Contrato</t>
        </is>
      </c>
      <c r="L844" t="n">
        <v>7873.75</v>
      </c>
      <c r="M844" s="167">
        <f>DATE(YEAR(G844),MONTH(G844),1)</f>
        <v/>
      </c>
      <c r="N844" s="157">
        <f>IF(G844&gt;$L$3,"Futuro","Atraso")</f>
        <v/>
      </c>
      <c r="O844">
        <f>12*(YEAR(G844)-YEAR($L$3))+(MONTH(G844)-MONTH($L$3))</f>
        <v/>
      </c>
      <c r="P844" s="319">
        <f>IF(N844="Atraso",L844,L844/(1+$L$2)^O844)</f>
        <v/>
      </c>
      <c r="Q844">
        <f>IF(N844="Atraso",$L$3-G844,0)</f>
        <v/>
      </c>
      <c r="R844">
        <f>IF(Q844&lt;=15,"Até 15",IF(Q844&lt;=30,"Entre 15 e 30",IF(Q844&lt;=60,"Entre 30 e 60",IF(Q844&lt;=90,"Entre 60 e 90",IF(Q844&lt;=120,"Entre 90 e 120",IF(Q844&lt;=150,"Entre 120 e 150",IF(Q844&lt;=180,"Entre 150 e 180","Superior a 180")))))))</f>
        <v/>
      </c>
      <c r="S844">
        <f>IF(N844="Atraso",IF(Q844&lt;=30,INFORME_MENSAL!$A$12,IF(Q844&lt;=60,INFORME_MENSAL!$A$13,IF(Q844&lt;=90,INFORME_MENSAL!$A$14,IF(Q844&lt;=120,INFORME_MENSAL!$A$15,IF(Q844&lt;=150,INFORME_MENSAL!$A$16,IF(Q844&lt;=180,INFORME_MENSAL!$A$17,IF(Q844&lt;=360,INFORME_MENSAL!$A$18,IF(Q844&gt;360,INFORME_MENSAL!$A$19)))))))),"")</f>
        <v/>
      </c>
    </row>
    <row r="845">
      <c r="A845" t="inlineStr">
        <is>
          <t>CASA-63</t>
        </is>
      </c>
      <c r="B845" t="inlineStr">
        <is>
          <t>RODRIGO LOPES DE SOUZA / BEATRIZ TEREZA MARCOLINO DE SOUZA</t>
        </is>
      </c>
      <c r="C845" t="n">
        <v>1</v>
      </c>
      <c r="D845" t="inlineStr">
        <is>
          <t>INCC</t>
        </is>
      </c>
      <c r="F845" t="inlineStr">
        <is>
          <t>Mensal</t>
        </is>
      </c>
      <c r="G845" s="322" t="n">
        <v>45524</v>
      </c>
      <c r="H845" s="322" t="n">
        <v>45505</v>
      </c>
      <c r="I845" t="n">
        <v>1</v>
      </c>
      <c r="J845" t="inlineStr">
        <is>
          <t>I - Intermediária</t>
        </is>
      </c>
      <c r="K845" t="inlineStr">
        <is>
          <t>Contrato</t>
        </is>
      </c>
      <c r="L845" t="n">
        <v>17000</v>
      </c>
      <c r="M845" s="167">
        <f>DATE(YEAR(G845),MONTH(G845),1)</f>
        <v/>
      </c>
      <c r="N845" s="157">
        <f>IF(G845&gt;$L$3,"Futuro","Atraso")</f>
        <v/>
      </c>
      <c r="O845">
        <f>12*(YEAR(G845)-YEAR($L$3))+(MONTH(G845)-MONTH($L$3))</f>
        <v/>
      </c>
      <c r="P845" s="319">
        <f>IF(N845="Atraso",L845,L845/(1+$L$2)^O845)</f>
        <v/>
      </c>
      <c r="Q845">
        <f>IF(N845="Atraso",$L$3-G845,0)</f>
        <v/>
      </c>
      <c r="R845">
        <f>IF(Q845&lt;=15,"Até 15",IF(Q845&lt;=30,"Entre 15 e 30",IF(Q845&lt;=60,"Entre 30 e 60",IF(Q845&lt;=90,"Entre 60 e 90",IF(Q845&lt;=120,"Entre 90 e 120",IF(Q845&lt;=150,"Entre 120 e 150",IF(Q845&lt;=180,"Entre 150 e 180","Superior a 180")))))))</f>
        <v/>
      </c>
      <c r="S845">
        <f>IF(N845="Atraso",IF(Q845&lt;=30,INFORME_MENSAL!$A$12,IF(Q845&lt;=60,INFORME_MENSAL!$A$13,IF(Q845&lt;=90,INFORME_MENSAL!$A$14,IF(Q845&lt;=120,INFORME_MENSAL!$A$15,IF(Q845&lt;=150,INFORME_MENSAL!$A$16,IF(Q845&lt;=180,INFORME_MENSAL!$A$17,IF(Q845&lt;=360,INFORME_MENSAL!$A$18,IF(Q845&gt;360,INFORME_MENSAL!$A$19)))))))),"")</f>
        <v/>
      </c>
    </row>
    <row r="846">
      <c r="A846" t="inlineStr">
        <is>
          <t>CASA-32</t>
        </is>
      </c>
      <c r="B846" t="inlineStr">
        <is>
          <t>FERNANDA CARSOSO MOREIRA / JONATHAN ALVES MACEDO</t>
        </is>
      </c>
      <c r="C846" t="n">
        <v>1</v>
      </c>
      <c r="D846" t="inlineStr">
        <is>
          <t>INCC</t>
        </is>
      </c>
      <c r="F846" t="inlineStr">
        <is>
          <t>Mensal</t>
        </is>
      </c>
      <c r="G846" s="322" t="n">
        <v>45524</v>
      </c>
      <c r="H846" s="322" t="n">
        <v>45505</v>
      </c>
      <c r="I846" t="n">
        <v>4</v>
      </c>
      <c r="J846" t="inlineStr">
        <is>
          <t>P - Parcela</t>
        </is>
      </c>
      <c r="K846" t="inlineStr">
        <is>
          <t>Contrato</t>
        </is>
      </c>
      <c r="L846" t="n">
        <v>5078.89</v>
      </c>
      <c r="M846" s="167">
        <f>DATE(YEAR(G846),MONTH(G846),1)</f>
        <v/>
      </c>
      <c r="N846" s="157">
        <f>IF(G846&gt;$L$3,"Futuro","Atraso")</f>
        <v/>
      </c>
      <c r="O846">
        <f>12*(YEAR(G846)-YEAR($L$3))+(MONTH(G846)-MONTH($L$3))</f>
        <v/>
      </c>
      <c r="P846" s="319">
        <f>IF(N846="Atraso",L846,L846/(1+$L$2)^O846)</f>
        <v/>
      </c>
      <c r="Q846">
        <f>IF(N846="Atraso",$L$3-G846,0)</f>
        <v/>
      </c>
      <c r="R846">
        <f>IF(Q846&lt;=15,"Até 15",IF(Q846&lt;=30,"Entre 15 e 30",IF(Q846&lt;=60,"Entre 30 e 60",IF(Q846&lt;=90,"Entre 60 e 90",IF(Q846&lt;=120,"Entre 90 e 120",IF(Q846&lt;=150,"Entre 120 e 150",IF(Q846&lt;=180,"Entre 150 e 180","Superior a 180")))))))</f>
        <v/>
      </c>
      <c r="S846">
        <f>IF(N846="Atraso",IF(Q846&lt;=30,INFORME_MENSAL!$A$12,IF(Q846&lt;=60,INFORME_MENSAL!$A$13,IF(Q846&lt;=90,INFORME_MENSAL!$A$14,IF(Q846&lt;=120,INFORME_MENSAL!$A$15,IF(Q846&lt;=150,INFORME_MENSAL!$A$16,IF(Q846&lt;=180,INFORME_MENSAL!$A$17,IF(Q846&lt;=360,INFORME_MENSAL!$A$18,IF(Q846&gt;360,INFORME_MENSAL!$A$19)))))))),"")</f>
        <v/>
      </c>
    </row>
    <row r="847">
      <c r="A847" t="inlineStr">
        <is>
          <t>CASA-65</t>
        </is>
      </c>
      <c r="B847" t="inlineStr">
        <is>
          <t>DANILO BERTONI PIMENTA / ALBANETE COSTA DE FRANÇA</t>
        </is>
      </c>
      <c r="C847" t="n">
        <v>1</v>
      </c>
      <c r="D847" t="inlineStr">
        <is>
          <t>INCC</t>
        </is>
      </c>
      <c r="F847" t="inlineStr">
        <is>
          <t>Mensal</t>
        </is>
      </c>
      <c r="G847" s="322" t="n">
        <v>45524</v>
      </c>
      <c r="H847" s="322" t="n">
        <v>45505</v>
      </c>
      <c r="I847" t="n">
        <v>3</v>
      </c>
      <c r="J847" t="inlineStr">
        <is>
          <t>P - Parcela</t>
        </is>
      </c>
      <c r="K847" t="inlineStr">
        <is>
          <t>Contrato</t>
        </is>
      </c>
      <c r="L847" t="n">
        <v>5889.62</v>
      </c>
      <c r="M847" s="167">
        <f>DATE(YEAR(G847),MONTH(G847),1)</f>
        <v/>
      </c>
      <c r="N847" s="157">
        <f>IF(G847&gt;$L$3,"Futuro","Atraso")</f>
        <v/>
      </c>
      <c r="O847">
        <f>12*(YEAR(G847)-YEAR($L$3))+(MONTH(G847)-MONTH($L$3))</f>
        <v/>
      </c>
      <c r="P847" s="319">
        <f>IF(N847="Atraso",L847,L847/(1+$L$2)^O847)</f>
        <v/>
      </c>
      <c r="Q847">
        <f>IF(N847="Atraso",$L$3-G847,0)</f>
        <v/>
      </c>
      <c r="R847">
        <f>IF(Q847&lt;=15,"Até 15",IF(Q847&lt;=30,"Entre 15 e 30",IF(Q847&lt;=60,"Entre 30 e 60",IF(Q847&lt;=90,"Entre 60 e 90",IF(Q847&lt;=120,"Entre 90 e 120",IF(Q847&lt;=150,"Entre 120 e 150",IF(Q847&lt;=180,"Entre 150 e 180","Superior a 180")))))))</f>
        <v/>
      </c>
      <c r="S847">
        <f>IF(N847="Atraso",IF(Q847&lt;=30,INFORME_MENSAL!$A$12,IF(Q847&lt;=60,INFORME_MENSAL!$A$13,IF(Q847&lt;=90,INFORME_MENSAL!$A$14,IF(Q847&lt;=120,INFORME_MENSAL!$A$15,IF(Q847&lt;=150,INFORME_MENSAL!$A$16,IF(Q847&lt;=180,INFORME_MENSAL!$A$17,IF(Q847&lt;=360,INFORME_MENSAL!$A$18,IF(Q847&gt;360,INFORME_MENSAL!$A$19)))))))),"")</f>
        <v/>
      </c>
    </row>
    <row r="848">
      <c r="A848" t="inlineStr">
        <is>
          <t>CASA-41</t>
        </is>
      </c>
      <c r="B848" t="inlineStr">
        <is>
          <t>ANTONIO FABRETTE</t>
        </is>
      </c>
      <c r="C848" t="n">
        <v>1</v>
      </c>
      <c r="D848" t="inlineStr">
        <is>
          <t>INCC</t>
        </is>
      </c>
      <c r="F848" t="inlineStr">
        <is>
          <t>Mensal</t>
        </is>
      </c>
      <c r="G848" s="322" t="n">
        <v>45529</v>
      </c>
      <c r="H848" s="322" t="n">
        <v>45505</v>
      </c>
      <c r="I848" t="n">
        <v>18</v>
      </c>
      <c r="J848" t="inlineStr">
        <is>
          <t>P - Parcela</t>
        </is>
      </c>
      <c r="K848" t="inlineStr">
        <is>
          <t>Contrato</t>
        </is>
      </c>
      <c r="L848" t="n">
        <v>3500</v>
      </c>
      <c r="M848" s="167">
        <f>DATE(YEAR(G848),MONTH(G848),1)</f>
        <v/>
      </c>
      <c r="N848" s="157">
        <f>IF(G848&gt;$L$3,"Futuro","Atraso")</f>
        <v/>
      </c>
      <c r="O848">
        <f>12*(YEAR(G848)-YEAR($L$3))+(MONTH(G848)-MONTH($L$3))</f>
        <v/>
      </c>
      <c r="P848" s="319">
        <f>IF(N848="Atraso",L848,L848/(1+$L$2)^O848)</f>
        <v/>
      </c>
      <c r="Q848">
        <f>IF(N848="Atraso",$L$3-G848,0)</f>
        <v/>
      </c>
      <c r="R848">
        <f>IF(Q848&lt;=15,"Até 15",IF(Q848&lt;=30,"Entre 15 e 30",IF(Q848&lt;=60,"Entre 30 e 60",IF(Q848&lt;=90,"Entre 60 e 90",IF(Q848&lt;=120,"Entre 90 e 120",IF(Q848&lt;=150,"Entre 120 e 150",IF(Q848&lt;=180,"Entre 150 e 180","Superior a 180")))))))</f>
        <v/>
      </c>
      <c r="S848">
        <f>IF(N848="Atraso",IF(Q848&lt;=30,INFORME_MENSAL!$A$12,IF(Q848&lt;=60,INFORME_MENSAL!$A$13,IF(Q848&lt;=90,INFORME_MENSAL!$A$14,IF(Q848&lt;=120,INFORME_MENSAL!$A$15,IF(Q848&lt;=150,INFORME_MENSAL!$A$16,IF(Q848&lt;=180,INFORME_MENSAL!$A$17,IF(Q848&lt;=360,INFORME_MENSAL!$A$18,IF(Q848&gt;360,INFORME_MENSAL!$A$19)))))))),"")</f>
        <v/>
      </c>
    </row>
    <row r="849">
      <c r="A849" t="inlineStr">
        <is>
          <t>CASA-56</t>
        </is>
      </c>
      <c r="B849" t="inlineStr">
        <is>
          <t>ANTONIO FABRETTE</t>
        </is>
      </c>
      <c r="C849" t="n">
        <v>1</v>
      </c>
      <c r="D849" t="inlineStr">
        <is>
          <t>INCC</t>
        </is>
      </c>
      <c r="F849" t="inlineStr">
        <is>
          <t>Mensal</t>
        </is>
      </c>
      <c r="G849" s="322" t="n">
        <v>45529</v>
      </c>
      <c r="H849" s="322" t="n">
        <v>45505</v>
      </c>
      <c r="I849" t="n">
        <v>18</v>
      </c>
      <c r="J849" t="inlineStr">
        <is>
          <t>P - Parcela</t>
        </is>
      </c>
      <c r="K849" t="inlineStr">
        <is>
          <t>Contrato</t>
        </is>
      </c>
      <c r="L849" t="n">
        <v>3000</v>
      </c>
      <c r="M849" s="167">
        <f>DATE(YEAR(G849),MONTH(G849),1)</f>
        <v/>
      </c>
      <c r="N849" s="157">
        <f>IF(G849&gt;$L$3,"Futuro","Atraso")</f>
        <v/>
      </c>
      <c r="O849">
        <f>12*(YEAR(G849)-YEAR($L$3))+(MONTH(G849)-MONTH($L$3))</f>
        <v/>
      </c>
      <c r="P849" s="319">
        <f>IF(N849="Atraso",L849,L849/(1+$L$2)^O849)</f>
        <v/>
      </c>
      <c r="Q849">
        <f>IF(N849="Atraso",$L$3-G849,0)</f>
        <v/>
      </c>
      <c r="R849">
        <f>IF(Q849&lt;=15,"Até 15",IF(Q849&lt;=30,"Entre 15 e 30",IF(Q849&lt;=60,"Entre 30 e 60",IF(Q849&lt;=90,"Entre 60 e 90",IF(Q849&lt;=120,"Entre 90 e 120",IF(Q849&lt;=150,"Entre 120 e 150",IF(Q849&lt;=180,"Entre 150 e 180","Superior a 180")))))))</f>
        <v/>
      </c>
      <c r="S849">
        <f>IF(N849="Atraso",IF(Q849&lt;=30,INFORME_MENSAL!$A$12,IF(Q849&lt;=60,INFORME_MENSAL!$A$13,IF(Q849&lt;=90,INFORME_MENSAL!$A$14,IF(Q849&lt;=120,INFORME_MENSAL!$A$15,IF(Q849&lt;=150,INFORME_MENSAL!$A$16,IF(Q849&lt;=180,INFORME_MENSAL!$A$17,IF(Q849&lt;=360,INFORME_MENSAL!$A$18,IF(Q849&gt;360,INFORME_MENSAL!$A$19)))))))),"")</f>
        <v/>
      </c>
    </row>
    <row r="850">
      <c r="A850" t="inlineStr">
        <is>
          <t>CASA-75</t>
        </is>
      </c>
      <c r="B850" t="inlineStr">
        <is>
          <t>ROMUALDO TORRES DA SILVA / WANILZY LOPES DE OLIVEIRA SILVA</t>
        </is>
      </c>
      <c r="C850" t="n">
        <v>1</v>
      </c>
      <c r="D850" t="inlineStr">
        <is>
          <t>INCC</t>
        </is>
      </c>
      <c r="F850" t="inlineStr">
        <is>
          <t>Mensal</t>
        </is>
      </c>
      <c r="G850" s="322" t="n">
        <v>45529</v>
      </c>
      <c r="H850" s="322" t="n">
        <v>45505</v>
      </c>
      <c r="I850" t="n">
        <v>16</v>
      </c>
      <c r="J850" t="inlineStr">
        <is>
          <t>P - Parcela</t>
        </is>
      </c>
      <c r="K850" t="inlineStr">
        <is>
          <t>Contrato</t>
        </is>
      </c>
      <c r="L850" t="n">
        <v>5007.54</v>
      </c>
      <c r="M850" s="167">
        <f>DATE(YEAR(G850),MONTH(G850),1)</f>
        <v/>
      </c>
      <c r="N850" s="157">
        <f>IF(G850&gt;$L$3,"Futuro","Atraso")</f>
        <v/>
      </c>
      <c r="O850">
        <f>12*(YEAR(G850)-YEAR($L$3))+(MONTH(G850)-MONTH($L$3))</f>
        <v/>
      </c>
      <c r="P850" s="319">
        <f>IF(N850="Atraso",L850,L850/(1+$L$2)^O850)</f>
        <v/>
      </c>
      <c r="Q850">
        <f>IF(N850="Atraso",$L$3-G850,0)</f>
        <v/>
      </c>
      <c r="R850">
        <f>IF(Q850&lt;=15,"Até 15",IF(Q850&lt;=30,"Entre 15 e 30",IF(Q850&lt;=60,"Entre 30 e 60",IF(Q850&lt;=90,"Entre 60 e 90",IF(Q850&lt;=120,"Entre 90 e 120",IF(Q850&lt;=150,"Entre 120 e 150",IF(Q850&lt;=180,"Entre 150 e 180","Superior a 180")))))))</f>
        <v/>
      </c>
      <c r="S850">
        <f>IF(N850="Atraso",IF(Q850&lt;=30,INFORME_MENSAL!$A$12,IF(Q850&lt;=60,INFORME_MENSAL!$A$13,IF(Q850&lt;=90,INFORME_MENSAL!$A$14,IF(Q850&lt;=120,INFORME_MENSAL!$A$15,IF(Q850&lt;=150,INFORME_MENSAL!$A$16,IF(Q850&lt;=180,INFORME_MENSAL!$A$17,IF(Q850&lt;=360,INFORME_MENSAL!$A$18,IF(Q850&gt;360,INFORME_MENSAL!$A$19)))))))),"")</f>
        <v/>
      </c>
    </row>
    <row r="851">
      <c r="A851" t="inlineStr">
        <is>
          <t>CASA-1</t>
        </is>
      </c>
      <c r="B851" t="inlineStr">
        <is>
          <t>ISRAEL NUNES DA SILVA</t>
        </is>
      </c>
      <c r="C851" t="n">
        <v>1</v>
      </c>
      <c r="D851" t="inlineStr">
        <is>
          <t>INCC</t>
        </is>
      </c>
      <c r="F851" t="inlineStr">
        <is>
          <t>Mensal</t>
        </is>
      </c>
      <c r="G851" s="322" t="n">
        <v>45529</v>
      </c>
      <c r="H851" s="322" t="n">
        <v>45505</v>
      </c>
      <c r="I851" t="n">
        <v>18</v>
      </c>
      <c r="J851" t="inlineStr">
        <is>
          <t>P - Parcela</t>
        </is>
      </c>
      <c r="K851" t="inlineStr">
        <is>
          <t>Contrato</t>
        </is>
      </c>
      <c r="L851" t="n">
        <v>3701.58</v>
      </c>
      <c r="M851" s="167">
        <f>DATE(YEAR(G851),MONTH(G851),1)</f>
        <v/>
      </c>
      <c r="N851" s="157">
        <f>IF(G851&gt;$L$3,"Futuro","Atraso")</f>
        <v/>
      </c>
      <c r="O851">
        <f>12*(YEAR(G851)-YEAR($L$3))+(MONTH(G851)-MONTH($L$3))</f>
        <v/>
      </c>
      <c r="P851" s="319">
        <f>IF(N851="Atraso",L851,L851/(1+$L$2)^O851)</f>
        <v/>
      </c>
      <c r="Q851">
        <f>IF(N851="Atraso",$L$3-G851,0)</f>
        <v/>
      </c>
      <c r="R851">
        <f>IF(Q851&lt;=15,"Até 15",IF(Q851&lt;=30,"Entre 15 e 30",IF(Q851&lt;=60,"Entre 30 e 60",IF(Q851&lt;=90,"Entre 60 e 90",IF(Q851&lt;=120,"Entre 90 e 120",IF(Q851&lt;=150,"Entre 120 e 150",IF(Q851&lt;=180,"Entre 150 e 180","Superior a 180")))))))</f>
        <v/>
      </c>
      <c r="S851">
        <f>IF(N851="Atraso",IF(Q851&lt;=30,INFORME_MENSAL!$A$12,IF(Q851&lt;=60,INFORME_MENSAL!$A$13,IF(Q851&lt;=90,INFORME_MENSAL!$A$14,IF(Q851&lt;=120,INFORME_MENSAL!$A$15,IF(Q851&lt;=150,INFORME_MENSAL!$A$16,IF(Q851&lt;=180,INFORME_MENSAL!$A$17,IF(Q851&lt;=360,INFORME_MENSAL!$A$18,IF(Q851&gt;360,INFORME_MENSAL!$A$19)))))))),"")</f>
        <v/>
      </c>
    </row>
    <row r="852">
      <c r="A852" t="inlineStr">
        <is>
          <t>CASA-77</t>
        </is>
      </c>
      <c r="B852" t="inlineStr">
        <is>
          <t>CARLOS CESAR DE LIMA / STEPHANIE BARBOSA ALVES DE LIMA</t>
        </is>
      </c>
      <c r="C852" t="n">
        <v>1</v>
      </c>
      <c r="D852" t="inlineStr">
        <is>
          <t>INCC</t>
        </is>
      </c>
      <c r="F852" t="inlineStr">
        <is>
          <t>Mensal</t>
        </is>
      </c>
      <c r="G852" s="322" t="n">
        <v>45529</v>
      </c>
      <c r="H852" s="322" t="n">
        <v>45505</v>
      </c>
      <c r="I852" t="n">
        <v>16</v>
      </c>
      <c r="J852" t="inlineStr">
        <is>
          <t>P - Parcela</t>
        </is>
      </c>
      <c r="K852" t="inlineStr">
        <is>
          <t>Contrato</t>
        </is>
      </c>
      <c r="L852" t="n">
        <v>3373.31</v>
      </c>
      <c r="M852" s="167">
        <f>DATE(YEAR(G852),MONTH(G852),1)</f>
        <v/>
      </c>
      <c r="N852" s="157">
        <f>IF(G852&gt;$L$3,"Futuro","Atraso")</f>
        <v/>
      </c>
      <c r="O852">
        <f>12*(YEAR(G852)-YEAR($L$3))+(MONTH(G852)-MONTH($L$3))</f>
        <v/>
      </c>
      <c r="P852" s="319">
        <f>IF(N852="Atraso",L852,L852/(1+$L$2)^O852)</f>
        <v/>
      </c>
      <c r="Q852">
        <f>IF(N852="Atraso",$L$3-G852,0)</f>
        <v/>
      </c>
      <c r="R852">
        <f>IF(Q852&lt;=15,"Até 15",IF(Q852&lt;=30,"Entre 15 e 30",IF(Q852&lt;=60,"Entre 30 e 60",IF(Q852&lt;=90,"Entre 60 e 90",IF(Q852&lt;=120,"Entre 90 e 120",IF(Q852&lt;=150,"Entre 120 e 150",IF(Q852&lt;=180,"Entre 150 e 180","Superior a 180")))))))</f>
        <v/>
      </c>
      <c r="S852">
        <f>IF(N852="Atraso",IF(Q852&lt;=30,INFORME_MENSAL!$A$12,IF(Q852&lt;=60,INFORME_MENSAL!$A$13,IF(Q852&lt;=90,INFORME_MENSAL!$A$14,IF(Q852&lt;=120,INFORME_MENSAL!$A$15,IF(Q852&lt;=150,INFORME_MENSAL!$A$16,IF(Q852&lt;=180,INFORME_MENSAL!$A$17,IF(Q852&lt;=360,INFORME_MENSAL!$A$18,IF(Q852&gt;360,INFORME_MENSAL!$A$19)))))))),"")</f>
        <v/>
      </c>
    </row>
    <row r="853">
      <c r="A853" t="inlineStr">
        <is>
          <t>CASA-47</t>
        </is>
      </c>
      <c r="B853" t="inlineStr">
        <is>
          <t>CHARLLES DALTON CINTRA LOPES / EDINEIA FATIMA MIQUELETTI</t>
        </is>
      </c>
      <c r="C853" t="n">
        <v>1</v>
      </c>
      <c r="D853" t="inlineStr">
        <is>
          <t>INCC</t>
        </is>
      </c>
      <c r="F853" t="inlineStr">
        <is>
          <t>Mensal</t>
        </is>
      </c>
      <c r="G853" s="322" t="n">
        <v>45529</v>
      </c>
      <c r="H853" s="322" t="n">
        <v>45505</v>
      </c>
      <c r="I853" t="n">
        <v>18</v>
      </c>
      <c r="J853" t="inlineStr">
        <is>
          <t>P - Parcela</t>
        </is>
      </c>
      <c r="K853" t="inlineStr">
        <is>
          <t>Contrato</t>
        </is>
      </c>
      <c r="L853" t="n">
        <v>3452.55</v>
      </c>
      <c r="M853" s="167">
        <f>DATE(YEAR(G853),MONTH(G853),1)</f>
        <v/>
      </c>
      <c r="N853" s="157">
        <f>IF(G853&gt;$L$3,"Futuro","Atraso")</f>
        <v/>
      </c>
      <c r="O853">
        <f>12*(YEAR(G853)-YEAR($L$3))+(MONTH(G853)-MONTH($L$3))</f>
        <v/>
      </c>
      <c r="P853" s="319">
        <f>IF(N853="Atraso",L853,L853/(1+$L$2)^O853)</f>
        <v/>
      </c>
      <c r="Q853">
        <f>IF(N853="Atraso",$L$3-G853,0)</f>
        <v/>
      </c>
      <c r="R853">
        <f>IF(Q853&lt;=15,"Até 15",IF(Q853&lt;=30,"Entre 15 e 30",IF(Q853&lt;=60,"Entre 30 e 60",IF(Q853&lt;=90,"Entre 60 e 90",IF(Q853&lt;=120,"Entre 90 e 120",IF(Q853&lt;=150,"Entre 120 e 150",IF(Q853&lt;=180,"Entre 150 e 180","Superior a 180")))))))</f>
        <v/>
      </c>
      <c r="S853">
        <f>IF(N853="Atraso",IF(Q853&lt;=30,INFORME_MENSAL!$A$12,IF(Q853&lt;=60,INFORME_MENSAL!$A$13,IF(Q853&lt;=90,INFORME_MENSAL!$A$14,IF(Q853&lt;=120,INFORME_MENSAL!$A$15,IF(Q853&lt;=150,INFORME_MENSAL!$A$16,IF(Q853&lt;=180,INFORME_MENSAL!$A$17,IF(Q853&lt;=360,INFORME_MENSAL!$A$18,IF(Q853&gt;360,INFORME_MENSAL!$A$19)))))))),"")</f>
        <v/>
      </c>
    </row>
    <row r="854">
      <c r="A854" t="inlineStr">
        <is>
          <t>CASA-2</t>
        </is>
      </c>
      <c r="B854" t="inlineStr">
        <is>
          <t>ARQUIMEDES GALVAO DE ALMEIDA FRANCA CRIVELARI / MARCELA GALVAO DE ALMEIDA FRANCA CRIVELARI</t>
        </is>
      </c>
      <c r="C854" t="n">
        <v>1</v>
      </c>
      <c r="D854" t="inlineStr">
        <is>
          <t>INCC</t>
        </is>
      </c>
      <c r="F854" t="inlineStr">
        <is>
          <t>Mensal</t>
        </is>
      </c>
      <c r="G854" s="322" t="n">
        <v>45529</v>
      </c>
      <c r="H854" s="322" t="n">
        <v>45505</v>
      </c>
      <c r="I854" t="n">
        <v>17</v>
      </c>
      <c r="J854" t="inlineStr">
        <is>
          <t>P - Parcela</t>
        </is>
      </c>
      <c r="K854" t="inlineStr">
        <is>
          <t>Contrato</t>
        </is>
      </c>
      <c r="L854" t="n">
        <v>6273.23</v>
      </c>
      <c r="M854" s="167">
        <f>DATE(YEAR(G854),MONTH(G854),1)</f>
        <v/>
      </c>
      <c r="N854" s="157">
        <f>IF(G854&gt;$L$3,"Futuro","Atraso")</f>
        <v/>
      </c>
      <c r="O854">
        <f>12*(YEAR(G854)-YEAR($L$3))+(MONTH(G854)-MONTH($L$3))</f>
        <v/>
      </c>
      <c r="P854" s="319">
        <f>IF(N854="Atraso",L854,L854/(1+$L$2)^O854)</f>
        <v/>
      </c>
      <c r="Q854">
        <f>IF(N854="Atraso",$L$3-G854,0)</f>
        <v/>
      </c>
      <c r="R854">
        <f>IF(Q854&lt;=15,"Até 15",IF(Q854&lt;=30,"Entre 15 e 30",IF(Q854&lt;=60,"Entre 30 e 60",IF(Q854&lt;=90,"Entre 60 e 90",IF(Q854&lt;=120,"Entre 90 e 120",IF(Q854&lt;=150,"Entre 120 e 150",IF(Q854&lt;=180,"Entre 150 e 180","Superior a 180")))))))</f>
        <v/>
      </c>
      <c r="S854">
        <f>IF(N854="Atraso",IF(Q854&lt;=30,INFORME_MENSAL!$A$12,IF(Q854&lt;=60,INFORME_MENSAL!$A$13,IF(Q854&lt;=90,INFORME_MENSAL!$A$14,IF(Q854&lt;=120,INFORME_MENSAL!$A$15,IF(Q854&lt;=150,INFORME_MENSAL!$A$16,IF(Q854&lt;=180,INFORME_MENSAL!$A$17,IF(Q854&lt;=360,INFORME_MENSAL!$A$18,IF(Q854&gt;360,INFORME_MENSAL!$A$19)))))))),"")</f>
        <v/>
      </c>
    </row>
    <row r="855">
      <c r="A855" t="inlineStr">
        <is>
          <t>CASA-15</t>
        </is>
      </c>
      <c r="B855" t="inlineStr">
        <is>
          <t>ANA CRISTINA DA SILVEIRA REGINALDO GANDA / JEFERSON FERREIRA GANDA</t>
        </is>
      </c>
      <c r="C855" t="n">
        <v>1</v>
      </c>
      <c r="D855" t="inlineStr">
        <is>
          <t>INCC</t>
        </is>
      </c>
      <c r="F855" t="inlineStr">
        <is>
          <t>Mensal</t>
        </is>
      </c>
      <c r="G855" s="322" t="n">
        <v>45529</v>
      </c>
      <c r="H855" s="322" t="n">
        <v>45505</v>
      </c>
      <c r="I855" t="n">
        <v>18</v>
      </c>
      <c r="J855" t="inlineStr">
        <is>
          <t>P - Parcela</t>
        </is>
      </c>
      <c r="K855" t="inlineStr">
        <is>
          <t>Contrato</t>
        </is>
      </c>
      <c r="L855" t="n">
        <v>3701.58</v>
      </c>
      <c r="M855" s="167">
        <f>DATE(YEAR(G855),MONTH(G855),1)</f>
        <v/>
      </c>
      <c r="N855" s="157">
        <f>IF(G855&gt;$L$3,"Futuro","Atraso")</f>
        <v/>
      </c>
      <c r="O855">
        <f>12*(YEAR(G855)-YEAR($L$3))+(MONTH(G855)-MONTH($L$3))</f>
        <v/>
      </c>
      <c r="P855" s="319">
        <f>IF(N855="Atraso",L855,L855/(1+$L$2)^O855)</f>
        <v/>
      </c>
      <c r="Q855">
        <f>IF(N855="Atraso",$L$3-G855,0)</f>
        <v/>
      </c>
      <c r="R855">
        <f>IF(Q855&lt;=15,"Até 15",IF(Q855&lt;=30,"Entre 15 e 30",IF(Q855&lt;=60,"Entre 30 e 60",IF(Q855&lt;=90,"Entre 60 e 90",IF(Q855&lt;=120,"Entre 90 e 120",IF(Q855&lt;=150,"Entre 120 e 150",IF(Q855&lt;=180,"Entre 150 e 180","Superior a 180")))))))</f>
        <v/>
      </c>
      <c r="S855">
        <f>IF(N855="Atraso",IF(Q855&lt;=30,INFORME_MENSAL!$A$12,IF(Q855&lt;=60,INFORME_MENSAL!$A$13,IF(Q855&lt;=90,INFORME_MENSAL!$A$14,IF(Q855&lt;=120,INFORME_MENSAL!$A$15,IF(Q855&lt;=150,INFORME_MENSAL!$A$16,IF(Q855&lt;=180,INFORME_MENSAL!$A$17,IF(Q855&lt;=360,INFORME_MENSAL!$A$18,IF(Q855&gt;360,INFORME_MENSAL!$A$19)))))))),"")</f>
        <v/>
      </c>
    </row>
    <row r="856">
      <c r="A856" t="inlineStr">
        <is>
          <t>CASA-24</t>
        </is>
      </c>
      <c r="B856" t="inlineStr">
        <is>
          <t>DAVID EDUARDO NUNES GONÇALVES/PATRICIA GONÇALVES MOURA</t>
        </is>
      </c>
      <c r="C856" t="n">
        <v>1</v>
      </c>
      <c r="D856" t="inlineStr">
        <is>
          <t>INCC</t>
        </is>
      </c>
      <c r="F856" t="inlineStr">
        <is>
          <t>Mensal</t>
        </is>
      </c>
      <c r="G856" s="322" t="n">
        <v>45529</v>
      </c>
      <c r="H856" s="322" t="n">
        <v>45505</v>
      </c>
      <c r="I856" t="n">
        <v>17</v>
      </c>
      <c r="J856" t="inlineStr">
        <is>
          <t>P - Parcela</t>
        </is>
      </c>
      <c r="K856" t="inlineStr">
        <is>
          <t>Contrato</t>
        </is>
      </c>
      <c r="L856" t="n">
        <v>2248.9</v>
      </c>
      <c r="M856" s="167">
        <f>DATE(YEAR(G856),MONTH(G856),1)</f>
        <v/>
      </c>
      <c r="N856" s="157">
        <f>IF(G856&gt;$L$3,"Futuro","Atraso")</f>
        <v/>
      </c>
      <c r="O856">
        <f>12*(YEAR(G856)-YEAR($L$3))+(MONTH(G856)-MONTH($L$3))</f>
        <v/>
      </c>
      <c r="P856" s="319">
        <f>IF(N856="Atraso",L856,L856/(1+$L$2)^O856)</f>
        <v/>
      </c>
      <c r="Q856">
        <f>IF(N856="Atraso",$L$3-G856,0)</f>
        <v/>
      </c>
      <c r="R856">
        <f>IF(Q856&lt;=15,"Até 15",IF(Q856&lt;=30,"Entre 15 e 30",IF(Q856&lt;=60,"Entre 30 e 60",IF(Q856&lt;=90,"Entre 60 e 90",IF(Q856&lt;=120,"Entre 90 e 120",IF(Q856&lt;=150,"Entre 120 e 150",IF(Q856&lt;=180,"Entre 150 e 180","Superior a 180")))))))</f>
        <v/>
      </c>
      <c r="S856">
        <f>IF(N856="Atraso",IF(Q856&lt;=30,INFORME_MENSAL!$A$12,IF(Q856&lt;=60,INFORME_MENSAL!$A$13,IF(Q856&lt;=90,INFORME_MENSAL!$A$14,IF(Q856&lt;=120,INFORME_MENSAL!$A$15,IF(Q856&lt;=150,INFORME_MENSAL!$A$16,IF(Q856&lt;=180,INFORME_MENSAL!$A$17,IF(Q856&lt;=360,INFORME_MENSAL!$A$18,IF(Q856&gt;360,INFORME_MENSAL!$A$19)))))))),"")</f>
        <v/>
      </c>
    </row>
    <row r="857">
      <c r="A857" t="inlineStr">
        <is>
          <t>CASA-20</t>
        </is>
      </c>
      <c r="B857" t="inlineStr">
        <is>
          <t>EMERSON FABIO AKIYAMA</t>
        </is>
      </c>
      <c r="C857" t="n">
        <v>1</v>
      </c>
      <c r="D857" t="inlineStr">
        <is>
          <t>INCC</t>
        </is>
      </c>
      <c r="F857" t="inlineStr">
        <is>
          <t>Mensal</t>
        </is>
      </c>
      <c r="G857" s="322" t="n">
        <v>45529</v>
      </c>
      <c r="H857" s="322" t="n">
        <v>45505</v>
      </c>
      <c r="I857" t="n">
        <v>18</v>
      </c>
      <c r="J857" t="inlineStr">
        <is>
          <t>P - Parcela</t>
        </is>
      </c>
      <c r="K857" t="inlineStr">
        <is>
          <t>Contrato</t>
        </is>
      </c>
      <c r="L857" t="n">
        <v>3275.56</v>
      </c>
      <c r="M857" s="167">
        <f>DATE(YEAR(G857),MONTH(G857),1)</f>
        <v/>
      </c>
      <c r="N857" s="157">
        <f>IF(G857&gt;$L$3,"Futuro","Atraso")</f>
        <v/>
      </c>
      <c r="O857">
        <f>12*(YEAR(G857)-YEAR($L$3))+(MONTH(G857)-MONTH($L$3))</f>
        <v/>
      </c>
      <c r="P857" s="319">
        <f>IF(N857="Atraso",L857,L857/(1+$L$2)^O857)</f>
        <v/>
      </c>
      <c r="Q857">
        <f>IF(N857="Atraso",$L$3-G857,0)</f>
        <v/>
      </c>
      <c r="R857">
        <f>IF(Q857&lt;=15,"Até 15",IF(Q857&lt;=30,"Entre 15 e 30",IF(Q857&lt;=60,"Entre 30 e 60",IF(Q857&lt;=90,"Entre 60 e 90",IF(Q857&lt;=120,"Entre 90 e 120",IF(Q857&lt;=150,"Entre 120 e 150",IF(Q857&lt;=180,"Entre 150 e 180","Superior a 180")))))))</f>
        <v/>
      </c>
      <c r="S857">
        <f>IF(N857="Atraso",IF(Q857&lt;=30,INFORME_MENSAL!$A$12,IF(Q857&lt;=60,INFORME_MENSAL!$A$13,IF(Q857&lt;=90,INFORME_MENSAL!$A$14,IF(Q857&lt;=120,INFORME_MENSAL!$A$15,IF(Q857&lt;=150,INFORME_MENSAL!$A$16,IF(Q857&lt;=180,INFORME_MENSAL!$A$17,IF(Q857&lt;=360,INFORME_MENSAL!$A$18,IF(Q857&gt;360,INFORME_MENSAL!$A$19)))))))),"")</f>
        <v/>
      </c>
    </row>
    <row r="858">
      <c r="A858" t="inlineStr">
        <is>
          <t>CASA-81</t>
        </is>
      </c>
      <c r="B858" t="inlineStr">
        <is>
          <t>ALAN VICENTE DA SILVA SANTANA / NICOLE CAVALCANTE SILVA</t>
        </is>
      </c>
      <c r="C858" t="n">
        <v>1</v>
      </c>
      <c r="D858" t="inlineStr">
        <is>
          <t>INCC</t>
        </is>
      </c>
      <c r="F858" t="inlineStr">
        <is>
          <t>Mensal</t>
        </is>
      </c>
      <c r="G858" s="322" t="n">
        <v>45529</v>
      </c>
      <c r="H858" s="322" t="n">
        <v>45505</v>
      </c>
      <c r="I858" t="n">
        <v>17</v>
      </c>
      <c r="J858" t="inlineStr">
        <is>
          <t>P - Parcela</t>
        </is>
      </c>
      <c r="K858" t="inlineStr">
        <is>
          <t>Contrato</t>
        </is>
      </c>
      <c r="L858" t="n">
        <v>3676.95</v>
      </c>
      <c r="M858" s="167">
        <f>DATE(YEAR(G858),MONTH(G858),1)</f>
        <v/>
      </c>
      <c r="N858" s="157">
        <f>IF(G858&gt;$L$3,"Futuro","Atraso")</f>
        <v/>
      </c>
      <c r="O858">
        <f>12*(YEAR(G858)-YEAR($L$3))+(MONTH(G858)-MONTH($L$3))</f>
        <v/>
      </c>
      <c r="P858" s="319">
        <f>IF(N858="Atraso",L858,L858/(1+$L$2)^O858)</f>
        <v/>
      </c>
      <c r="Q858">
        <f>IF(N858="Atraso",$L$3-G858,0)</f>
        <v/>
      </c>
      <c r="R858">
        <f>IF(Q858&lt;=15,"Até 15",IF(Q858&lt;=30,"Entre 15 e 30",IF(Q858&lt;=60,"Entre 30 e 60",IF(Q858&lt;=90,"Entre 60 e 90",IF(Q858&lt;=120,"Entre 90 e 120",IF(Q858&lt;=150,"Entre 120 e 150",IF(Q858&lt;=180,"Entre 150 e 180","Superior a 180")))))))</f>
        <v/>
      </c>
      <c r="S858">
        <f>IF(N858="Atraso",IF(Q858&lt;=30,INFORME_MENSAL!$A$12,IF(Q858&lt;=60,INFORME_MENSAL!$A$13,IF(Q858&lt;=90,INFORME_MENSAL!$A$14,IF(Q858&lt;=120,INFORME_MENSAL!$A$15,IF(Q858&lt;=150,INFORME_MENSAL!$A$16,IF(Q858&lt;=180,INFORME_MENSAL!$A$17,IF(Q858&lt;=360,INFORME_MENSAL!$A$18,IF(Q858&gt;360,INFORME_MENSAL!$A$19)))))))),"")</f>
        <v/>
      </c>
    </row>
    <row r="859">
      <c r="A859" t="inlineStr">
        <is>
          <t>CASA-11</t>
        </is>
      </c>
      <c r="B859" t="inlineStr">
        <is>
          <t>HUGO LEONARDO DA CRUZ</t>
        </is>
      </c>
      <c r="C859" t="n">
        <v>1</v>
      </c>
      <c r="D859" t="inlineStr">
        <is>
          <t>INCC</t>
        </is>
      </c>
      <c r="F859" t="inlineStr">
        <is>
          <t>Mensal</t>
        </is>
      </c>
      <c r="G859" s="322" t="n">
        <v>45529</v>
      </c>
      <c r="H859" s="322" t="n">
        <v>45505</v>
      </c>
      <c r="I859" t="n">
        <v>15</v>
      </c>
      <c r="J859" t="inlineStr">
        <is>
          <t>P - Parcela</t>
        </is>
      </c>
      <c r="K859" t="inlineStr">
        <is>
          <t>Contrato</t>
        </is>
      </c>
      <c r="L859" t="n">
        <v>3339.17</v>
      </c>
      <c r="M859" s="167">
        <f>DATE(YEAR(G859),MONTH(G859),1)</f>
        <v/>
      </c>
      <c r="N859" s="157">
        <f>IF(G859&gt;$L$3,"Futuro","Atraso")</f>
        <v/>
      </c>
      <c r="O859">
        <f>12*(YEAR(G859)-YEAR($L$3))+(MONTH(G859)-MONTH($L$3))</f>
        <v/>
      </c>
      <c r="P859" s="319">
        <f>IF(N859="Atraso",L859,L859/(1+$L$2)^O859)</f>
        <v/>
      </c>
      <c r="Q859">
        <f>IF(N859="Atraso",$L$3-G859,0)</f>
        <v/>
      </c>
      <c r="R859">
        <f>IF(Q859&lt;=15,"Até 15",IF(Q859&lt;=30,"Entre 15 e 30",IF(Q859&lt;=60,"Entre 30 e 60",IF(Q859&lt;=90,"Entre 60 e 90",IF(Q859&lt;=120,"Entre 90 e 120",IF(Q859&lt;=150,"Entre 120 e 150",IF(Q859&lt;=180,"Entre 150 e 180","Superior a 180")))))))</f>
        <v/>
      </c>
      <c r="S859">
        <f>IF(N859="Atraso",IF(Q859&lt;=30,INFORME_MENSAL!$A$12,IF(Q859&lt;=60,INFORME_MENSAL!$A$13,IF(Q859&lt;=90,INFORME_MENSAL!$A$14,IF(Q859&lt;=120,INFORME_MENSAL!$A$15,IF(Q859&lt;=150,INFORME_MENSAL!$A$16,IF(Q859&lt;=180,INFORME_MENSAL!$A$17,IF(Q859&lt;=360,INFORME_MENSAL!$A$18,IF(Q859&gt;360,INFORME_MENSAL!$A$19)))))))),"")</f>
        <v/>
      </c>
    </row>
    <row r="860">
      <c r="A860" t="inlineStr">
        <is>
          <t>CASA-48</t>
        </is>
      </c>
      <c r="B860" t="inlineStr">
        <is>
          <t>ALDO LOPES DA SILVA XAVIER JUNIOR / ALINE CONT XAVIER</t>
        </is>
      </c>
      <c r="C860" t="n">
        <v>1</v>
      </c>
      <c r="D860" t="inlineStr">
        <is>
          <t>INCC</t>
        </is>
      </c>
      <c r="F860" t="inlineStr">
        <is>
          <t>Mensal</t>
        </is>
      </c>
      <c r="G860" s="322" t="n">
        <v>45529</v>
      </c>
      <c r="H860" s="322" t="n">
        <v>45505</v>
      </c>
      <c r="I860" t="n">
        <v>17</v>
      </c>
      <c r="J860" t="inlineStr">
        <is>
          <t>P - Parcela</t>
        </is>
      </c>
      <c r="K860" t="inlineStr">
        <is>
          <t>Contrato</t>
        </is>
      </c>
      <c r="L860" t="n">
        <v>3373.34</v>
      </c>
      <c r="M860" s="167">
        <f>DATE(YEAR(G860),MONTH(G860),1)</f>
        <v/>
      </c>
      <c r="N860" s="157">
        <f>IF(G860&gt;$L$3,"Futuro","Atraso")</f>
        <v/>
      </c>
      <c r="O860">
        <f>12*(YEAR(G860)-YEAR($L$3))+(MONTH(G860)-MONTH($L$3))</f>
        <v/>
      </c>
      <c r="P860" s="319">
        <f>IF(N860="Atraso",L860,L860/(1+$L$2)^O860)</f>
        <v/>
      </c>
      <c r="Q860">
        <f>IF(N860="Atraso",$L$3-G860,0)</f>
        <v/>
      </c>
      <c r="R860">
        <f>IF(Q860&lt;=15,"Até 15",IF(Q860&lt;=30,"Entre 15 e 30",IF(Q860&lt;=60,"Entre 30 e 60",IF(Q860&lt;=90,"Entre 60 e 90",IF(Q860&lt;=120,"Entre 90 e 120",IF(Q860&lt;=150,"Entre 120 e 150",IF(Q860&lt;=180,"Entre 150 e 180","Superior a 180")))))))</f>
        <v/>
      </c>
      <c r="S860">
        <f>IF(N860="Atraso",IF(Q860&lt;=30,INFORME_MENSAL!$A$12,IF(Q860&lt;=60,INFORME_MENSAL!$A$13,IF(Q860&lt;=90,INFORME_MENSAL!$A$14,IF(Q860&lt;=120,INFORME_MENSAL!$A$15,IF(Q860&lt;=150,INFORME_MENSAL!$A$16,IF(Q860&lt;=180,INFORME_MENSAL!$A$17,IF(Q860&lt;=360,INFORME_MENSAL!$A$18,IF(Q860&gt;360,INFORME_MENSAL!$A$19)))))))),"")</f>
        <v/>
      </c>
    </row>
    <row r="861">
      <c r="A861" t="inlineStr">
        <is>
          <t>CASA-31</t>
        </is>
      </c>
      <c r="B861" t="inlineStr">
        <is>
          <t>EDUARDO DE JESUS FERREIRA VARGAS / ARIANE DE OLIVEIRA DIAS VARGAS</t>
        </is>
      </c>
      <c r="C861" t="n">
        <v>1</v>
      </c>
      <c r="D861" t="inlineStr">
        <is>
          <t>INCC</t>
        </is>
      </c>
      <c r="F861" t="inlineStr">
        <is>
          <t>Mensal</t>
        </is>
      </c>
      <c r="G861" s="322" t="n">
        <v>45529</v>
      </c>
      <c r="H861" s="322" t="n">
        <v>45505</v>
      </c>
      <c r="I861" t="n">
        <v>16</v>
      </c>
      <c r="J861" t="inlineStr">
        <is>
          <t>P - Parcela</t>
        </is>
      </c>
      <c r="K861" t="inlineStr">
        <is>
          <t>Contrato</t>
        </is>
      </c>
      <c r="L861" t="n">
        <v>3872.75</v>
      </c>
      <c r="M861" s="167">
        <f>DATE(YEAR(G861),MONTH(G861),1)</f>
        <v/>
      </c>
      <c r="N861" s="157">
        <f>IF(G861&gt;$L$3,"Futuro","Atraso")</f>
        <v/>
      </c>
      <c r="O861">
        <f>12*(YEAR(G861)-YEAR($L$3))+(MONTH(G861)-MONTH($L$3))</f>
        <v/>
      </c>
      <c r="P861" s="319">
        <f>IF(N861="Atraso",L861,L861/(1+$L$2)^O861)</f>
        <v/>
      </c>
      <c r="Q861">
        <f>IF(N861="Atraso",$L$3-G861,0)</f>
        <v/>
      </c>
      <c r="R861">
        <f>IF(Q861&lt;=15,"Até 15",IF(Q861&lt;=30,"Entre 15 e 30",IF(Q861&lt;=60,"Entre 30 e 60",IF(Q861&lt;=90,"Entre 60 e 90",IF(Q861&lt;=120,"Entre 90 e 120",IF(Q861&lt;=150,"Entre 120 e 150",IF(Q861&lt;=180,"Entre 150 e 180","Superior a 180")))))))</f>
        <v/>
      </c>
      <c r="S861">
        <f>IF(N861="Atraso",IF(Q861&lt;=30,INFORME_MENSAL!$A$12,IF(Q861&lt;=60,INFORME_MENSAL!$A$13,IF(Q861&lt;=90,INFORME_MENSAL!$A$14,IF(Q861&lt;=120,INFORME_MENSAL!$A$15,IF(Q861&lt;=150,INFORME_MENSAL!$A$16,IF(Q861&lt;=180,INFORME_MENSAL!$A$17,IF(Q861&lt;=360,INFORME_MENSAL!$A$18,IF(Q861&gt;360,INFORME_MENSAL!$A$19)))))))),"")</f>
        <v/>
      </c>
    </row>
    <row r="862">
      <c r="A862" t="inlineStr">
        <is>
          <t>CASA-68</t>
        </is>
      </c>
      <c r="B862" t="inlineStr">
        <is>
          <t>WENDELL PITTER ESTANDO / LILIAN PEREIRA DA SILVA</t>
        </is>
      </c>
      <c r="C862" t="n">
        <v>1</v>
      </c>
      <c r="D862" t="inlineStr">
        <is>
          <t>INCC</t>
        </is>
      </c>
      <c r="F862" t="inlineStr">
        <is>
          <t>Mensal</t>
        </is>
      </c>
      <c r="G862" s="322" t="n">
        <v>45529</v>
      </c>
      <c r="H862" s="322" t="n">
        <v>45505</v>
      </c>
      <c r="I862" t="n">
        <v>4</v>
      </c>
      <c r="J862" t="inlineStr">
        <is>
          <t>A2 - Semestral</t>
        </is>
      </c>
      <c r="K862" t="inlineStr">
        <is>
          <t>Contrato</t>
        </is>
      </c>
      <c r="L862" t="n">
        <v>11115.14</v>
      </c>
      <c r="M862" s="167">
        <f>DATE(YEAR(G862),MONTH(G862),1)</f>
        <v/>
      </c>
      <c r="N862" s="157">
        <f>IF(G862&gt;$L$3,"Futuro","Atraso")</f>
        <v/>
      </c>
      <c r="O862">
        <f>12*(YEAR(G862)-YEAR($L$3))+(MONTH(G862)-MONTH($L$3))</f>
        <v/>
      </c>
      <c r="P862" s="319">
        <f>IF(N862="Atraso",L862,L862/(1+$L$2)^O862)</f>
        <v/>
      </c>
      <c r="Q862">
        <f>IF(N862="Atraso",$L$3-G862,0)</f>
        <v/>
      </c>
      <c r="R862">
        <f>IF(Q862&lt;=15,"Até 15",IF(Q862&lt;=30,"Entre 15 e 30",IF(Q862&lt;=60,"Entre 30 e 60",IF(Q862&lt;=90,"Entre 60 e 90",IF(Q862&lt;=120,"Entre 90 e 120",IF(Q862&lt;=150,"Entre 120 e 150",IF(Q862&lt;=180,"Entre 150 e 180","Superior a 180")))))))</f>
        <v/>
      </c>
      <c r="S862">
        <f>IF(N862="Atraso",IF(Q862&lt;=30,INFORME_MENSAL!$A$12,IF(Q862&lt;=60,INFORME_MENSAL!$A$13,IF(Q862&lt;=90,INFORME_MENSAL!$A$14,IF(Q862&lt;=120,INFORME_MENSAL!$A$15,IF(Q862&lt;=150,INFORME_MENSAL!$A$16,IF(Q862&lt;=180,INFORME_MENSAL!$A$17,IF(Q862&lt;=360,INFORME_MENSAL!$A$18,IF(Q862&gt;360,INFORME_MENSAL!$A$19)))))))),"")</f>
        <v/>
      </c>
    </row>
    <row r="863">
      <c r="A863" t="inlineStr">
        <is>
          <t>CASA-68</t>
        </is>
      </c>
      <c r="B863" t="inlineStr">
        <is>
          <t>WENDELL PITTER ESTANDO / LILIAN PEREIRA DA SILVA</t>
        </is>
      </c>
      <c r="C863" t="n">
        <v>1</v>
      </c>
      <c r="D863" t="inlineStr">
        <is>
          <t>INCC</t>
        </is>
      </c>
      <c r="F863" t="inlineStr">
        <is>
          <t>Mensal</t>
        </is>
      </c>
      <c r="G863" s="322" t="n">
        <v>45529</v>
      </c>
      <c r="H863" s="322" t="n">
        <v>45505</v>
      </c>
      <c r="I863" t="n">
        <v>15</v>
      </c>
      <c r="J863" t="inlineStr">
        <is>
          <t>P - Parcela</t>
        </is>
      </c>
      <c r="K863" t="inlineStr">
        <is>
          <t>Contrato</t>
        </is>
      </c>
      <c r="L863" t="n">
        <v>3845.45</v>
      </c>
      <c r="M863" s="167">
        <f>DATE(YEAR(G863),MONTH(G863),1)</f>
        <v/>
      </c>
      <c r="N863" s="157">
        <f>IF(G863&gt;$L$3,"Futuro","Atraso")</f>
        <v/>
      </c>
      <c r="O863">
        <f>12*(YEAR(G863)-YEAR($L$3))+(MONTH(G863)-MONTH($L$3))</f>
        <v/>
      </c>
      <c r="P863" s="319">
        <f>IF(N863="Atraso",L863,L863/(1+$L$2)^O863)</f>
        <v/>
      </c>
      <c r="Q863">
        <f>IF(N863="Atraso",$L$3-G863,0)</f>
        <v/>
      </c>
      <c r="R863">
        <f>IF(Q863&lt;=15,"Até 15",IF(Q863&lt;=30,"Entre 15 e 30",IF(Q863&lt;=60,"Entre 30 e 60",IF(Q863&lt;=90,"Entre 60 e 90",IF(Q863&lt;=120,"Entre 90 e 120",IF(Q863&lt;=150,"Entre 120 e 150",IF(Q863&lt;=180,"Entre 150 e 180","Superior a 180")))))))</f>
        <v/>
      </c>
      <c r="S863">
        <f>IF(N863="Atraso",IF(Q863&lt;=30,INFORME_MENSAL!$A$12,IF(Q863&lt;=60,INFORME_MENSAL!$A$13,IF(Q863&lt;=90,INFORME_MENSAL!$A$14,IF(Q863&lt;=120,INFORME_MENSAL!$A$15,IF(Q863&lt;=150,INFORME_MENSAL!$A$16,IF(Q863&lt;=180,INFORME_MENSAL!$A$17,IF(Q863&lt;=360,INFORME_MENSAL!$A$18,IF(Q863&gt;360,INFORME_MENSAL!$A$19)))))))),"")</f>
        <v/>
      </c>
    </row>
    <row r="864">
      <c r="A864" t="inlineStr">
        <is>
          <t>CASA-66</t>
        </is>
      </c>
      <c r="B864" t="inlineStr">
        <is>
          <t>MARIA APARECIDA LIMA SANTOS</t>
        </is>
      </c>
      <c r="C864" t="n">
        <v>1</v>
      </c>
      <c r="D864" t="inlineStr">
        <is>
          <t>INCC</t>
        </is>
      </c>
      <c r="F864" t="inlineStr">
        <is>
          <t>Mensal</t>
        </is>
      </c>
      <c r="G864" s="322" t="n">
        <v>45529</v>
      </c>
      <c r="H864" s="322" t="n">
        <v>45505</v>
      </c>
      <c r="I864" t="n">
        <v>3</v>
      </c>
      <c r="J864" t="inlineStr">
        <is>
          <t>A2 - Semestral</t>
        </is>
      </c>
      <c r="K864" t="inlineStr">
        <is>
          <t>Contrato</t>
        </is>
      </c>
      <c r="L864" t="n">
        <v>11115.14</v>
      </c>
      <c r="M864" s="167">
        <f>DATE(YEAR(G864),MONTH(G864),1)</f>
        <v/>
      </c>
      <c r="N864" s="157">
        <f>IF(G864&gt;$L$3,"Futuro","Atraso")</f>
        <v/>
      </c>
      <c r="O864">
        <f>12*(YEAR(G864)-YEAR($L$3))+(MONTH(G864)-MONTH($L$3))</f>
        <v/>
      </c>
      <c r="P864" s="319">
        <f>IF(N864="Atraso",L864,L864/(1+$L$2)^O864)</f>
        <v/>
      </c>
      <c r="Q864">
        <f>IF(N864="Atraso",$L$3-G864,0)</f>
        <v/>
      </c>
      <c r="R864">
        <f>IF(Q864&lt;=15,"Até 15",IF(Q864&lt;=30,"Entre 15 e 30",IF(Q864&lt;=60,"Entre 30 e 60",IF(Q864&lt;=90,"Entre 60 e 90",IF(Q864&lt;=120,"Entre 90 e 120",IF(Q864&lt;=150,"Entre 120 e 150",IF(Q864&lt;=180,"Entre 150 e 180","Superior a 180")))))))</f>
        <v/>
      </c>
      <c r="S864">
        <f>IF(N864="Atraso",IF(Q864&lt;=30,INFORME_MENSAL!$A$12,IF(Q864&lt;=60,INFORME_MENSAL!$A$13,IF(Q864&lt;=90,INFORME_MENSAL!$A$14,IF(Q864&lt;=120,INFORME_MENSAL!$A$15,IF(Q864&lt;=150,INFORME_MENSAL!$A$16,IF(Q864&lt;=180,INFORME_MENSAL!$A$17,IF(Q864&lt;=360,INFORME_MENSAL!$A$18,IF(Q864&gt;360,INFORME_MENSAL!$A$19)))))))),"")</f>
        <v/>
      </c>
    </row>
    <row r="865">
      <c r="A865" t="inlineStr">
        <is>
          <t>CASA-66</t>
        </is>
      </c>
      <c r="B865" t="inlineStr">
        <is>
          <t>MARIA APARECIDA LIMA SANTOS</t>
        </is>
      </c>
      <c r="C865" t="n">
        <v>1</v>
      </c>
      <c r="D865" t="inlineStr">
        <is>
          <t>INCC</t>
        </is>
      </c>
      <c r="F865" t="inlineStr">
        <is>
          <t>Mensal</t>
        </is>
      </c>
      <c r="G865" s="322" t="n">
        <v>45529</v>
      </c>
      <c r="H865" s="322" t="n">
        <v>45505</v>
      </c>
      <c r="I865" t="n">
        <v>16</v>
      </c>
      <c r="J865" t="inlineStr">
        <is>
          <t>P - Parcela</t>
        </is>
      </c>
      <c r="K865" t="inlineStr">
        <is>
          <t>Contrato</t>
        </is>
      </c>
      <c r="L865" t="n">
        <v>4172.36</v>
      </c>
      <c r="M865" s="167">
        <f>DATE(YEAR(G865),MONTH(G865),1)</f>
        <v/>
      </c>
      <c r="N865" s="157">
        <f>IF(G865&gt;$L$3,"Futuro","Atraso")</f>
        <v/>
      </c>
      <c r="O865">
        <f>12*(YEAR(G865)-YEAR($L$3))+(MONTH(G865)-MONTH($L$3))</f>
        <v/>
      </c>
      <c r="P865" s="319">
        <f>IF(N865="Atraso",L865,L865/(1+$L$2)^O865)</f>
        <v/>
      </c>
      <c r="Q865">
        <f>IF(N865="Atraso",$L$3-G865,0)</f>
        <v/>
      </c>
      <c r="R865">
        <f>IF(Q865&lt;=15,"Até 15",IF(Q865&lt;=30,"Entre 15 e 30",IF(Q865&lt;=60,"Entre 30 e 60",IF(Q865&lt;=90,"Entre 60 e 90",IF(Q865&lt;=120,"Entre 90 e 120",IF(Q865&lt;=150,"Entre 120 e 150",IF(Q865&lt;=180,"Entre 150 e 180","Superior a 180")))))))</f>
        <v/>
      </c>
      <c r="S865">
        <f>IF(N865="Atraso",IF(Q865&lt;=30,INFORME_MENSAL!$A$12,IF(Q865&lt;=60,INFORME_MENSAL!$A$13,IF(Q865&lt;=90,INFORME_MENSAL!$A$14,IF(Q865&lt;=120,INFORME_MENSAL!$A$15,IF(Q865&lt;=150,INFORME_MENSAL!$A$16,IF(Q865&lt;=180,INFORME_MENSAL!$A$17,IF(Q865&lt;=360,INFORME_MENSAL!$A$18,IF(Q865&gt;360,INFORME_MENSAL!$A$19)))))))),"")</f>
        <v/>
      </c>
    </row>
    <row r="866">
      <c r="A866" t="inlineStr">
        <is>
          <t>CASA-71</t>
        </is>
      </c>
      <c r="B866" t="inlineStr">
        <is>
          <t>TIAGO DA COSTA / EVELLYN POLICARPO PILZ DA COSTA</t>
        </is>
      </c>
      <c r="C866" t="n">
        <v>1</v>
      </c>
      <c r="D866" t="inlineStr">
        <is>
          <t>INCC</t>
        </is>
      </c>
      <c r="F866" t="inlineStr">
        <is>
          <t>Mensal</t>
        </is>
      </c>
      <c r="G866" s="322" t="n">
        <v>45529</v>
      </c>
      <c r="H866" s="322" t="n">
        <v>45505</v>
      </c>
      <c r="I866" t="n">
        <v>15</v>
      </c>
      <c r="J866" t="inlineStr">
        <is>
          <t>P - Parcela</t>
        </is>
      </c>
      <c r="K866" t="inlineStr">
        <is>
          <t>Contrato</t>
        </is>
      </c>
      <c r="L866" t="n">
        <v>4156.57</v>
      </c>
      <c r="M866" s="167">
        <f>DATE(YEAR(G866),MONTH(G866),1)</f>
        <v/>
      </c>
      <c r="N866" s="157">
        <f>IF(G866&gt;$L$3,"Futuro","Atraso")</f>
        <v/>
      </c>
      <c r="O866">
        <f>12*(YEAR(G866)-YEAR($L$3))+(MONTH(G866)-MONTH($L$3))</f>
        <v/>
      </c>
      <c r="P866" s="319">
        <f>IF(N866="Atraso",L866,L866/(1+$L$2)^O866)</f>
        <v/>
      </c>
      <c r="Q866">
        <f>IF(N866="Atraso",$L$3-G866,0)</f>
        <v/>
      </c>
      <c r="R866">
        <f>IF(Q866&lt;=15,"Até 15",IF(Q866&lt;=30,"Entre 15 e 30",IF(Q866&lt;=60,"Entre 30 e 60",IF(Q866&lt;=90,"Entre 60 e 90",IF(Q866&lt;=120,"Entre 90 e 120",IF(Q866&lt;=150,"Entre 120 e 150",IF(Q866&lt;=180,"Entre 150 e 180","Superior a 180")))))))</f>
        <v/>
      </c>
      <c r="S866">
        <f>IF(N866="Atraso",IF(Q866&lt;=30,INFORME_MENSAL!$A$12,IF(Q866&lt;=60,INFORME_MENSAL!$A$13,IF(Q866&lt;=90,INFORME_MENSAL!$A$14,IF(Q866&lt;=120,INFORME_MENSAL!$A$15,IF(Q866&lt;=150,INFORME_MENSAL!$A$16,IF(Q866&lt;=180,INFORME_MENSAL!$A$17,IF(Q866&lt;=360,INFORME_MENSAL!$A$18,IF(Q866&gt;360,INFORME_MENSAL!$A$19)))))))),"")</f>
        <v/>
      </c>
    </row>
    <row r="867">
      <c r="A867" t="inlineStr">
        <is>
          <t>CASA-52</t>
        </is>
      </c>
      <c r="B867" t="inlineStr">
        <is>
          <t>PETERSON SERRA LOPES / ANA CARLA MORAES DE BRITO LOPES</t>
        </is>
      </c>
      <c r="C867" t="n">
        <v>1</v>
      </c>
      <c r="D867" t="inlineStr">
        <is>
          <t>INCC</t>
        </is>
      </c>
      <c r="F867" t="inlineStr">
        <is>
          <t>Mensal</t>
        </is>
      </c>
      <c r="G867" s="322" t="n">
        <v>45529</v>
      </c>
      <c r="H867" s="322" t="n">
        <v>45505</v>
      </c>
      <c r="I867" t="n">
        <v>4</v>
      </c>
      <c r="J867" t="inlineStr">
        <is>
          <t>I - Intermediária</t>
        </is>
      </c>
      <c r="K867" t="inlineStr">
        <is>
          <t>Contrato</t>
        </is>
      </c>
      <c r="L867" t="n">
        <v>14043.97</v>
      </c>
      <c r="M867" s="167">
        <f>DATE(YEAR(G867),MONTH(G867),1)</f>
        <v/>
      </c>
      <c r="N867" s="157">
        <f>IF(G867&gt;$L$3,"Futuro","Atraso")</f>
        <v/>
      </c>
      <c r="O867">
        <f>12*(YEAR(G867)-YEAR($L$3))+(MONTH(G867)-MONTH($L$3))</f>
        <v/>
      </c>
      <c r="P867" s="319">
        <f>IF(N867="Atraso",L867,L867/(1+$L$2)^O867)</f>
        <v/>
      </c>
      <c r="Q867">
        <f>IF(N867="Atraso",$L$3-G867,0)</f>
        <v/>
      </c>
      <c r="R867">
        <f>IF(Q867&lt;=15,"Até 15",IF(Q867&lt;=30,"Entre 15 e 30",IF(Q867&lt;=60,"Entre 30 e 60",IF(Q867&lt;=90,"Entre 60 e 90",IF(Q867&lt;=120,"Entre 90 e 120",IF(Q867&lt;=150,"Entre 120 e 150",IF(Q867&lt;=180,"Entre 150 e 180","Superior a 180")))))))</f>
        <v/>
      </c>
      <c r="S867">
        <f>IF(N867="Atraso",IF(Q867&lt;=30,INFORME_MENSAL!$A$12,IF(Q867&lt;=60,INFORME_MENSAL!$A$13,IF(Q867&lt;=90,INFORME_MENSAL!$A$14,IF(Q867&lt;=120,INFORME_MENSAL!$A$15,IF(Q867&lt;=150,INFORME_MENSAL!$A$16,IF(Q867&lt;=180,INFORME_MENSAL!$A$17,IF(Q867&lt;=360,INFORME_MENSAL!$A$18,IF(Q867&gt;360,INFORME_MENSAL!$A$19)))))))),"")</f>
        <v/>
      </c>
    </row>
    <row r="868">
      <c r="A868" t="inlineStr">
        <is>
          <t>CASA-52</t>
        </is>
      </c>
      <c r="B868" t="inlineStr">
        <is>
          <t>PETERSON SERRA LOPES / ANA CARLA MORAES DE BRITO LOPES</t>
        </is>
      </c>
      <c r="C868" t="n">
        <v>1</v>
      </c>
      <c r="D868" t="inlineStr">
        <is>
          <t>INCC</t>
        </is>
      </c>
      <c r="F868" t="inlineStr">
        <is>
          <t>Mensal</t>
        </is>
      </c>
      <c r="G868" s="322" t="n">
        <v>45529</v>
      </c>
      <c r="H868" s="322" t="n">
        <v>45505</v>
      </c>
      <c r="I868" t="n">
        <v>15</v>
      </c>
      <c r="J868" t="inlineStr">
        <is>
          <t>P - Parcela</t>
        </is>
      </c>
      <c r="K868" t="inlineStr">
        <is>
          <t>Contrato</t>
        </is>
      </c>
      <c r="L868" t="n">
        <v>4147.38</v>
      </c>
      <c r="M868" s="167">
        <f>DATE(YEAR(G868),MONTH(G868),1)</f>
        <v/>
      </c>
      <c r="N868" s="157">
        <f>IF(G868&gt;$L$3,"Futuro","Atraso")</f>
        <v/>
      </c>
      <c r="O868">
        <f>12*(YEAR(G868)-YEAR($L$3))+(MONTH(G868)-MONTH($L$3))</f>
        <v/>
      </c>
      <c r="P868" s="319">
        <f>IF(N868="Atraso",L868,L868/(1+$L$2)^O868)</f>
        <v/>
      </c>
      <c r="Q868">
        <f>IF(N868="Atraso",$L$3-G868,0)</f>
        <v/>
      </c>
      <c r="R868">
        <f>IF(Q868&lt;=15,"Até 15",IF(Q868&lt;=30,"Entre 15 e 30",IF(Q868&lt;=60,"Entre 30 e 60",IF(Q868&lt;=90,"Entre 60 e 90",IF(Q868&lt;=120,"Entre 90 e 120",IF(Q868&lt;=150,"Entre 120 e 150",IF(Q868&lt;=180,"Entre 150 e 180","Superior a 180")))))))</f>
        <v/>
      </c>
      <c r="S868">
        <f>IF(N868="Atraso",IF(Q868&lt;=30,INFORME_MENSAL!$A$12,IF(Q868&lt;=60,INFORME_MENSAL!$A$13,IF(Q868&lt;=90,INFORME_MENSAL!$A$14,IF(Q868&lt;=120,INFORME_MENSAL!$A$15,IF(Q868&lt;=150,INFORME_MENSAL!$A$16,IF(Q868&lt;=180,INFORME_MENSAL!$A$17,IF(Q868&lt;=360,INFORME_MENSAL!$A$18,IF(Q868&gt;360,INFORME_MENSAL!$A$19)))))))),"")</f>
        <v/>
      </c>
    </row>
    <row r="869">
      <c r="A869" t="inlineStr">
        <is>
          <t>CASA-29</t>
        </is>
      </c>
      <c r="B869" t="inlineStr">
        <is>
          <t>SANDRO MIGUEL DE AVILA / SANDRA BARBOSA DE AVILA</t>
        </is>
      </c>
      <c r="C869" t="n">
        <v>1</v>
      </c>
      <c r="D869" t="inlineStr">
        <is>
          <t>INCC</t>
        </is>
      </c>
      <c r="F869" t="inlineStr">
        <is>
          <t>Mensal</t>
        </is>
      </c>
      <c r="G869" s="322" t="n">
        <v>45529</v>
      </c>
      <c r="H869" s="322" t="n">
        <v>45505</v>
      </c>
      <c r="I869" t="n">
        <v>15</v>
      </c>
      <c r="J869" t="inlineStr">
        <is>
          <t>P - Parcela</t>
        </is>
      </c>
      <c r="K869" t="inlineStr">
        <is>
          <t>Contrato</t>
        </is>
      </c>
      <c r="L869" t="n">
        <v>4156.57</v>
      </c>
      <c r="M869" s="167">
        <f>DATE(YEAR(G869),MONTH(G869),1)</f>
        <v/>
      </c>
      <c r="N869" s="157">
        <f>IF(G869&gt;$L$3,"Futuro","Atraso")</f>
        <v/>
      </c>
      <c r="O869">
        <f>12*(YEAR(G869)-YEAR($L$3))+(MONTH(G869)-MONTH($L$3))</f>
        <v/>
      </c>
      <c r="P869" s="319">
        <f>IF(N869="Atraso",L869,L869/(1+$L$2)^O869)</f>
        <v/>
      </c>
      <c r="Q869">
        <f>IF(N869="Atraso",$L$3-G869,0)</f>
        <v/>
      </c>
      <c r="R869">
        <f>IF(Q869&lt;=15,"Até 15",IF(Q869&lt;=30,"Entre 15 e 30",IF(Q869&lt;=60,"Entre 30 e 60",IF(Q869&lt;=90,"Entre 60 e 90",IF(Q869&lt;=120,"Entre 90 e 120",IF(Q869&lt;=150,"Entre 120 e 150",IF(Q869&lt;=180,"Entre 150 e 180","Superior a 180")))))))</f>
        <v/>
      </c>
      <c r="S869">
        <f>IF(N869="Atraso",IF(Q869&lt;=30,INFORME_MENSAL!$A$12,IF(Q869&lt;=60,INFORME_MENSAL!$A$13,IF(Q869&lt;=90,INFORME_MENSAL!$A$14,IF(Q869&lt;=120,INFORME_MENSAL!$A$15,IF(Q869&lt;=150,INFORME_MENSAL!$A$16,IF(Q869&lt;=180,INFORME_MENSAL!$A$17,IF(Q869&lt;=360,INFORME_MENSAL!$A$18,IF(Q869&gt;360,INFORME_MENSAL!$A$19)))))))),"")</f>
        <v/>
      </c>
    </row>
    <row r="870">
      <c r="A870" t="inlineStr">
        <is>
          <t>CASA-38</t>
        </is>
      </c>
      <c r="B870" t="inlineStr">
        <is>
          <t>GABRIEL DE CARVALHO MELLO / KAMILLA DE CARVALHO CERQUEIRA MELLO</t>
        </is>
      </c>
      <c r="C870" t="n">
        <v>1</v>
      </c>
      <c r="D870" t="inlineStr">
        <is>
          <t>INCC</t>
        </is>
      </c>
      <c r="F870" t="inlineStr">
        <is>
          <t>Mensal</t>
        </is>
      </c>
      <c r="G870" s="322" t="n">
        <v>45529</v>
      </c>
      <c r="H870" s="322" t="n">
        <v>45505</v>
      </c>
      <c r="I870" t="n">
        <v>15</v>
      </c>
      <c r="J870" t="inlineStr">
        <is>
          <t>P - Parcela</t>
        </is>
      </c>
      <c r="K870" t="inlineStr">
        <is>
          <t>Contrato</t>
        </is>
      </c>
      <c r="L870" t="n">
        <v>4257.65</v>
      </c>
      <c r="M870" s="167">
        <f>DATE(YEAR(G870),MONTH(G870),1)</f>
        <v/>
      </c>
      <c r="N870" s="157">
        <f>IF(G870&gt;$L$3,"Futuro","Atraso")</f>
        <v/>
      </c>
      <c r="O870">
        <f>12*(YEAR(G870)-YEAR($L$3))+(MONTH(G870)-MONTH($L$3))</f>
        <v/>
      </c>
      <c r="P870" s="319">
        <f>IF(N870="Atraso",L870,L870/(1+$L$2)^O870)</f>
        <v/>
      </c>
      <c r="Q870">
        <f>IF(N870="Atraso",$L$3-G870,0)</f>
        <v/>
      </c>
      <c r="R870">
        <f>IF(Q870&lt;=15,"Até 15",IF(Q870&lt;=30,"Entre 15 e 30",IF(Q870&lt;=60,"Entre 30 e 60",IF(Q870&lt;=90,"Entre 60 e 90",IF(Q870&lt;=120,"Entre 90 e 120",IF(Q870&lt;=150,"Entre 120 e 150",IF(Q870&lt;=180,"Entre 150 e 180","Superior a 180")))))))</f>
        <v/>
      </c>
      <c r="S870">
        <f>IF(N870="Atraso",IF(Q870&lt;=30,INFORME_MENSAL!$A$12,IF(Q870&lt;=60,INFORME_MENSAL!$A$13,IF(Q870&lt;=90,INFORME_MENSAL!$A$14,IF(Q870&lt;=120,INFORME_MENSAL!$A$15,IF(Q870&lt;=150,INFORME_MENSAL!$A$16,IF(Q870&lt;=180,INFORME_MENSAL!$A$17,IF(Q870&lt;=360,INFORME_MENSAL!$A$18,IF(Q870&gt;360,INFORME_MENSAL!$A$19)))))))),"")</f>
        <v/>
      </c>
    </row>
    <row r="871">
      <c r="A871" t="inlineStr">
        <is>
          <t>CASA-38</t>
        </is>
      </c>
      <c r="B871" t="inlineStr">
        <is>
          <t>GABRIEL DE CARVALHO MELLO / KAMILLA DE CARVALHO CERQUEIRA MELLO</t>
        </is>
      </c>
      <c r="C871" t="n">
        <v>1</v>
      </c>
      <c r="D871" t="inlineStr">
        <is>
          <t>INCC</t>
        </is>
      </c>
      <c r="F871" t="inlineStr">
        <is>
          <t>Mensal</t>
        </is>
      </c>
      <c r="G871" s="322" t="n">
        <v>45529</v>
      </c>
      <c r="H871" s="322" t="n">
        <v>45505</v>
      </c>
      <c r="I871" t="n">
        <v>3</v>
      </c>
      <c r="J871" t="inlineStr">
        <is>
          <t>A2 - Semestral</t>
        </is>
      </c>
      <c r="K871" t="inlineStr">
        <is>
          <t>Contrato</t>
        </is>
      </c>
      <c r="L871" t="n">
        <v>13289.89</v>
      </c>
      <c r="M871" s="167">
        <f>DATE(YEAR(G871),MONTH(G871),1)</f>
        <v/>
      </c>
      <c r="N871" s="157">
        <f>IF(G871&gt;$L$3,"Futuro","Atraso")</f>
        <v/>
      </c>
      <c r="O871">
        <f>12*(YEAR(G871)-YEAR($L$3))+(MONTH(G871)-MONTH($L$3))</f>
        <v/>
      </c>
      <c r="P871" s="319">
        <f>IF(N871="Atraso",L871,L871/(1+$L$2)^O871)</f>
        <v/>
      </c>
      <c r="Q871">
        <f>IF(N871="Atraso",$L$3-G871,0)</f>
        <v/>
      </c>
      <c r="R871">
        <f>IF(Q871&lt;=15,"Até 15",IF(Q871&lt;=30,"Entre 15 e 30",IF(Q871&lt;=60,"Entre 30 e 60",IF(Q871&lt;=90,"Entre 60 e 90",IF(Q871&lt;=120,"Entre 90 e 120",IF(Q871&lt;=150,"Entre 120 e 150",IF(Q871&lt;=180,"Entre 150 e 180","Superior a 180")))))))</f>
        <v/>
      </c>
      <c r="S871">
        <f>IF(N871="Atraso",IF(Q871&lt;=30,INFORME_MENSAL!$A$12,IF(Q871&lt;=60,INFORME_MENSAL!$A$13,IF(Q871&lt;=90,INFORME_MENSAL!$A$14,IF(Q871&lt;=120,INFORME_MENSAL!$A$15,IF(Q871&lt;=150,INFORME_MENSAL!$A$16,IF(Q871&lt;=180,INFORME_MENSAL!$A$17,IF(Q871&lt;=360,INFORME_MENSAL!$A$18,IF(Q871&gt;360,INFORME_MENSAL!$A$19)))))))),"")</f>
        <v/>
      </c>
    </row>
    <row r="872">
      <c r="A872" t="inlineStr">
        <is>
          <t>CASA-7</t>
        </is>
      </c>
      <c r="B872" t="inlineStr">
        <is>
          <t>JOÃO ANTONIO RODRIGUES GOMES / LUANA GABRIELLE DA SILVA PASSOS</t>
        </is>
      </c>
      <c r="C872" t="n">
        <v>1</v>
      </c>
      <c r="D872" t="inlineStr">
        <is>
          <t>INCC</t>
        </is>
      </c>
      <c r="F872" t="inlineStr">
        <is>
          <t>Mensal</t>
        </is>
      </c>
      <c r="G872" s="322" t="n">
        <v>45529</v>
      </c>
      <c r="H872" s="322" t="n">
        <v>45505</v>
      </c>
      <c r="I872" t="n">
        <v>15</v>
      </c>
      <c r="J872" t="inlineStr">
        <is>
          <t>P - Parcela</t>
        </is>
      </c>
      <c r="K872" t="inlineStr">
        <is>
          <t>Contrato</t>
        </is>
      </c>
      <c r="L872" t="n">
        <v>4156.57</v>
      </c>
      <c r="M872" s="167">
        <f>DATE(YEAR(G872),MONTH(G872),1)</f>
        <v/>
      </c>
      <c r="N872" s="157">
        <f>IF(G872&gt;$L$3,"Futuro","Atraso")</f>
        <v/>
      </c>
      <c r="O872">
        <f>12*(YEAR(G872)-YEAR($L$3))+(MONTH(G872)-MONTH($L$3))</f>
        <v/>
      </c>
      <c r="P872" s="319">
        <f>IF(N872="Atraso",L872,L872/(1+$L$2)^O872)</f>
        <v/>
      </c>
      <c r="Q872">
        <f>IF(N872="Atraso",$L$3-G872,0)</f>
        <v/>
      </c>
      <c r="R872">
        <f>IF(Q872&lt;=15,"Até 15",IF(Q872&lt;=30,"Entre 15 e 30",IF(Q872&lt;=60,"Entre 30 e 60",IF(Q872&lt;=90,"Entre 60 e 90",IF(Q872&lt;=120,"Entre 90 e 120",IF(Q872&lt;=150,"Entre 120 e 150",IF(Q872&lt;=180,"Entre 150 e 180","Superior a 180")))))))</f>
        <v/>
      </c>
      <c r="S872">
        <f>IF(N872="Atraso",IF(Q872&lt;=30,INFORME_MENSAL!$A$12,IF(Q872&lt;=60,INFORME_MENSAL!$A$13,IF(Q872&lt;=90,INFORME_MENSAL!$A$14,IF(Q872&lt;=120,INFORME_MENSAL!$A$15,IF(Q872&lt;=150,INFORME_MENSAL!$A$16,IF(Q872&lt;=180,INFORME_MENSAL!$A$17,IF(Q872&lt;=360,INFORME_MENSAL!$A$18,IF(Q872&gt;360,INFORME_MENSAL!$A$19)))))))),"")</f>
        <v/>
      </c>
    </row>
    <row r="873">
      <c r="A873" t="inlineStr">
        <is>
          <t>CASA-7</t>
        </is>
      </c>
      <c r="B873" t="inlineStr">
        <is>
          <t>JOÃO ANTONIO RODRIGUES GOMES / LUANA GABRIELLE DA SILVA PASSOS</t>
        </is>
      </c>
      <c r="C873" t="n">
        <v>1</v>
      </c>
      <c r="D873" t="inlineStr">
        <is>
          <t>INCC</t>
        </is>
      </c>
      <c r="F873" t="inlineStr">
        <is>
          <t>Mensal</t>
        </is>
      </c>
      <c r="G873" s="322" t="n">
        <v>45529</v>
      </c>
      <c r="H873" s="322" t="n">
        <v>45505</v>
      </c>
      <c r="I873" t="n">
        <v>3</v>
      </c>
      <c r="J873" t="inlineStr">
        <is>
          <t>A2 - Semestral</t>
        </is>
      </c>
      <c r="K873" t="inlineStr">
        <is>
          <t>Contrato</t>
        </is>
      </c>
      <c r="L873" t="n">
        <v>11073.06</v>
      </c>
      <c r="M873" s="167">
        <f>DATE(YEAR(G873),MONTH(G873),1)</f>
        <v/>
      </c>
      <c r="N873" s="157">
        <f>IF(G873&gt;$L$3,"Futuro","Atraso")</f>
        <v/>
      </c>
      <c r="O873">
        <f>12*(YEAR(G873)-YEAR($L$3))+(MONTH(G873)-MONTH($L$3))</f>
        <v/>
      </c>
      <c r="P873" s="319">
        <f>IF(N873="Atraso",L873,L873/(1+$L$2)^O873)</f>
        <v/>
      </c>
      <c r="Q873">
        <f>IF(N873="Atraso",$L$3-G873,0)</f>
        <v/>
      </c>
      <c r="R873">
        <f>IF(Q873&lt;=15,"Até 15",IF(Q873&lt;=30,"Entre 15 e 30",IF(Q873&lt;=60,"Entre 30 e 60",IF(Q873&lt;=90,"Entre 60 e 90",IF(Q873&lt;=120,"Entre 90 e 120",IF(Q873&lt;=150,"Entre 120 e 150",IF(Q873&lt;=180,"Entre 150 e 180","Superior a 180")))))))</f>
        <v/>
      </c>
      <c r="S873">
        <f>IF(N873="Atraso",IF(Q873&lt;=30,INFORME_MENSAL!$A$12,IF(Q873&lt;=60,INFORME_MENSAL!$A$13,IF(Q873&lt;=90,INFORME_MENSAL!$A$14,IF(Q873&lt;=120,INFORME_MENSAL!$A$15,IF(Q873&lt;=150,INFORME_MENSAL!$A$16,IF(Q873&lt;=180,INFORME_MENSAL!$A$17,IF(Q873&lt;=360,INFORME_MENSAL!$A$18,IF(Q873&gt;360,INFORME_MENSAL!$A$19)))))))),"")</f>
        <v/>
      </c>
    </row>
    <row r="874">
      <c r="A874" t="inlineStr">
        <is>
          <t>CASA-42</t>
        </is>
      </c>
      <c r="B874" t="inlineStr">
        <is>
          <t>ELIAS CAMACHO OLEGO</t>
        </is>
      </c>
      <c r="C874" t="n">
        <v>1</v>
      </c>
      <c r="D874" t="inlineStr">
        <is>
          <t>INCC</t>
        </is>
      </c>
      <c r="F874" t="inlineStr">
        <is>
          <t>Mensal</t>
        </is>
      </c>
      <c r="G874" s="322" t="n">
        <v>45529</v>
      </c>
      <c r="H874" s="322" t="n">
        <v>45505</v>
      </c>
      <c r="I874" t="n">
        <v>14</v>
      </c>
      <c r="J874" t="inlineStr">
        <is>
          <t>P - Parcela</t>
        </is>
      </c>
      <c r="K874" t="inlineStr">
        <is>
          <t>Contrato</t>
        </is>
      </c>
      <c r="L874" t="n">
        <v>3854.93</v>
      </c>
      <c r="M874" s="167">
        <f>DATE(YEAR(G874),MONTH(G874),1)</f>
        <v/>
      </c>
      <c r="N874" s="157">
        <f>IF(G874&gt;$L$3,"Futuro","Atraso")</f>
        <v/>
      </c>
      <c r="O874">
        <f>12*(YEAR(G874)-YEAR($L$3))+(MONTH(G874)-MONTH($L$3))</f>
        <v/>
      </c>
      <c r="P874" s="319">
        <f>IF(N874="Atraso",L874,L874/(1+$L$2)^O874)</f>
        <v/>
      </c>
      <c r="Q874">
        <f>IF(N874="Atraso",$L$3-G874,0)</f>
        <v/>
      </c>
      <c r="R874">
        <f>IF(Q874&lt;=15,"Até 15",IF(Q874&lt;=30,"Entre 15 e 30",IF(Q874&lt;=60,"Entre 30 e 60",IF(Q874&lt;=90,"Entre 60 e 90",IF(Q874&lt;=120,"Entre 90 e 120",IF(Q874&lt;=150,"Entre 120 e 150",IF(Q874&lt;=180,"Entre 150 e 180","Superior a 180")))))))</f>
        <v/>
      </c>
      <c r="S874">
        <f>IF(N874="Atraso",IF(Q874&lt;=30,INFORME_MENSAL!$A$12,IF(Q874&lt;=60,INFORME_MENSAL!$A$13,IF(Q874&lt;=90,INFORME_MENSAL!$A$14,IF(Q874&lt;=120,INFORME_MENSAL!$A$15,IF(Q874&lt;=150,INFORME_MENSAL!$A$16,IF(Q874&lt;=180,INFORME_MENSAL!$A$17,IF(Q874&lt;=360,INFORME_MENSAL!$A$18,IF(Q874&gt;360,INFORME_MENSAL!$A$19)))))))),"")</f>
        <v/>
      </c>
    </row>
    <row r="875">
      <c r="A875" t="inlineStr">
        <is>
          <t>CASA-72</t>
        </is>
      </c>
      <c r="B875" t="inlineStr">
        <is>
          <t>CARLOS LINDEMBERG CRUZ OLIVEIRA / THAYNARA LAMPE NARCISO SILVA</t>
        </is>
      </c>
      <c r="C875" t="n">
        <v>1</v>
      </c>
      <c r="D875" t="inlineStr">
        <is>
          <t>INCC</t>
        </is>
      </c>
      <c r="F875" t="inlineStr">
        <is>
          <t>Mensal</t>
        </is>
      </c>
      <c r="G875" s="322" t="n">
        <v>45529</v>
      </c>
      <c r="H875" s="322" t="n">
        <v>45505</v>
      </c>
      <c r="I875" t="n">
        <v>14</v>
      </c>
      <c r="J875" t="inlineStr">
        <is>
          <t>P - Parcela</t>
        </is>
      </c>
      <c r="K875" t="inlineStr">
        <is>
          <t>Contrato</t>
        </is>
      </c>
      <c r="L875" t="n">
        <v>4221.35</v>
      </c>
      <c r="M875" s="167">
        <f>DATE(YEAR(G875),MONTH(G875),1)</f>
        <v/>
      </c>
      <c r="N875" s="157">
        <f>IF(G875&gt;$L$3,"Futuro","Atraso")</f>
        <v/>
      </c>
      <c r="O875">
        <f>12*(YEAR(G875)-YEAR($L$3))+(MONTH(G875)-MONTH($L$3))</f>
        <v/>
      </c>
      <c r="P875" s="319">
        <f>IF(N875="Atraso",L875,L875/(1+$L$2)^O875)</f>
        <v/>
      </c>
      <c r="Q875">
        <f>IF(N875="Atraso",$L$3-G875,0)</f>
        <v/>
      </c>
      <c r="R875">
        <f>IF(Q875&lt;=15,"Até 15",IF(Q875&lt;=30,"Entre 15 e 30",IF(Q875&lt;=60,"Entre 30 e 60",IF(Q875&lt;=90,"Entre 60 e 90",IF(Q875&lt;=120,"Entre 90 e 120",IF(Q875&lt;=150,"Entre 120 e 150",IF(Q875&lt;=180,"Entre 150 e 180","Superior a 180")))))))</f>
        <v/>
      </c>
      <c r="S875">
        <f>IF(N875="Atraso",IF(Q875&lt;=30,INFORME_MENSAL!$A$12,IF(Q875&lt;=60,INFORME_MENSAL!$A$13,IF(Q875&lt;=90,INFORME_MENSAL!$A$14,IF(Q875&lt;=120,INFORME_MENSAL!$A$15,IF(Q875&lt;=150,INFORME_MENSAL!$A$16,IF(Q875&lt;=180,INFORME_MENSAL!$A$17,IF(Q875&lt;=360,INFORME_MENSAL!$A$18,IF(Q875&gt;360,INFORME_MENSAL!$A$19)))))))),"")</f>
        <v/>
      </c>
    </row>
    <row r="876">
      <c r="A876" t="inlineStr">
        <is>
          <t>CASA-39</t>
        </is>
      </c>
      <c r="B876" t="inlineStr">
        <is>
          <t>VIVIAN ARCHINÁ CORTEZ</t>
        </is>
      </c>
      <c r="C876" t="n">
        <v>1</v>
      </c>
      <c r="D876" t="inlineStr">
        <is>
          <t>INCC</t>
        </is>
      </c>
      <c r="F876" t="inlineStr">
        <is>
          <t>Mensal</t>
        </is>
      </c>
      <c r="G876" s="322" t="n">
        <v>45529</v>
      </c>
      <c r="H876" s="322" t="n">
        <v>45505</v>
      </c>
      <c r="I876" t="n">
        <v>21</v>
      </c>
      <c r="J876" t="inlineStr">
        <is>
          <t>P - Parcela</t>
        </is>
      </c>
      <c r="K876" t="inlineStr">
        <is>
          <t>Contrato</t>
        </is>
      </c>
      <c r="L876" t="n">
        <v>4838.71</v>
      </c>
      <c r="M876" s="167">
        <f>DATE(YEAR(G876),MONTH(G876),1)</f>
        <v/>
      </c>
      <c r="N876" s="157">
        <f>IF(G876&gt;$L$3,"Futuro","Atraso")</f>
        <v/>
      </c>
      <c r="O876">
        <f>12*(YEAR(G876)-YEAR($L$3))+(MONTH(G876)-MONTH($L$3))</f>
        <v/>
      </c>
      <c r="P876" s="319">
        <f>IF(N876="Atraso",L876,L876/(1+$L$2)^O876)</f>
        <v/>
      </c>
      <c r="Q876">
        <f>IF(N876="Atraso",$L$3-G876,0)</f>
        <v/>
      </c>
      <c r="R876">
        <f>IF(Q876&lt;=15,"Até 15",IF(Q876&lt;=30,"Entre 15 e 30",IF(Q876&lt;=60,"Entre 30 e 60",IF(Q876&lt;=90,"Entre 60 e 90",IF(Q876&lt;=120,"Entre 90 e 120",IF(Q876&lt;=150,"Entre 120 e 150",IF(Q876&lt;=180,"Entre 150 e 180","Superior a 180")))))))</f>
        <v/>
      </c>
      <c r="S876">
        <f>IF(N876="Atraso",IF(Q876&lt;=30,INFORME_MENSAL!$A$12,IF(Q876&lt;=60,INFORME_MENSAL!$A$13,IF(Q876&lt;=90,INFORME_MENSAL!$A$14,IF(Q876&lt;=120,INFORME_MENSAL!$A$15,IF(Q876&lt;=150,INFORME_MENSAL!$A$16,IF(Q876&lt;=180,INFORME_MENSAL!$A$17,IF(Q876&lt;=360,INFORME_MENSAL!$A$18,IF(Q876&gt;360,INFORME_MENSAL!$A$19)))))))),"")</f>
        <v/>
      </c>
    </row>
    <row r="877">
      <c r="A877" t="inlineStr">
        <is>
          <t>CASA-5</t>
        </is>
      </c>
      <c r="B877" t="inlineStr">
        <is>
          <t>FABRICIA GONZAGA FERREIRA</t>
        </is>
      </c>
      <c r="C877" t="n">
        <v>1</v>
      </c>
      <c r="D877" t="inlineStr">
        <is>
          <t>INCC</t>
        </is>
      </c>
      <c r="F877" t="inlineStr">
        <is>
          <t>Mensal</t>
        </is>
      </c>
      <c r="G877" s="322" t="n">
        <v>45529</v>
      </c>
      <c r="H877" s="322" t="n">
        <v>45505</v>
      </c>
      <c r="I877" t="n">
        <v>14</v>
      </c>
      <c r="J877" t="inlineStr">
        <is>
          <t>P - Parcela</t>
        </is>
      </c>
      <c r="K877" t="inlineStr">
        <is>
          <t>Contrato</t>
        </is>
      </c>
      <c r="L877" t="n">
        <v>6928.46</v>
      </c>
      <c r="M877" s="167">
        <f>DATE(YEAR(G877),MONTH(G877),1)</f>
        <v/>
      </c>
      <c r="N877" s="157">
        <f>IF(G877&gt;$L$3,"Futuro","Atraso")</f>
        <v/>
      </c>
      <c r="O877">
        <f>12*(YEAR(G877)-YEAR($L$3))+(MONTH(G877)-MONTH($L$3))</f>
        <v/>
      </c>
      <c r="P877" s="319">
        <f>IF(N877="Atraso",L877,L877/(1+$L$2)^O877)</f>
        <v/>
      </c>
      <c r="Q877">
        <f>IF(N877="Atraso",$L$3-G877,0)</f>
        <v/>
      </c>
      <c r="R877">
        <f>IF(Q877&lt;=15,"Até 15",IF(Q877&lt;=30,"Entre 15 e 30",IF(Q877&lt;=60,"Entre 30 e 60",IF(Q877&lt;=90,"Entre 60 e 90",IF(Q877&lt;=120,"Entre 90 e 120",IF(Q877&lt;=150,"Entre 120 e 150",IF(Q877&lt;=180,"Entre 150 e 180","Superior a 180")))))))</f>
        <v/>
      </c>
      <c r="S877">
        <f>IF(N877="Atraso",IF(Q877&lt;=30,INFORME_MENSAL!$A$12,IF(Q877&lt;=60,INFORME_MENSAL!$A$13,IF(Q877&lt;=90,INFORME_MENSAL!$A$14,IF(Q877&lt;=120,INFORME_MENSAL!$A$15,IF(Q877&lt;=150,INFORME_MENSAL!$A$16,IF(Q877&lt;=180,INFORME_MENSAL!$A$17,IF(Q877&lt;=360,INFORME_MENSAL!$A$18,IF(Q877&gt;360,INFORME_MENSAL!$A$19)))))))),"")</f>
        <v/>
      </c>
    </row>
    <row r="878">
      <c r="A878" t="inlineStr">
        <is>
          <t>CASA-54</t>
        </is>
      </c>
      <c r="B878" t="inlineStr">
        <is>
          <t>SANDRA CRISTINA SILVA BORGES / CELIO LUIZ DE OLIVEIRA BORGES</t>
        </is>
      </c>
      <c r="C878" t="n">
        <v>1</v>
      </c>
      <c r="D878" t="inlineStr">
        <is>
          <t>INCC</t>
        </is>
      </c>
      <c r="F878" t="inlineStr">
        <is>
          <t>Mensal</t>
        </is>
      </c>
      <c r="G878" s="322" t="n">
        <v>45529</v>
      </c>
      <c r="H878" s="322" t="n">
        <v>45505</v>
      </c>
      <c r="I878" t="n">
        <v>13</v>
      </c>
      <c r="J878" t="inlineStr">
        <is>
          <t>P - Parcela</t>
        </is>
      </c>
      <c r="K878" t="inlineStr">
        <is>
          <t>Contrato</t>
        </is>
      </c>
      <c r="L878" t="n">
        <v>3522.88</v>
      </c>
      <c r="M878" s="167">
        <f>DATE(YEAR(G878),MONTH(G878),1)</f>
        <v/>
      </c>
      <c r="N878" s="157">
        <f>IF(G878&gt;$L$3,"Futuro","Atraso")</f>
        <v/>
      </c>
      <c r="O878">
        <f>12*(YEAR(G878)-YEAR($L$3))+(MONTH(G878)-MONTH($L$3))</f>
        <v/>
      </c>
      <c r="P878" s="319">
        <f>IF(N878="Atraso",L878,L878/(1+$L$2)^O878)</f>
        <v/>
      </c>
      <c r="Q878">
        <f>IF(N878="Atraso",$L$3-G878,0)</f>
        <v/>
      </c>
      <c r="R878">
        <f>IF(Q878&lt;=15,"Até 15",IF(Q878&lt;=30,"Entre 15 e 30",IF(Q878&lt;=60,"Entre 30 e 60",IF(Q878&lt;=90,"Entre 60 e 90",IF(Q878&lt;=120,"Entre 90 e 120",IF(Q878&lt;=150,"Entre 120 e 150",IF(Q878&lt;=180,"Entre 150 e 180","Superior a 180")))))))</f>
        <v/>
      </c>
      <c r="S878">
        <f>IF(N878="Atraso",IF(Q878&lt;=30,INFORME_MENSAL!$A$12,IF(Q878&lt;=60,INFORME_MENSAL!$A$13,IF(Q878&lt;=90,INFORME_MENSAL!$A$14,IF(Q878&lt;=120,INFORME_MENSAL!$A$15,IF(Q878&lt;=150,INFORME_MENSAL!$A$16,IF(Q878&lt;=180,INFORME_MENSAL!$A$17,IF(Q878&lt;=360,INFORME_MENSAL!$A$18,IF(Q878&gt;360,INFORME_MENSAL!$A$19)))))))),"")</f>
        <v/>
      </c>
    </row>
    <row r="879">
      <c r="A879" t="inlineStr">
        <is>
          <t>CASA-73</t>
        </is>
      </c>
      <c r="B879" t="inlineStr">
        <is>
          <t>ALEXANDRE POZZI / TAVITA ROSA BARROS POZZI</t>
        </is>
      </c>
      <c r="C879" t="n">
        <v>1</v>
      </c>
      <c r="D879" t="inlineStr">
        <is>
          <t>INCC</t>
        </is>
      </c>
      <c r="F879" t="inlineStr">
        <is>
          <t>Mensal</t>
        </is>
      </c>
      <c r="G879" s="322" t="n">
        <v>45529</v>
      </c>
      <c r="H879" s="322" t="n">
        <v>45505</v>
      </c>
      <c r="I879" t="n">
        <v>20</v>
      </c>
      <c r="J879" t="inlineStr">
        <is>
          <t>P - Parcela</t>
        </is>
      </c>
      <c r="K879" t="inlineStr">
        <is>
          <t>Contrato</t>
        </is>
      </c>
      <c r="L879" t="n">
        <v>1656.74</v>
      </c>
      <c r="M879" s="167">
        <f>DATE(YEAR(G879),MONTH(G879),1)</f>
        <v/>
      </c>
      <c r="N879" s="157">
        <f>IF(G879&gt;$L$3,"Futuro","Atraso")</f>
        <v/>
      </c>
      <c r="O879">
        <f>12*(YEAR(G879)-YEAR($L$3))+(MONTH(G879)-MONTH($L$3))</f>
        <v/>
      </c>
      <c r="P879" s="319">
        <f>IF(N879="Atraso",L879,L879/(1+$L$2)^O879)</f>
        <v/>
      </c>
      <c r="Q879">
        <f>IF(N879="Atraso",$L$3-G879,0)</f>
        <v/>
      </c>
      <c r="R879">
        <f>IF(Q879&lt;=15,"Até 15",IF(Q879&lt;=30,"Entre 15 e 30",IF(Q879&lt;=60,"Entre 30 e 60",IF(Q879&lt;=90,"Entre 60 e 90",IF(Q879&lt;=120,"Entre 90 e 120",IF(Q879&lt;=150,"Entre 120 e 150",IF(Q879&lt;=180,"Entre 150 e 180","Superior a 180")))))))</f>
        <v/>
      </c>
      <c r="S879">
        <f>IF(N879="Atraso",IF(Q879&lt;=30,INFORME_MENSAL!$A$12,IF(Q879&lt;=60,INFORME_MENSAL!$A$13,IF(Q879&lt;=90,INFORME_MENSAL!$A$14,IF(Q879&lt;=120,INFORME_MENSAL!$A$15,IF(Q879&lt;=150,INFORME_MENSAL!$A$16,IF(Q879&lt;=180,INFORME_MENSAL!$A$17,IF(Q879&lt;=360,INFORME_MENSAL!$A$18,IF(Q879&gt;360,INFORME_MENSAL!$A$19)))))))),"")</f>
        <v/>
      </c>
    </row>
    <row r="880">
      <c r="A880" t="inlineStr">
        <is>
          <t>CASA-79</t>
        </is>
      </c>
      <c r="B880" t="inlineStr">
        <is>
          <t>GILSON ARANTES DE SOUZA / SANDRA REGINA FOLTRAN</t>
        </is>
      </c>
      <c r="C880" t="n">
        <v>1</v>
      </c>
      <c r="D880" t="inlineStr">
        <is>
          <t>INCC</t>
        </is>
      </c>
      <c r="F880" t="inlineStr">
        <is>
          <t>Mensal</t>
        </is>
      </c>
      <c r="G880" s="322" t="n">
        <v>45529</v>
      </c>
      <c r="H880" s="322" t="n">
        <v>45505</v>
      </c>
      <c r="I880" t="n">
        <v>13</v>
      </c>
      <c r="J880" t="inlineStr">
        <is>
          <t>P - Parcela</t>
        </is>
      </c>
      <c r="K880" t="inlineStr">
        <is>
          <t>Contrato</t>
        </is>
      </c>
      <c r="L880" t="n">
        <v>4210.79</v>
      </c>
      <c r="M880" s="167">
        <f>DATE(YEAR(G880),MONTH(G880),1)</f>
        <v/>
      </c>
      <c r="N880" s="157">
        <f>IF(G880&gt;$L$3,"Futuro","Atraso")</f>
        <v/>
      </c>
      <c r="O880">
        <f>12*(YEAR(G880)-YEAR($L$3))+(MONTH(G880)-MONTH($L$3))</f>
        <v/>
      </c>
      <c r="P880" s="319">
        <f>IF(N880="Atraso",L880,L880/(1+$L$2)^O880)</f>
        <v/>
      </c>
      <c r="Q880">
        <f>IF(N880="Atraso",$L$3-G880,0)</f>
        <v/>
      </c>
      <c r="R880">
        <f>IF(Q880&lt;=15,"Até 15",IF(Q880&lt;=30,"Entre 15 e 30",IF(Q880&lt;=60,"Entre 30 e 60",IF(Q880&lt;=90,"Entre 60 e 90",IF(Q880&lt;=120,"Entre 90 e 120",IF(Q880&lt;=150,"Entre 120 e 150",IF(Q880&lt;=180,"Entre 150 e 180","Superior a 180")))))))</f>
        <v/>
      </c>
      <c r="S880">
        <f>IF(N880="Atraso",IF(Q880&lt;=30,INFORME_MENSAL!$A$12,IF(Q880&lt;=60,INFORME_MENSAL!$A$13,IF(Q880&lt;=90,INFORME_MENSAL!$A$14,IF(Q880&lt;=120,INFORME_MENSAL!$A$15,IF(Q880&lt;=150,INFORME_MENSAL!$A$16,IF(Q880&lt;=180,INFORME_MENSAL!$A$17,IF(Q880&lt;=360,INFORME_MENSAL!$A$18,IF(Q880&gt;360,INFORME_MENSAL!$A$19)))))))),"")</f>
        <v/>
      </c>
    </row>
    <row r="881">
      <c r="A881" t="inlineStr">
        <is>
          <t>CASA-70</t>
        </is>
      </c>
      <c r="B881" t="inlineStr">
        <is>
          <t>RICARDO CARNEIRO DA SILVA BATISTA / KELLY SILVA DE MACEDO</t>
        </is>
      </c>
      <c r="C881" t="n">
        <v>1</v>
      </c>
      <c r="D881" t="inlineStr">
        <is>
          <t>INCC</t>
        </is>
      </c>
      <c r="F881" t="inlineStr">
        <is>
          <t>Mensal</t>
        </is>
      </c>
      <c r="G881" s="322" t="n">
        <v>45529</v>
      </c>
      <c r="H881" s="322" t="n">
        <v>45505</v>
      </c>
      <c r="I881" t="n">
        <v>12</v>
      </c>
      <c r="J881" t="inlineStr">
        <is>
          <t>P - Parcela</t>
        </is>
      </c>
      <c r="K881" t="inlineStr">
        <is>
          <t>Contrato</t>
        </is>
      </c>
      <c r="L881" t="n">
        <v>3786.1</v>
      </c>
      <c r="M881" s="167">
        <f>DATE(YEAR(G881),MONTH(G881),1)</f>
        <v/>
      </c>
      <c r="N881" s="157">
        <f>IF(G881&gt;$L$3,"Futuro","Atraso")</f>
        <v/>
      </c>
      <c r="O881">
        <f>12*(YEAR(G881)-YEAR($L$3))+(MONTH(G881)-MONTH($L$3))</f>
        <v/>
      </c>
      <c r="P881" s="319">
        <f>IF(N881="Atraso",L881,L881/(1+$L$2)^O881)</f>
        <v/>
      </c>
      <c r="Q881">
        <f>IF(N881="Atraso",$L$3-G881,0)</f>
        <v/>
      </c>
      <c r="R881">
        <f>IF(Q881&lt;=15,"Até 15",IF(Q881&lt;=30,"Entre 15 e 30",IF(Q881&lt;=60,"Entre 30 e 60",IF(Q881&lt;=90,"Entre 60 e 90",IF(Q881&lt;=120,"Entre 90 e 120",IF(Q881&lt;=150,"Entre 120 e 150",IF(Q881&lt;=180,"Entre 150 e 180","Superior a 180")))))))</f>
        <v/>
      </c>
      <c r="S881">
        <f>IF(N881="Atraso",IF(Q881&lt;=30,INFORME_MENSAL!$A$12,IF(Q881&lt;=60,INFORME_MENSAL!$A$13,IF(Q881&lt;=90,INFORME_MENSAL!$A$14,IF(Q881&lt;=120,INFORME_MENSAL!$A$15,IF(Q881&lt;=150,INFORME_MENSAL!$A$16,IF(Q881&lt;=180,INFORME_MENSAL!$A$17,IF(Q881&lt;=360,INFORME_MENSAL!$A$18,IF(Q881&gt;360,INFORME_MENSAL!$A$19)))))))),"")</f>
        <v/>
      </c>
    </row>
    <row r="882">
      <c r="A882" t="inlineStr">
        <is>
          <t>CASA-82</t>
        </is>
      </c>
      <c r="B882" t="inlineStr">
        <is>
          <t>WELLINGTON GOMES CARDOSO / WILSON FURLAN JUNIOR</t>
        </is>
      </c>
      <c r="C882" t="n">
        <v>1</v>
      </c>
      <c r="D882" t="inlineStr">
        <is>
          <t>INCC</t>
        </is>
      </c>
      <c r="F882" t="inlineStr">
        <is>
          <t>Mensal</t>
        </is>
      </c>
      <c r="G882" s="322" t="n">
        <v>45529</v>
      </c>
      <c r="H882" s="322" t="n">
        <v>45505</v>
      </c>
      <c r="I882" t="n">
        <v>13</v>
      </c>
      <c r="J882" t="inlineStr">
        <is>
          <t>P - Parcela</t>
        </is>
      </c>
      <c r="K882" t="inlineStr">
        <is>
          <t>Contrato</t>
        </is>
      </c>
      <c r="L882" t="n">
        <v>4249.72</v>
      </c>
      <c r="M882" s="167">
        <f>DATE(YEAR(G882),MONTH(G882),1)</f>
        <v/>
      </c>
      <c r="N882" s="157">
        <f>IF(G882&gt;$L$3,"Futuro","Atraso")</f>
        <v/>
      </c>
      <c r="O882">
        <f>12*(YEAR(G882)-YEAR($L$3))+(MONTH(G882)-MONTH($L$3))</f>
        <v/>
      </c>
      <c r="P882" s="319">
        <f>IF(N882="Atraso",L882,L882/(1+$L$2)^O882)</f>
        <v/>
      </c>
      <c r="Q882">
        <f>IF(N882="Atraso",$L$3-G882,0)</f>
        <v/>
      </c>
      <c r="R882">
        <f>IF(Q882&lt;=15,"Até 15",IF(Q882&lt;=30,"Entre 15 e 30",IF(Q882&lt;=60,"Entre 30 e 60",IF(Q882&lt;=90,"Entre 60 e 90",IF(Q882&lt;=120,"Entre 90 e 120",IF(Q882&lt;=150,"Entre 120 e 150",IF(Q882&lt;=180,"Entre 150 e 180","Superior a 180")))))))</f>
        <v/>
      </c>
      <c r="S882">
        <f>IF(N882="Atraso",IF(Q882&lt;=30,INFORME_MENSAL!$A$12,IF(Q882&lt;=60,INFORME_MENSAL!$A$13,IF(Q882&lt;=90,INFORME_MENSAL!$A$14,IF(Q882&lt;=120,INFORME_MENSAL!$A$15,IF(Q882&lt;=150,INFORME_MENSAL!$A$16,IF(Q882&lt;=180,INFORME_MENSAL!$A$17,IF(Q882&lt;=360,INFORME_MENSAL!$A$18,IF(Q882&gt;360,INFORME_MENSAL!$A$19)))))))),"")</f>
        <v/>
      </c>
    </row>
    <row r="883">
      <c r="A883" t="inlineStr">
        <is>
          <t>CASA-21</t>
        </is>
      </c>
      <c r="B883" t="inlineStr">
        <is>
          <t>JOÃO HENRIQUE MARTINS AMARANTE / MARINA MARTINS AMARANTE</t>
        </is>
      </c>
      <c r="C883" t="n">
        <v>1</v>
      </c>
      <c r="D883" t="inlineStr">
        <is>
          <t>INCC</t>
        </is>
      </c>
      <c r="F883" t="inlineStr">
        <is>
          <t>Mensal</t>
        </is>
      </c>
      <c r="G883" s="322" t="n">
        <v>45529</v>
      </c>
      <c r="H883" s="322" t="n">
        <v>45505</v>
      </c>
      <c r="I883" t="n">
        <v>13</v>
      </c>
      <c r="J883" t="inlineStr">
        <is>
          <t>P - Parcela</t>
        </is>
      </c>
      <c r="K883" t="inlineStr">
        <is>
          <t>Contrato</t>
        </is>
      </c>
      <c r="L883" t="n">
        <v>3136.41</v>
      </c>
      <c r="M883" s="167">
        <f>DATE(YEAR(G883),MONTH(G883),1)</f>
        <v/>
      </c>
      <c r="N883" s="157">
        <f>IF(G883&gt;$L$3,"Futuro","Atraso")</f>
        <v/>
      </c>
      <c r="O883">
        <f>12*(YEAR(G883)-YEAR($L$3))+(MONTH(G883)-MONTH($L$3))</f>
        <v/>
      </c>
      <c r="P883" s="319">
        <f>IF(N883="Atraso",L883,L883/(1+$L$2)^O883)</f>
        <v/>
      </c>
      <c r="Q883">
        <f>IF(N883="Atraso",$L$3-G883,0)</f>
        <v/>
      </c>
      <c r="R883">
        <f>IF(Q883&lt;=15,"Até 15",IF(Q883&lt;=30,"Entre 15 e 30",IF(Q883&lt;=60,"Entre 30 e 60",IF(Q883&lt;=90,"Entre 60 e 90",IF(Q883&lt;=120,"Entre 90 e 120",IF(Q883&lt;=150,"Entre 120 e 150",IF(Q883&lt;=180,"Entre 150 e 180","Superior a 180")))))))</f>
        <v/>
      </c>
      <c r="S883">
        <f>IF(N883="Atraso",IF(Q883&lt;=30,INFORME_MENSAL!$A$12,IF(Q883&lt;=60,INFORME_MENSAL!$A$13,IF(Q883&lt;=90,INFORME_MENSAL!$A$14,IF(Q883&lt;=120,INFORME_MENSAL!$A$15,IF(Q883&lt;=150,INFORME_MENSAL!$A$16,IF(Q883&lt;=180,INFORME_MENSAL!$A$17,IF(Q883&lt;=360,INFORME_MENSAL!$A$18,IF(Q883&gt;360,INFORME_MENSAL!$A$19)))))))),"")</f>
        <v/>
      </c>
    </row>
    <row r="884">
      <c r="A884" t="inlineStr">
        <is>
          <t>CASA-22</t>
        </is>
      </c>
      <c r="B884" t="inlineStr">
        <is>
          <t>PIETRO ROSA FARIA NORONHA / SUELI APARECIDA DIAS NORONHA</t>
        </is>
      </c>
      <c r="C884" t="n">
        <v>1</v>
      </c>
      <c r="D884" t="inlineStr">
        <is>
          <t>INCC</t>
        </is>
      </c>
      <c r="F884" t="inlineStr">
        <is>
          <t>Mensal</t>
        </is>
      </c>
      <c r="G884" s="322" t="n">
        <v>45529</v>
      </c>
      <c r="H884" s="322" t="n">
        <v>45505</v>
      </c>
      <c r="I884" t="n">
        <v>16</v>
      </c>
      <c r="J884" t="inlineStr">
        <is>
          <t>P - Parcela</t>
        </is>
      </c>
      <c r="K884" t="inlineStr">
        <is>
          <t>Contrato</t>
        </is>
      </c>
      <c r="L884" t="n">
        <v>2731.26</v>
      </c>
      <c r="M884" s="167">
        <f>DATE(YEAR(G884),MONTH(G884),1)</f>
        <v/>
      </c>
      <c r="N884" s="157">
        <f>IF(G884&gt;$L$3,"Futuro","Atraso")</f>
        <v/>
      </c>
      <c r="O884">
        <f>12*(YEAR(G884)-YEAR($L$3))+(MONTH(G884)-MONTH($L$3))</f>
        <v/>
      </c>
      <c r="P884" s="319">
        <f>IF(N884="Atraso",L884,L884/(1+$L$2)^O884)</f>
        <v/>
      </c>
      <c r="Q884">
        <f>IF(N884="Atraso",$L$3-G884,0)</f>
        <v/>
      </c>
      <c r="R884">
        <f>IF(Q884&lt;=15,"Até 15",IF(Q884&lt;=30,"Entre 15 e 30",IF(Q884&lt;=60,"Entre 30 e 60",IF(Q884&lt;=90,"Entre 60 e 90",IF(Q884&lt;=120,"Entre 90 e 120",IF(Q884&lt;=150,"Entre 120 e 150",IF(Q884&lt;=180,"Entre 150 e 180","Superior a 180")))))))</f>
        <v/>
      </c>
      <c r="S884">
        <f>IF(N884="Atraso",IF(Q884&lt;=30,INFORME_MENSAL!$A$12,IF(Q884&lt;=60,INFORME_MENSAL!$A$13,IF(Q884&lt;=90,INFORME_MENSAL!$A$14,IF(Q884&lt;=120,INFORME_MENSAL!$A$15,IF(Q884&lt;=150,INFORME_MENSAL!$A$16,IF(Q884&lt;=180,INFORME_MENSAL!$A$17,IF(Q884&lt;=360,INFORME_MENSAL!$A$18,IF(Q884&gt;360,INFORME_MENSAL!$A$19)))))))),"")</f>
        <v/>
      </c>
    </row>
    <row r="885">
      <c r="A885" t="inlineStr">
        <is>
          <t>CASA-60</t>
        </is>
      </c>
      <c r="B885" t="inlineStr">
        <is>
          <t>SEMIRAMIS ALICE A SIMOES PAZ OLIVEIRA</t>
        </is>
      </c>
      <c r="C885" t="n">
        <v>1</v>
      </c>
      <c r="D885" t="inlineStr">
        <is>
          <t>INCC</t>
        </is>
      </c>
      <c r="F885" t="inlineStr">
        <is>
          <t>Mensal</t>
        </is>
      </c>
      <c r="G885" s="322" t="n">
        <v>45529</v>
      </c>
      <c r="H885" s="322" t="n">
        <v>45505</v>
      </c>
      <c r="I885" t="n">
        <v>12</v>
      </c>
      <c r="J885" t="inlineStr">
        <is>
          <t>P - Parcela</t>
        </is>
      </c>
      <c r="K885" t="inlineStr">
        <is>
          <t>Contrato</t>
        </is>
      </c>
      <c r="L885" t="n">
        <v>3160.44</v>
      </c>
      <c r="M885" s="167">
        <f>DATE(YEAR(G885),MONTH(G885),1)</f>
        <v/>
      </c>
      <c r="N885" s="157">
        <f>IF(G885&gt;$L$3,"Futuro","Atraso")</f>
        <v/>
      </c>
      <c r="O885">
        <f>12*(YEAR(G885)-YEAR($L$3))+(MONTH(G885)-MONTH($L$3))</f>
        <v/>
      </c>
      <c r="P885" s="319">
        <f>IF(N885="Atraso",L885,L885/(1+$L$2)^O885)</f>
        <v/>
      </c>
      <c r="Q885">
        <f>IF(N885="Atraso",$L$3-G885,0)</f>
        <v/>
      </c>
      <c r="R885">
        <f>IF(Q885&lt;=15,"Até 15",IF(Q885&lt;=30,"Entre 15 e 30",IF(Q885&lt;=60,"Entre 30 e 60",IF(Q885&lt;=90,"Entre 60 e 90",IF(Q885&lt;=120,"Entre 90 e 120",IF(Q885&lt;=150,"Entre 120 e 150",IF(Q885&lt;=180,"Entre 150 e 180","Superior a 180")))))))</f>
        <v/>
      </c>
      <c r="S885">
        <f>IF(N885="Atraso",IF(Q885&lt;=30,INFORME_MENSAL!$A$12,IF(Q885&lt;=60,INFORME_MENSAL!$A$13,IF(Q885&lt;=90,INFORME_MENSAL!$A$14,IF(Q885&lt;=120,INFORME_MENSAL!$A$15,IF(Q885&lt;=150,INFORME_MENSAL!$A$16,IF(Q885&lt;=180,INFORME_MENSAL!$A$17,IF(Q885&lt;=360,INFORME_MENSAL!$A$18,IF(Q885&gt;360,INFORME_MENSAL!$A$19)))))))),"")</f>
        <v/>
      </c>
    </row>
    <row r="886">
      <c r="A886" t="inlineStr">
        <is>
          <t>CASA-6</t>
        </is>
      </c>
      <c r="B886" t="inlineStr">
        <is>
          <t>ANTIDES ARAUJO DOS SANTOS JUNIOR / SIMONE MARIA DE SOUZA ARAUJO</t>
        </is>
      </c>
      <c r="C886" t="n">
        <v>1</v>
      </c>
      <c r="D886" t="inlineStr">
        <is>
          <t>INCC</t>
        </is>
      </c>
      <c r="F886" t="inlineStr">
        <is>
          <t>Mensal</t>
        </is>
      </c>
      <c r="G886" s="322" t="n">
        <v>45529</v>
      </c>
      <c r="H886" s="322" t="n">
        <v>45505</v>
      </c>
      <c r="I886" t="n">
        <v>12</v>
      </c>
      <c r="J886" t="inlineStr">
        <is>
          <t>P - Parcela</t>
        </is>
      </c>
      <c r="K886" t="inlineStr">
        <is>
          <t>Contrato</t>
        </is>
      </c>
      <c r="L886" t="n">
        <v>4116.92</v>
      </c>
      <c r="M886" s="167">
        <f>DATE(YEAR(G886),MONTH(G886),1)</f>
        <v/>
      </c>
      <c r="N886" s="157">
        <f>IF(G886&gt;$L$3,"Futuro","Atraso")</f>
        <v/>
      </c>
      <c r="O886">
        <f>12*(YEAR(G886)-YEAR($L$3))+(MONTH(G886)-MONTH($L$3))</f>
        <v/>
      </c>
      <c r="P886" s="319">
        <f>IF(N886="Atraso",L886,L886/(1+$L$2)^O886)</f>
        <v/>
      </c>
      <c r="Q886">
        <f>IF(N886="Atraso",$L$3-G886,0)</f>
        <v/>
      </c>
      <c r="R886">
        <f>IF(Q886&lt;=15,"Até 15",IF(Q886&lt;=30,"Entre 15 e 30",IF(Q886&lt;=60,"Entre 30 e 60",IF(Q886&lt;=90,"Entre 60 e 90",IF(Q886&lt;=120,"Entre 90 e 120",IF(Q886&lt;=150,"Entre 120 e 150",IF(Q886&lt;=180,"Entre 150 e 180","Superior a 180")))))))</f>
        <v/>
      </c>
      <c r="S886">
        <f>IF(N886="Atraso",IF(Q886&lt;=30,INFORME_MENSAL!$A$12,IF(Q886&lt;=60,INFORME_MENSAL!$A$13,IF(Q886&lt;=90,INFORME_MENSAL!$A$14,IF(Q886&lt;=120,INFORME_MENSAL!$A$15,IF(Q886&lt;=150,INFORME_MENSAL!$A$16,IF(Q886&lt;=180,INFORME_MENSAL!$A$17,IF(Q886&lt;=360,INFORME_MENSAL!$A$18,IF(Q886&gt;360,INFORME_MENSAL!$A$19)))))))),"")</f>
        <v/>
      </c>
    </row>
    <row r="887">
      <c r="A887" t="inlineStr">
        <is>
          <t>CASA-50</t>
        </is>
      </c>
      <c r="B887" t="inlineStr">
        <is>
          <t>VALTER ROGERIO DOS SANTOS PEREIRA / CARLA PRISCILA OLIVEIRA DE LIMA</t>
        </is>
      </c>
      <c r="C887" t="n">
        <v>1</v>
      </c>
      <c r="D887" t="inlineStr">
        <is>
          <t>INCC</t>
        </is>
      </c>
      <c r="F887" t="inlineStr">
        <is>
          <t>Mensal</t>
        </is>
      </c>
      <c r="G887" s="322" t="n">
        <v>45529</v>
      </c>
      <c r="H887" s="322" t="n">
        <v>45505</v>
      </c>
      <c r="I887" t="n">
        <v>20</v>
      </c>
      <c r="J887" t="inlineStr">
        <is>
          <t>P - Parcela</t>
        </is>
      </c>
      <c r="K887" t="inlineStr">
        <is>
          <t>Contrato</t>
        </is>
      </c>
      <c r="L887" t="n">
        <v>1563.08</v>
      </c>
      <c r="M887" s="167">
        <f>DATE(YEAR(G887),MONTH(G887),1)</f>
        <v/>
      </c>
      <c r="N887" s="157">
        <f>IF(G887&gt;$L$3,"Futuro","Atraso")</f>
        <v/>
      </c>
      <c r="O887">
        <f>12*(YEAR(G887)-YEAR($L$3))+(MONTH(G887)-MONTH($L$3))</f>
        <v/>
      </c>
      <c r="P887" s="319">
        <f>IF(N887="Atraso",L887,L887/(1+$L$2)^O887)</f>
        <v/>
      </c>
      <c r="Q887">
        <f>IF(N887="Atraso",$L$3-G887,0)</f>
        <v/>
      </c>
      <c r="R887">
        <f>IF(Q887&lt;=15,"Até 15",IF(Q887&lt;=30,"Entre 15 e 30",IF(Q887&lt;=60,"Entre 30 e 60",IF(Q887&lt;=90,"Entre 60 e 90",IF(Q887&lt;=120,"Entre 90 e 120",IF(Q887&lt;=150,"Entre 120 e 150",IF(Q887&lt;=180,"Entre 150 e 180","Superior a 180")))))))</f>
        <v/>
      </c>
      <c r="S887">
        <f>IF(N887="Atraso",IF(Q887&lt;=30,INFORME_MENSAL!$A$12,IF(Q887&lt;=60,INFORME_MENSAL!$A$13,IF(Q887&lt;=90,INFORME_MENSAL!$A$14,IF(Q887&lt;=120,INFORME_MENSAL!$A$15,IF(Q887&lt;=150,INFORME_MENSAL!$A$16,IF(Q887&lt;=180,INFORME_MENSAL!$A$17,IF(Q887&lt;=360,INFORME_MENSAL!$A$18,IF(Q887&gt;360,INFORME_MENSAL!$A$19)))))))),"")</f>
        <v/>
      </c>
    </row>
    <row r="888">
      <c r="A888" t="inlineStr">
        <is>
          <t>CASA-61</t>
        </is>
      </c>
      <c r="B888" t="inlineStr">
        <is>
          <t>WELLINGTON RIBEIRO LEITE / GRACIETE ANA DOS SANTOS SILVA LEITE</t>
        </is>
      </c>
      <c r="C888" t="n">
        <v>1</v>
      </c>
      <c r="D888" t="inlineStr">
        <is>
          <t>INCC</t>
        </is>
      </c>
      <c r="F888" t="inlineStr">
        <is>
          <t>Mensal</t>
        </is>
      </c>
      <c r="G888" s="322" t="n">
        <v>45529</v>
      </c>
      <c r="H888" s="322" t="n">
        <v>45505</v>
      </c>
      <c r="I888" t="n">
        <v>25</v>
      </c>
      <c r="J888" t="inlineStr">
        <is>
          <t>P - Parcela</t>
        </is>
      </c>
      <c r="K888" t="inlineStr">
        <is>
          <t>Contrato</t>
        </is>
      </c>
      <c r="L888" t="n">
        <v>7186.58</v>
      </c>
      <c r="M888" s="167">
        <f>DATE(YEAR(G888),MONTH(G888),1)</f>
        <v/>
      </c>
      <c r="N888" s="157">
        <f>IF(G888&gt;$L$3,"Futuro","Atraso")</f>
        <v/>
      </c>
      <c r="O888">
        <f>12*(YEAR(G888)-YEAR($L$3))+(MONTH(G888)-MONTH($L$3))</f>
        <v/>
      </c>
      <c r="P888" s="319">
        <f>IF(N888="Atraso",L888,L888/(1+$L$2)^O888)</f>
        <v/>
      </c>
      <c r="Q888">
        <f>IF(N888="Atraso",$L$3-G888,0)</f>
        <v/>
      </c>
      <c r="R888">
        <f>IF(Q888&lt;=15,"Até 15",IF(Q888&lt;=30,"Entre 15 e 30",IF(Q888&lt;=60,"Entre 30 e 60",IF(Q888&lt;=90,"Entre 60 e 90",IF(Q888&lt;=120,"Entre 90 e 120",IF(Q888&lt;=150,"Entre 120 e 150",IF(Q888&lt;=180,"Entre 150 e 180","Superior a 180")))))))</f>
        <v/>
      </c>
      <c r="S888">
        <f>IF(N888="Atraso",IF(Q888&lt;=30,INFORME_MENSAL!$A$12,IF(Q888&lt;=60,INFORME_MENSAL!$A$13,IF(Q888&lt;=90,INFORME_MENSAL!$A$14,IF(Q888&lt;=120,INFORME_MENSAL!$A$15,IF(Q888&lt;=150,INFORME_MENSAL!$A$16,IF(Q888&lt;=180,INFORME_MENSAL!$A$17,IF(Q888&lt;=360,INFORME_MENSAL!$A$18,IF(Q888&gt;360,INFORME_MENSAL!$A$19)))))))),"")</f>
        <v/>
      </c>
    </row>
    <row r="889">
      <c r="A889" t="inlineStr">
        <is>
          <t>CASA-33</t>
        </is>
      </c>
      <c r="B889" t="inlineStr">
        <is>
          <t>MICHEL AKIRA YONAMINE / KARINA HARUMI URA YONAMINE</t>
        </is>
      </c>
      <c r="C889" t="n">
        <v>1</v>
      </c>
      <c r="D889" t="inlineStr">
        <is>
          <t>INCC</t>
        </is>
      </c>
      <c r="F889" t="inlineStr">
        <is>
          <t>Mensal</t>
        </is>
      </c>
      <c r="G889" s="322" t="n">
        <v>45529</v>
      </c>
      <c r="H889" s="322" t="n">
        <v>45505</v>
      </c>
      <c r="I889" t="n">
        <v>3</v>
      </c>
      <c r="J889" t="inlineStr">
        <is>
          <t>A2 - Semestral</t>
        </is>
      </c>
      <c r="K889" t="inlineStr">
        <is>
          <t>Contrato</t>
        </is>
      </c>
      <c r="L889" t="n">
        <v>14037.97</v>
      </c>
      <c r="M889" s="167">
        <f>DATE(YEAR(G889),MONTH(G889),1)</f>
        <v/>
      </c>
      <c r="N889" s="157">
        <f>IF(G889&gt;$L$3,"Futuro","Atraso")</f>
        <v/>
      </c>
      <c r="O889">
        <f>12*(YEAR(G889)-YEAR($L$3))+(MONTH(G889)-MONTH($L$3))</f>
        <v/>
      </c>
      <c r="P889" s="319">
        <f>IF(N889="Atraso",L889,L889/(1+$L$2)^O889)</f>
        <v/>
      </c>
      <c r="Q889">
        <f>IF(N889="Atraso",$L$3-G889,0)</f>
        <v/>
      </c>
      <c r="R889">
        <f>IF(Q889&lt;=15,"Até 15",IF(Q889&lt;=30,"Entre 15 e 30",IF(Q889&lt;=60,"Entre 30 e 60",IF(Q889&lt;=90,"Entre 60 e 90",IF(Q889&lt;=120,"Entre 90 e 120",IF(Q889&lt;=150,"Entre 120 e 150",IF(Q889&lt;=180,"Entre 150 e 180","Superior a 180")))))))</f>
        <v/>
      </c>
      <c r="S889">
        <f>IF(N889="Atraso",IF(Q889&lt;=30,INFORME_MENSAL!$A$12,IF(Q889&lt;=60,INFORME_MENSAL!$A$13,IF(Q889&lt;=90,INFORME_MENSAL!$A$14,IF(Q889&lt;=120,INFORME_MENSAL!$A$15,IF(Q889&lt;=150,INFORME_MENSAL!$A$16,IF(Q889&lt;=180,INFORME_MENSAL!$A$17,IF(Q889&lt;=360,INFORME_MENSAL!$A$18,IF(Q889&gt;360,INFORME_MENSAL!$A$19)))))))),"")</f>
        <v/>
      </c>
    </row>
    <row r="890">
      <c r="A890" t="inlineStr">
        <is>
          <t>CASA-33</t>
        </is>
      </c>
      <c r="B890" t="inlineStr">
        <is>
          <t>MICHEL AKIRA YONAMINE / KARINA HARUMI URA YONAMINE</t>
        </is>
      </c>
      <c r="C890" t="n">
        <v>1</v>
      </c>
      <c r="D890" t="inlineStr">
        <is>
          <t>INCC</t>
        </is>
      </c>
      <c r="F890" t="inlineStr">
        <is>
          <t>Mensal</t>
        </is>
      </c>
      <c r="G890" s="322" t="n">
        <v>45529</v>
      </c>
      <c r="H890" s="322" t="n">
        <v>45505</v>
      </c>
      <c r="I890" t="n">
        <v>10</v>
      </c>
      <c r="J890" t="inlineStr">
        <is>
          <t>P - Parcela</t>
        </is>
      </c>
      <c r="K890" t="inlineStr">
        <is>
          <t>Contrato</t>
        </is>
      </c>
      <c r="L890" t="n">
        <v>3626.35</v>
      </c>
      <c r="M890" s="167">
        <f>DATE(YEAR(G890),MONTH(G890),1)</f>
        <v/>
      </c>
      <c r="N890" s="157">
        <f>IF(G890&gt;$L$3,"Futuro","Atraso")</f>
        <v/>
      </c>
      <c r="O890">
        <f>12*(YEAR(G890)-YEAR($L$3))+(MONTH(G890)-MONTH($L$3))</f>
        <v/>
      </c>
      <c r="P890" s="319">
        <f>IF(N890="Atraso",L890,L890/(1+$L$2)^O890)</f>
        <v/>
      </c>
      <c r="Q890">
        <f>IF(N890="Atraso",$L$3-G890,0)</f>
        <v/>
      </c>
      <c r="R890">
        <f>IF(Q890&lt;=15,"Até 15",IF(Q890&lt;=30,"Entre 15 e 30",IF(Q890&lt;=60,"Entre 30 e 60",IF(Q890&lt;=90,"Entre 60 e 90",IF(Q890&lt;=120,"Entre 90 e 120",IF(Q890&lt;=150,"Entre 120 e 150",IF(Q890&lt;=180,"Entre 150 e 180","Superior a 180")))))))</f>
        <v/>
      </c>
      <c r="S890">
        <f>IF(N890="Atraso",IF(Q890&lt;=30,INFORME_MENSAL!$A$12,IF(Q890&lt;=60,INFORME_MENSAL!$A$13,IF(Q890&lt;=90,INFORME_MENSAL!$A$14,IF(Q890&lt;=120,INFORME_MENSAL!$A$15,IF(Q890&lt;=150,INFORME_MENSAL!$A$16,IF(Q890&lt;=180,INFORME_MENSAL!$A$17,IF(Q890&lt;=360,INFORME_MENSAL!$A$18,IF(Q890&gt;360,INFORME_MENSAL!$A$19)))))))),"")</f>
        <v/>
      </c>
    </row>
    <row r="891">
      <c r="A891" t="inlineStr">
        <is>
          <t>CASA-55</t>
        </is>
      </c>
      <c r="B891" t="inlineStr">
        <is>
          <t>MARCIO AMBROZIO COELHO SILVA / CRISTIANA PAULA COELHO SILVA</t>
        </is>
      </c>
      <c r="C891" t="n">
        <v>1</v>
      </c>
      <c r="D891" t="inlineStr">
        <is>
          <t>INCC</t>
        </is>
      </c>
      <c r="F891" t="inlineStr">
        <is>
          <t>Mensal</t>
        </is>
      </c>
      <c r="G891" s="322" t="n">
        <v>45529</v>
      </c>
      <c r="H891" s="322" t="n">
        <v>45505</v>
      </c>
      <c r="I891" t="n">
        <v>12</v>
      </c>
      <c r="J891" t="inlineStr">
        <is>
          <t>P - Parcela</t>
        </is>
      </c>
      <c r="K891" t="inlineStr">
        <is>
          <t>Contrato</t>
        </is>
      </c>
      <c r="L891" t="n">
        <v>3490.88</v>
      </c>
      <c r="M891" s="167">
        <f>DATE(YEAR(G891),MONTH(G891),1)</f>
        <v/>
      </c>
      <c r="N891" s="157">
        <f>IF(G891&gt;$L$3,"Futuro","Atraso")</f>
        <v/>
      </c>
      <c r="O891">
        <f>12*(YEAR(G891)-YEAR($L$3))+(MONTH(G891)-MONTH($L$3))</f>
        <v/>
      </c>
      <c r="P891" s="319">
        <f>IF(N891="Atraso",L891,L891/(1+$L$2)^O891)</f>
        <v/>
      </c>
      <c r="Q891">
        <f>IF(N891="Atraso",$L$3-G891,0)</f>
        <v/>
      </c>
      <c r="R891">
        <f>IF(Q891&lt;=15,"Até 15",IF(Q891&lt;=30,"Entre 15 e 30",IF(Q891&lt;=60,"Entre 30 e 60",IF(Q891&lt;=90,"Entre 60 e 90",IF(Q891&lt;=120,"Entre 90 e 120",IF(Q891&lt;=150,"Entre 120 e 150",IF(Q891&lt;=180,"Entre 150 e 180","Superior a 180")))))))</f>
        <v/>
      </c>
      <c r="S891">
        <f>IF(N891="Atraso",IF(Q891&lt;=30,INFORME_MENSAL!$A$12,IF(Q891&lt;=60,INFORME_MENSAL!$A$13,IF(Q891&lt;=90,INFORME_MENSAL!$A$14,IF(Q891&lt;=120,INFORME_MENSAL!$A$15,IF(Q891&lt;=150,INFORME_MENSAL!$A$16,IF(Q891&lt;=180,INFORME_MENSAL!$A$17,IF(Q891&lt;=360,INFORME_MENSAL!$A$18,IF(Q891&gt;360,INFORME_MENSAL!$A$19)))))))),"")</f>
        <v/>
      </c>
    </row>
    <row r="892">
      <c r="A892" t="inlineStr">
        <is>
          <t>CASA-59</t>
        </is>
      </c>
      <c r="B892" t="inlineStr">
        <is>
          <t>REGINALDO JOSE DA SILVA / HELIENE CRISTINA DO NASCIMENTO SILVA</t>
        </is>
      </c>
      <c r="C892" t="n">
        <v>1</v>
      </c>
      <c r="D892" t="inlineStr">
        <is>
          <t>INCC</t>
        </is>
      </c>
      <c r="F892" t="inlineStr">
        <is>
          <t>Mensal</t>
        </is>
      </c>
      <c r="G892" s="322" t="n">
        <v>45529</v>
      </c>
      <c r="H892" s="322" t="n">
        <v>45505</v>
      </c>
      <c r="I892" t="n">
        <v>10</v>
      </c>
      <c r="J892" t="inlineStr">
        <is>
          <t>P - Parcela</t>
        </is>
      </c>
      <c r="K892" t="inlineStr">
        <is>
          <t>Contrato</t>
        </is>
      </c>
      <c r="L892" t="n">
        <v>3094.22</v>
      </c>
      <c r="M892" s="167">
        <f>DATE(YEAR(G892),MONTH(G892),1)</f>
        <v/>
      </c>
      <c r="N892" s="157">
        <f>IF(G892&gt;$L$3,"Futuro","Atraso")</f>
        <v/>
      </c>
      <c r="O892">
        <f>12*(YEAR(G892)-YEAR($L$3))+(MONTH(G892)-MONTH($L$3))</f>
        <v/>
      </c>
      <c r="P892" s="319">
        <f>IF(N892="Atraso",L892,L892/(1+$L$2)^O892)</f>
        <v/>
      </c>
      <c r="Q892">
        <f>IF(N892="Atraso",$L$3-G892,0)</f>
        <v/>
      </c>
      <c r="R892">
        <f>IF(Q892&lt;=15,"Até 15",IF(Q892&lt;=30,"Entre 15 e 30",IF(Q892&lt;=60,"Entre 30 e 60",IF(Q892&lt;=90,"Entre 60 e 90",IF(Q892&lt;=120,"Entre 90 e 120",IF(Q892&lt;=150,"Entre 120 e 150",IF(Q892&lt;=180,"Entre 150 e 180","Superior a 180")))))))</f>
        <v/>
      </c>
      <c r="S892">
        <f>IF(N892="Atraso",IF(Q892&lt;=30,INFORME_MENSAL!$A$12,IF(Q892&lt;=60,INFORME_MENSAL!$A$13,IF(Q892&lt;=90,INFORME_MENSAL!$A$14,IF(Q892&lt;=120,INFORME_MENSAL!$A$15,IF(Q892&lt;=150,INFORME_MENSAL!$A$16,IF(Q892&lt;=180,INFORME_MENSAL!$A$17,IF(Q892&lt;=360,INFORME_MENSAL!$A$18,IF(Q892&gt;360,INFORME_MENSAL!$A$19)))))))),"")</f>
        <v/>
      </c>
    </row>
    <row r="893">
      <c r="A893" t="inlineStr">
        <is>
          <t>CASA-83</t>
        </is>
      </c>
      <c r="B893" t="inlineStr">
        <is>
          <t>HELADIO FRANCISCO CARVALHO</t>
        </is>
      </c>
      <c r="C893" t="n">
        <v>1</v>
      </c>
      <c r="D893" t="inlineStr">
        <is>
          <t>INCC</t>
        </is>
      </c>
      <c r="F893" t="inlineStr">
        <is>
          <t>Mensal</t>
        </is>
      </c>
      <c r="G893" s="322" t="n">
        <v>45529</v>
      </c>
      <c r="H893" s="322" t="n">
        <v>45505</v>
      </c>
      <c r="I893" t="n">
        <v>12</v>
      </c>
      <c r="J893" t="inlineStr">
        <is>
          <t>P - Parcela</t>
        </is>
      </c>
      <c r="K893" t="inlineStr">
        <is>
          <t>Contrato</t>
        </is>
      </c>
      <c r="L893" t="n">
        <v>5653.15</v>
      </c>
      <c r="M893" s="167">
        <f>DATE(YEAR(G893),MONTH(G893),1)</f>
        <v/>
      </c>
      <c r="N893" s="157">
        <f>IF(G893&gt;$L$3,"Futuro","Atraso")</f>
        <v/>
      </c>
      <c r="O893">
        <f>12*(YEAR(G893)-YEAR($L$3))+(MONTH(G893)-MONTH($L$3))</f>
        <v/>
      </c>
      <c r="P893" s="319">
        <f>IF(N893="Atraso",L893,L893/(1+$L$2)^O893)</f>
        <v/>
      </c>
      <c r="Q893">
        <f>IF(N893="Atraso",$L$3-G893,0)</f>
        <v/>
      </c>
      <c r="R893">
        <f>IF(Q893&lt;=15,"Até 15",IF(Q893&lt;=30,"Entre 15 e 30",IF(Q893&lt;=60,"Entre 30 e 60",IF(Q893&lt;=90,"Entre 60 e 90",IF(Q893&lt;=120,"Entre 90 e 120",IF(Q893&lt;=150,"Entre 120 e 150",IF(Q893&lt;=180,"Entre 150 e 180","Superior a 180")))))))</f>
        <v/>
      </c>
      <c r="S893">
        <f>IF(N893="Atraso",IF(Q893&lt;=30,INFORME_MENSAL!$A$12,IF(Q893&lt;=60,INFORME_MENSAL!$A$13,IF(Q893&lt;=90,INFORME_MENSAL!$A$14,IF(Q893&lt;=120,INFORME_MENSAL!$A$15,IF(Q893&lt;=150,INFORME_MENSAL!$A$16,IF(Q893&lt;=180,INFORME_MENSAL!$A$17,IF(Q893&lt;=360,INFORME_MENSAL!$A$18,IF(Q893&gt;360,INFORME_MENSAL!$A$19)))))))),"")</f>
        <v/>
      </c>
    </row>
    <row r="894">
      <c r="A894" t="inlineStr">
        <is>
          <t>CASA-51</t>
        </is>
      </c>
      <c r="B894" t="inlineStr">
        <is>
          <t>FRANCISCO SALVIANO DA COSTA / EVELY SALVIANO TEIXEIRA</t>
        </is>
      </c>
      <c r="C894" t="n">
        <v>1</v>
      </c>
      <c r="D894" t="inlineStr">
        <is>
          <t>INCC</t>
        </is>
      </c>
      <c r="F894" t="inlineStr">
        <is>
          <t>Mensal</t>
        </is>
      </c>
      <c r="G894" s="322" t="n">
        <v>45529</v>
      </c>
      <c r="H894" s="322" t="n">
        <v>45505</v>
      </c>
      <c r="I894" t="n">
        <v>10</v>
      </c>
      <c r="J894" t="inlineStr">
        <is>
          <t>P - Parcela</t>
        </is>
      </c>
      <c r="K894" t="inlineStr">
        <is>
          <t>Contrato</t>
        </is>
      </c>
      <c r="L894" t="n">
        <v>3094.22</v>
      </c>
      <c r="M894" s="167">
        <f>DATE(YEAR(G894),MONTH(G894),1)</f>
        <v/>
      </c>
      <c r="N894" s="157">
        <f>IF(G894&gt;$L$3,"Futuro","Atraso")</f>
        <v/>
      </c>
      <c r="O894">
        <f>12*(YEAR(G894)-YEAR($L$3))+(MONTH(G894)-MONTH($L$3))</f>
        <v/>
      </c>
      <c r="P894" s="319">
        <f>IF(N894="Atraso",L894,L894/(1+$L$2)^O894)</f>
        <v/>
      </c>
      <c r="Q894">
        <f>IF(N894="Atraso",$L$3-G894,0)</f>
        <v/>
      </c>
      <c r="R894">
        <f>IF(Q894&lt;=15,"Até 15",IF(Q894&lt;=30,"Entre 15 e 30",IF(Q894&lt;=60,"Entre 30 e 60",IF(Q894&lt;=90,"Entre 60 e 90",IF(Q894&lt;=120,"Entre 90 e 120",IF(Q894&lt;=150,"Entre 120 e 150",IF(Q894&lt;=180,"Entre 150 e 180","Superior a 180")))))))</f>
        <v/>
      </c>
      <c r="S894">
        <f>IF(N894="Atraso",IF(Q894&lt;=30,INFORME_MENSAL!$A$12,IF(Q894&lt;=60,INFORME_MENSAL!$A$13,IF(Q894&lt;=90,INFORME_MENSAL!$A$14,IF(Q894&lt;=120,INFORME_MENSAL!$A$15,IF(Q894&lt;=150,INFORME_MENSAL!$A$16,IF(Q894&lt;=180,INFORME_MENSAL!$A$17,IF(Q894&lt;=360,INFORME_MENSAL!$A$18,IF(Q894&gt;360,INFORME_MENSAL!$A$19)))))))),"")</f>
        <v/>
      </c>
    </row>
    <row r="895">
      <c r="A895" t="inlineStr">
        <is>
          <t>CASA-44</t>
        </is>
      </c>
      <c r="B895" t="inlineStr">
        <is>
          <t>AUGUSTO PARRA DIONISIO</t>
        </is>
      </c>
      <c r="C895" t="n">
        <v>1</v>
      </c>
      <c r="D895" t="inlineStr">
        <is>
          <t>INCC</t>
        </is>
      </c>
      <c r="F895" t="inlineStr">
        <is>
          <t>Mensal</t>
        </is>
      </c>
      <c r="G895" s="322" t="n">
        <v>45529</v>
      </c>
      <c r="H895" s="322" t="n">
        <v>45505</v>
      </c>
      <c r="I895" t="n">
        <v>11</v>
      </c>
      <c r="J895" t="inlineStr">
        <is>
          <t>P - Parcela</t>
        </is>
      </c>
      <c r="K895" t="inlineStr">
        <is>
          <t>Contrato</t>
        </is>
      </c>
      <c r="L895" t="n">
        <v>3865.74</v>
      </c>
      <c r="M895" s="167">
        <f>DATE(YEAR(G895),MONTH(G895),1)</f>
        <v/>
      </c>
      <c r="N895" s="157">
        <f>IF(G895&gt;$L$3,"Futuro","Atraso")</f>
        <v/>
      </c>
      <c r="O895">
        <f>12*(YEAR(G895)-YEAR($L$3))+(MONTH(G895)-MONTH($L$3))</f>
        <v/>
      </c>
      <c r="P895" s="319">
        <f>IF(N895="Atraso",L895,L895/(1+$L$2)^O895)</f>
        <v/>
      </c>
      <c r="Q895">
        <f>IF(N895="Atraso",$L$3-G895,0)</f>
        <v/>
      </c>
      <c r="R895">
        <f>IF(Q895&lt;=15,"Até 15",IF(Q895&lt;=30,"Entre 15 e 30",IF(Q895&lt;=60,"Entre 30 e 60",IF(Q895&lt;=90,"Entre 60 e 90",IF(Q895&lt;=120,"Entre 90 e 120",IF(Q895&lt;=150,"Entre 120 e 150",IF(Q895&lt;=180,"Entre 150 e 180","Superior a 180")))))))</f>
        <v/>
      </c>
      <c r="S895">
        <f>IF(N895="Atraso",IF(Q895&lt;=30,INFORME_MENSAL!$A$12,IF(Q895&lt;=60,INFORME_MENSAL!$A$13,IF(Q895&lt;=90,INFORME_MENSAL!$A$14,IF(Q895&lt;=120,INFORME_MENSAL!$A$15,IF(Q895&lt;=150,INFORME_MENSAL!$A$16,IF(Q895&lt;=180,INFORME_MENSAL!$A$17,IF(Q895&lt;=360,INFORME_MENSAL!$A$18,IF(Q895&gt;360,INFORME_MENSAL!$A$19)))))))),"")</f>
        <v/>
      </c>
    </row>
    <row r="896">
      <c r="A896" t="inlineStr">
        <is>
          <t>CASA-4</t>
        </is>
      </c>
      <c r="B896" t="inlineStr">
        <is>
          <t>ANTONIO MARCOS DE OLIVEIRA / CRISTIANE MARTINS MOURAO</t>
        </is>
      </c>
      <c r="C896" t="n">
        <v>1</v>
      </c>
      <c r="D896" t="inlineStr">
        <is>
          <t>INCC</t>
        </is>
      </c>
      <c r="F896" t="inlineStr">
        <is>
          <t>Mensal</t>
        </is>
      </c>
      <c r="G896" s="322" t="n">
        <v>45529</v>
      </c>
      <c r="H896" s="322" t="n">
        <v>45505</v>
      </c>
      <c r="I896" t="n">
        <v>10</v>
      </c>
      <c r="J896" t="inlineStr">
        <is>
          <t>P - Parcela</t>
        </is>
      </c>
      <c r="K896" t="inlineStr">
        <is>
          <t>Contrato</t>
        </is>
      </c>
      <c r="L896" t="n">
        <v>3626.35</v>
      </c>
      <c r="M896" s="167">
        <f>DATE(YEAR(G896),MONTH(G896),1)</f>
        <v/>
      </c>
      <c r="N896" s="157">
        <f>IF(G896&gt;$L$3,"Futuro","Atraso")</f>
        <v/>
      </c>
      <c r="O896">
        <f>12*(YEAR(G896)-YEAR($L$3))+(MONTH(G896)-MONTH($L$3))</f>
        <v/>
      </c>
      <c r="P896" s="319">
        <f>IF(N896="Atraso",L896,L896/(1+$L$2)^O896)</f>
        <v/>
      </c>
      <c r="Q896">
        <f>IF(N896="Atraso",$L$3-G896,0)</f>
        <v/>
      </c>
      <c r="R896">
        <f>IF(Q896&lt;=15,"Até 15",IF(Q896&lt;=30,"Entre 15 e 30",IF(Q896&lt;=60,"Entre 30 e 60",IF(Q896&lt;=90,"Entre 60 e 90",IF(Q896&lt;=120,"Entre 90 e 120",IF(Q896&lt;=150,"Entre 120 e 150",IF(Q896&lt;=180,"Entre 150 e 180","Superior a 180")))))))</f>
        <v/>
      </c>
      <c r="S896">
        <f>IF(N896="Atraso",IF(Q896&lt;=30,INFORME_MENSAL!$A$12,IF(Q896&lt;=60,INFORME_MENSAL!$A$13,IF(Q896&lt;=90,INFORME_MENSAL!$A$14,IF(Q896&lt;=120,INFORME_MENSAL!$A$15,IF(Q896&lt;=150,INFORME_MENSAL!$A$16,IF(Q896&lt;=180,INFORME_MENSAL!$A$17,IF(Q896&lt;=360,INFORME_MENSAL!$A$18,IF(Q896&gt;360,INFORME_MENSAL!$A$19)))))))),"")</f>
        <v/>
      </c>
    </row>
    <row r="897">
      <c r="A897" t="inlineStr">
        <is>
          <t>CASA-58</t>
        </is>
      </c>
      <c r="B897" t="inlineStr">
        <is>
          <t>ADRIANO DO COUTO CORREA / PAULA LETICIA REIS LAVRA</t>
        </is>
      </c>
      <c r="C897" t="n">
        <v>1</v>
      </c>
      <c r="D897" t="inlineStr">
        <is>
          <t>INCC</t>
        </is>
      </c>
      <c r="F897" t="inlineStr">
        <is>
          <t>Mensal</t>
        </is>
      </c>
      <c r="G897" s="322" t="n">
        <v>45529</v>
      </c>
      <c r="H897" s="322" t="n">
        <v>45505</v>
      </c>
      <c r="I897" t="n">
        <v>12</v>
      </c>
      <c r="J897" t="inlineStr">
        <is>
          <t>P - Parcela</t>
        </is>
      </c>
      <c r="K897" t="inlineStr">
        <is>
          <t>Contrato</t>
        </is>
      </c>
      <c r="L897" t="n">
        <v>3490.88</v>
      </c>
      <c r="M897" s="167">
        <f>DATE(YEAR(G897),MONTH(G897),1)</f>
        <v/>
      </c>
      <c r="N897" s="157">
        <f>IF(G897&gt;$L$3,"Futuro","Atraso")</f>
        <v/>
      </c>
      <c r="O897">
        <f>12*(YEAR(G897)-YEAR($L$3))+(MONTH(G897)-MONTH($L$3))</f>
        <v/>
      </c>
      <c r="P897" s="319">
        <f>IF(N897="Atraso",L897,L897/(1+$L$2)^O897)</f>
        <v/>
      </c>
      <c r="Q897">
        <f>IF(N897="Atraso",$L$3-G897,0)</f>
        <v/>
      </c>
      <c r="R897">
        <f>IF(Q897&lt;=15,"Até 15",IF(Q897&lt;=30,"Entre 15 e 30",IF(Q897&lt;=60,"Entre 30 e 60",IF(Q897&lt;=90,"Entre 60 e 90",IF(Q897&lt;=120,"Entre 90 e 120",IF(Q897&lt;=150,"Entre 120 e 150",IF(Q897&lt;=180,"Entre 150 e 180","Superior a 180")))))))</f>
        <v/>
      </c>
      <c r="S897">
        <f>IF(N897="Atraso",IF(Q897&lt;=30,INFORME_MENSAL!$A$12,IF(Q897&lt;=60,INFORME_MENSAL!$A$13,IF(Q897&lt;=90,INFORME_MENSAL!$A$14,IF(Q897&lt;=120,INFORME_MENSAL!$A$15,IF(Q897&lt;=150,INFORME_MENSAL!$A$16,IF(Q897&lt;=180,INFORME_MENSAL!$A$17,IF(Q897&lt;=360,INFORME_MENSAL!$A$18,IF(Q897&gt;360,INFORME_MENSAL!$A$19)))))))),"")</f>
        <v/>
      </c>
    </row>
    <row r="898">
      <c r="A898" t="inlineStr">
        <is>
          <t>CASA-80</t>
        </is>
      </c>
      <c r="B898" t="inlineStr">
        <is>
          <t>MATHEUS OMENA MACIEL / INGRID ANDRADE OMENA</t>
        </is>
      </c>
      <c r="C898" t="n">
        <v>1</v>
      </c>
      <c r="D898" t="inlineStr">
        <is>
          <t>INCC</t>
        </is>
      </c>
      <c r="F898" t="inlineStr">
        <is>
          <t>Mensal</t>
        </is>
      </c>
      <c r="G898" s="322" t="n">
        <v>45529</v>
      </c>
      <c r="H898" s="322" t="n">
        <v>45505</v>
      </c>
      <c r="I898" t="n">
        <v>9</v>
      </c>
      <c r="J898" t="inlineStr">
        <is>
          <t>P - Parcela</t>
        </is>
      </c>
      <c r="K898" t="inlineStr">
        <is>
          <t>Contrato</t>
        </is>
      </c>
      <c r="L898" t="n">
        <v>3595.43</v>
      </c>
      <c r="M898" s="167">
        <f>DATE(YEAR(G898),MONTH(G898),1)</f>
        <v/>
      </c>
      <c r="N898" s="157">
        <f>IF(G898&gt;$L$3,"Futuro","Atraso")</f>
        <v/>
      </c>
      <c r="O898">
        <f>12*(YEAR(G898)-YEAR($L$3))+(MONTH(G898)-MONTH($L$3))</f>
        <v/>
      </c>
      <c r="P898" s="319">
        <f>IF(N898="Atraso",L898,L898/(1+$L$2)^O898)</f>
        <v/>
      </c>
      <c r="Q898">
        <f>IF(N898="Atraso",$L$3-G898,0)</f>
        <v/>
      </c>
      <c r="R898">
        <f>IF(Q898&lt;=15,"Até 15",IF(Q898&lt;=30,"Entre 15 e 30",IF(Q898&lt;=60,"Entre 30 e 60",IF(Q898&lt;=90,"Entre 60 e 90",IF(Q898&lt;=120,"Entre 90 e 120",IF(Q898&lt;=150,"Entre 120 e 150",IF(Q898&lt;=180,"Entre 150 e 180","Superior a 180")))))))</f>
        <v/>
      </c>
      <c r="S898">
        <f>IF(N898="Atraso",IF(Q898&lt;=30,INFORME_MENSAL!$A$12,IF(Q898&lt;=60,INFORME_MENSAL!$A$13,IF(Q898&lt;=90,INFORME_MENSAL!$A$14,IF(Q898&lt;=120,INFORME_MENSAL!$A$15,IF(Q898&lt;=150,INFORME_MENSAL!$A$16,IF(Q898&lt;=180,INFORME_MENSAL!$A$17,IF(Q898&lt;=360,INFORME_MENSAL!$A$18,IF(Q898&gt;360,INFORME_MENSAL!$A$19)))))))),"")</f>
        <v/>
      </c>
    </row>
    <row r="899">
      <c r="A899" t="inlineStr">
        <is>
          <t>CASA-10</t>
        </is>
      </c>
      <c r="B899" t="inlineStr">
        <is>
          <t>DIEGO DA MATA DE SOUSA</t>
        </is>
      </c>
      <c r="C899" t="n">
        <v>1</v>
      </c>
      <c r="D899" t="inlineStr">
        <is>
          <t>INCC</t>
        </is>
      </c>
      <c r="F899" t="inlineStr">
        <is>
          <t>Mensal</t>
        </is>
      </c>
      <c r="G899" s="322" t="n">
        <v>45529</v>
      </c>
      <c r="H899" s="322" t="n">
        <v>45505</v>
      </c>
      <c r="I899" t="n">
        <v>9</v>
      </c>
      <c r="J899" t="inlineStr">
        <is>
          <t>P - Parcela</t>
        </is>
      </c>
      <c r="K899" t="inlineStr">
        <is>
          <t>Contrato</t>
        </is>
      </c>
      <c r="L899" t="n">
        <v>3595.43</v>
      </c>
      <c r="M899" s="167">
        <f>DATE(YEAR(G899),MONTH(G899),1)</f>
        <v/>
      </c>
      <c r="N899" s="157">
        <f>IF(G899&gt;$L$3,"Futuro","Atraso")</f>
        <v/>
      </c>
      <c r="O899">
        <f>12*(YEAR(G899)-YEAR($L$3))+(MONTH(G899)-MONTH($L$3))</f>
        <v/>
      </c>
      <c r="P899" s="319">
        <f>IF(N899="Atraso",L899,L899/(1+$L$2)^O899)</f>
        <v/>
      </c>
      <c r="Q899">
        <f>IF(N899="Atraso",$L$3-G899,0)</f>
        <v/>
      </c>
      <c r="R899">
        <f>IF(Q899&lt;=15,"Até 15",IF(Q899&lt;=30,"Entre 15 e 30",IF(Q899&lt;=60,"Entre 30 e 60",IF(Q899&lt;=90,"Entre 60 e 90",IF(Q899&lt;=120,"Entre 90 e 120",IF(Q899&lt;=150,"Entre 120 e 150",IF(Q899&lt;=180,"Entre 150 e 180","Superior a 180")))))))</f>
        <v/>
      </c>
      <c r="S899">
        <f>IF(N899="Atraso",IF(Q899&lt;=30,INFORME_MENSAL!$A$12,IF(Q899&lt;=60,INFORME_MENSAL!$A$13,IF(Q899&lt;=90,INFORME_MENSAL!$A$14,IF(Q899&lt;=120,INFORME_MENSAL!$A$15,IF(Q899&lt;=150,INFORME_MENSAL!$A$16,IF(Q899&lt;=180,INFORME_MENSAL!$A$17,IF(Q899&lt;=360,INFORME_MENSAL!$A$18,IF(Q899&gt;360,INFORME_MENSAL!$A$19)))))))),"")</f>
        <v/>
      </c>
    </row>
    <row r="900">
      <c r="A900" t="inlineStr">
        <is>
          <t>CASA-43</t>
        </is>
      </c>
      <c r="B900" t="inlineStr">
        <is>
          <t>ROBSON PEREIRA DA SILVA / CAMILA DA SILVA OLIVEIRA</t>
        </is>
      </c>
      <c r="C900" t="n">
        <v>1</v>
      </c>
      <c r="D900" t="inlineStr">
        <is>
          <t>INCC</t>
        </is>
      </c>
      <c r="F900" t="inlineStr">
        <is>
          <t>Mensal</t>
        </is>
      </c>
      <c r="G900" s="322" t="n">
        <v>45529</v>
      </c>
      <c r="H900" s="322" t="n">
        <v>45505</v>
      </c>
      <c r="I900" t="n">
        <v>13</v>
      </c>
      <c r="J900" t="inlineStr">
        <is>
          <t>P - Parcela</t>
        </is>
      </c>
      <c r="K900" t="inlineStr">
        <is>
          <t>Contrato</t>
        </is>
      </c>
      <c r="L900" t="n">
        <v>4358.99</v>
      </c>
      <c r="M900" s="167">
        <f>DATE(YEAR(G900),MONTH(G900),1)</f>
        <v/>
      </c>
      <c r="N900" s="157">
        <f>IF(G900&gt;$L$3,"Futuro","Atraso")</f>
        <v/>
      </c>
      <c r="O900">
        <f>12*(YEAR(G900)-YEAR($L$3))+(MONTH(G900)-MONTH($L$3))</f>
        <v/>
      </c>
      <c r="P900" s="319">
        <f>IF(N900="Atraso",L900,L900/(1+$L$2)^O900)</f>
        <v/>
      </c>
      <c r="Q900">
        <f>IF(N900="Atraso",$L$3-G900,0)</f>
        <v/>
      </c>
      <c r="R900">
        <f>IF(Q900&lt;=15,"Até 15",IF(Q900&lt;=30,"Entre 15 e 30",IF(Q900&lt;=60,"Entre 30 e 60",IF(Q900&lt;=90,"Entre 60 e 90",IF(Q900&lt;=120,"Entre 90 e 120",IF(Q900&lt;=150,"Entre 120 e 150",IF(Q900&lt;=180,"Entre 150 e 180","Superior a 180")))))))</f>
        <v/>
      </c>
      <c r="S900">
        <f>IF(N900="Atraso",IF(Q900&lt;=30,INFORME_MENSAL!$A$12,IF(Q900&lt;=60,INFORME_MENSAL!$A$13,IF(Q900&lt;=90,INFORME_MENSAL!$A$14,IF(Q900&lt;=120,INFORME_MENSAL!$A$15,IF(Q900&lt;=150,INFORME_MENSAL!$A$16,IF(Q900&lt;=180,INFORME_MENSAL!$A$17,IF(Q900&lt;=360,INFORME_MENSAL!$A$18,IF(Q900&gt;360,INFORME_MENSAL!$A$19)))))))),"")</f>
        <v/>
      </c>
    </row>
    <row r="901">
      <c r="A901" t="inlineStr">
        <is>
          <t>CASA-3</t>
        </is>
      </c>
      <c r="B901" t="inlineStr">
        <is>
          <t>EDNEY DE CARVALHO BREVES JUNIOR</t>
        </is>
      </c>
      <c r="C901" t="n">
        <v>1</v>
      </c>
      <c r="D901" t="inlineStr">
        <is>
          <t>INCC</t>
        </is>
      </c>
      <c r="F901" t="inlineStr">
        <is>
          <t>Mensal</t>
        </is>
      </c>
      <c r="G901" s="322" t="n">
        <v>45529</v>
      </c>
      <c r="H901" s="322" t="n">
        <v>45505</v>
      </c>
      <c r="I901" t="n">
        <v>17</v>
      </c>
      <c r="J901" t="inlineStr">
        <is>
          <t>P - Parcela</t>
        </is>
      </c>
      <c r="K901" t="inlineStr">
        <is>
          <t>Contrato</t>
        </is>
      </c>
      <c r="L901" t="n">
        <v>5000</v>
      </c>
      <c r="M901" s="167">
        <f>DATE(YEAR(G901),MONTH(G901),1)</f>
        <v/>
      </c>
      <c r="N901" s="157">
        <f>IF(G901&gt;$L$3,"Futuro","Atraso")</f>
        <v/>
      </c>
      <c r="O901">
        <f>12*(YEAR(G901)-YEAR($L$3))+(MONTH(G901)-MONTH($L$3))</f>
        <v/>
      </c>
      <c r="P901" s="319">
        <f>IF(N901="Atraso",L901,L901/(1+$L$2)^O901)</f>
        <v/>
      </c>
      <c r="Q901">
        <f>IF(N901="Atraso",$L$3-G901,0)</f>
        <v/>
      </c>
      <c r="R901">
        <f>IF(Q901&lt;=15,"Até 15",IF(Q901&lt;=30,"Entre 15 e 30",IF(Q901&lt;=60,"Entre 30 e 60",IF(Q901&lt;=90,"Entre 60 e 90",IF(Q901&lt;=120,"Entre 90 e 120",IF(Q901&lt;=150,"Entre 120 e 150",IF(Q901&lt;=180,"Entre 150 e 180","Superior a 180")))))))</f>
        <v/>
      </c>
      <c r="S901">
        <f>IF(N901="Atraso",IF(Q901&lt;=30,INFORME_MENSAL!$A$12,IF(Q901&lt;=60,INFORME_MENSAL!$A$13,IF(Q901&lt;=90,INFORME_MENSAL!$A$14,IF(Q901&lt;=120,INFORME_MENSAL!$A$15,IF(Q901&lt;=150,INFORME_MENSAL!$A$16,IF(Q901&lt;=180,INFORME_MENSAL!$A$17,IF(Q901&lt;=360,INFORME_MENSAL!$A$18,IF(Q901&gt;360,INFORME_MENSAL!$A$19)))))))),"")</f>
        <v/>
      </c>
    </row>
    <row r="902">
      <c r="A902" t="inlineStr">
        <is>
          <t>CASA-53</t>
        </is>
      </c>
      <c r="B902" t="inlineStr">
        <is>
          <t>FELIPE POZITANO FABRETTE</t>
        </is>
      </c>
      <c r="C902" t="n">
        <v>1</v>
      </c>
      <c r="D902" t="inlineStr">
        <is>
          <t>INCC</t>
        </is>
      </c>
      <c r="F902" t="inlineStr">
        <is>
          <t>Mensal</t>
        </is>
      </c>
      <c r="G902" s="322" t="n">
        <v>45529</v>
      </c>
      <c r="H902" s="322" t="n">
        <v>45505</v>
      </c>
      <c r="I902" t="n">
        <v>18</v>
      </c>
      <c r="J902" t="inlineStr">
        <is>
          <t>P - Parcela</t>
        </is>
      </c>
      <c r="K902" t="inlineStr">
        <is>
          <t>Contrato</t>
        </is>
      </c>
      <c r="L902" t="n">
        <v>3000</v>
      </c>
      <c r="M902" s="167">
        <f>DATE(YEAR(G902),MONTH(G902),1)</f>
        <v/>
      </c>
      <c r="N902" s="157">
        <f>IF(G902&gt;$L$3,"Futuro","Atraso")</f>
        <v/>
      </c>
      <c r="O902">
        <f>12*(YEAR(G902)-YEAR($L$3))+(MONTH(G902)-MONTH($L$3))</f>
        <v/>
      </c>
      <c r="P902" s="319">
        <f>IF(N902="Atraso",L902,L902/(1+$L$2)^O902)</f>
        <v/>
      </c>
      <c r="Q902">
        <f>IF(N902="Atraso",$L$3-G902,0)</f>
        <v/>
      </c>
      <c r="R902">
        <f>IF(Q902&lt;=15,"Até 15",IF(Q902&lt;=30,"Entre 15 e 30",IF(Q902&lt;=60,"Entre 30 e 60",IF(Q902&lt;=90,"Entre 60 e 90",IF(Q902&lt;=120,"Entre 90 e 120",IF(Q902&lt;=150,"Entre 120 e 150",IF(Q902&lt;=180,"Entre 150 e 180","Superior a 180")))))))</f>
        <v/>
      </c>
      <c r="S902">
        <f>IF(N902="Atraso",IF(Q902&lt;=30,INFORME_MENSAL!$A$12,IF(Q902&lt;=60,INFORME_MENSAL!$A$13,IF(Q902&lt;=90,INFORME_MENSAL!$A$14,IF(Q902&lt;=120,INFORME_MENSAL!$A$15,IF(Q902&lt;=150,INFORME_MENSAL!$A$16,IF(Q902&lt;=180,INFORME_MENSAL!$A$17,IF(Q902&lt;=360,INFORME_MENSAL!$A$18,IF(Q902&gt;360,INFORME_MENSAL!$A$19)))))))),"")</f>
        <v/>
      </c>
    </row>
    <row r="903">
      <c r="A903" t="inlineStr">
        <is>
          <t>CASA-64</t>
        </is>
      </c>
      <c r="B903" t="inlineStr">
        <is>
          <t>THIAGO CASSEB DE SOUZA</t>
        </is>
      </c>
      <c r="C903" t="n">
        <v>1</v>
      </c>
      <c r="D903" t="inlineStr">
        <is>
          <t>INCC</t>
        </is>
      </c>
      <c r="F903" t="inlineStr">
        <is>
          <t>Mensal</t>
        </is>
      </c>
      <c r="G903" s="322" t="n">
        <v>45545</v>
      </c>
      <c r="H903" s="322" t="n">
        <v>45536</v>
      </c>
      <c r="I903" t="n">
        <v>4</v>
      </c>
      <c r="J903" t="inlineStr">
        <is>
          <t>A2 - Semestral</t>
        </is>
      </c>
      <c r="K903" t="inlineStr">
        <is>
          <t>Contrato</t>
        </is>
      </c>
      <c r="L903" t="n">
        <v>11073.06</v>
      </c>
      <c r="M903" s="167">
        <f>DATE(YEAR(G903),MONTH(G903),1)</f>
        <v/>
      </c>
      <c r="N903" s="157">
        <f>IF(G903&gt;$L$3,"Futuro","Atraso")</f>
        <v/>
      </c>
      <c r="O903">
        <f>12*(YEAR(G903)-YEAR($L$3))+(MONTH(G903)-MONTH($L$3))</f>
        <v/>
      </c>
      <c r="P903" s="319">
        <f>IF(N903="Atraso",L903,L903/(1+$L$2)^O903)</f>
        <v/>
      </c>
      <c r="Q903">
        <f>IF(N903="Atraso",$L$3-G903,0)</f>
        <v/>
      </c>
      <c r="R903">
        <f>IF(Q903&lt;=15,"Até 15",IF(Q903&lt;=30,"Entre 15 e 30",IF(Q903&lt;=60,"Entre 30 e 60",IF(Q903&lt;=90,"Entre 60 e 90",IF(Q903&lt;=120,"Entre 90 e 120",IF(Q903&lt;=150,"Entre 120 e 150",IF(Q903&lt;=180,"Entre 150 e 180","Superior a 180")))))))</f>
        <v/>
      </c>
      <c r="S903">
        <f>IF(N903="Atraso",IF(Q903&lt;=30,INFORME_MENSAL!$A$12,IF(Q903&lt;=60,INFORME_MENSAL!$A$13,IF(Q903&lt;=90,INFORME_MENSAL!$A$14,IF(Q903&lt;=120,INFORME_MENSAL!$A$15,IF(Q903&lt;=150,INFORME_MENSAL!$A$16,IF(Q903&lt;=180,INFORME_MENSAL!$A$17,IF(Q903&lt;=360,INFORME_MENSAL!$A$18,IF(Q903&gt;360,INFORME_MENSAL!$A$19)))))))),"")</f>
        <v/>
      </c>
    </row>
    <row r="904">
      <c r="A904" t="inlineStr">
        <is>
          <t>CASA-28</t>
        </is>
      </c>
      <c r="B904" t="inlineStr">
        <is>
          <t>ALINE SALVATERRA MAGALHAES</t>
        </is>
      </c>
      <c r="C904" t="n">
        <v>1</v>
      </c>
      <c r="D904" t="inlineStr">
        <is>
          <t>INCC</t>
        </is>
      </c>
      <c r="F904" t="inlineStr">
        <is>
          <t>Mensal</t>
        </is>
      </c>
      <c r="G904" s="322" t="n">
        <v>45550</v>
      </c>
      <c r="H904" s="322" t="n">
        <v>45536</v>
      </c>
      <c r="I904" t="n">
        <v>17</v>
      </c>
      <c r="J904" t="inlineStr">
        <is>
          <t>P - Parcela</t>
        </is>
      </c>
      <c r="K904" t="inlineStr">
        <is>
          <t>Contrato</t>
        </is>
      </c>
      <c r="L904" t="n">
        <v>3872.75</v>
      </c>
      <c r="M904" s="167">
        <f>DATE(YEAR(G904),MONTH(G904),1)</f>
        <v/>
      </c>
      <c r="N904" s="157">
        <f>IF(G904&gt;$L$3,"Futuro","Atraso")</f>
        <v/>
      </c>
      <c r="O904">
        <f>12*(YEAR(G904)-YEAR($L$3))+(MONTH(G904)-MONTH($L$3))</f>
        <v/>
      </c>
      <c r="P904" s="319">
        <f>IF(N904="Atraso",L904,L904/(1+$L$2)^O904)</f>
        <v/>
      </c>
      <c r="Q904">
        <f>IF(N904="Atraso",$L$3-G904,0)</f>
        <v/>
      </c>
      <c r="R904">
        <f>IF(Q904&lt;=15,"Até 15",IF(Q904&lt;=30,"Entre 15 e 30",IF(Q904&lt;=60,"Entre 30 e 60",IF(Q904&lt;=90,"Entre 60 e 90",IF(Q904&lt;=120,"Entre 90 e 120",IF(Q904&lt;=150,"Entre 120 e 150",IF(Q904&lt;=180,"Entre 150 e 180","Superior a 180")))))))</f>
        <v/>
      </c>
      <c r="S904">
        <f>IF(N904="Atraso",IF(Q904&lt;=30,INFORME_MENSAL!$A$12,IF(Q904&lt;=60,INFORME_MENSAL!$A$13,IF(Q904&lt;=90,INFORME_MENSAL!$A$14,IF(Q904&lt;=120,INFORME_MENSAL!$A$15,IF(Q904&lt;=150,INFORME_MENSAL!$A$16,IF(Q904&lt;=180,INFORME_MENSAL!$A$17,IF(Q904&lt;=360,INFORME_MENSAL!$A$18,IF(Q904&gt;360,INFORME_MENSAL!$A$19)))))))),"")</f>
        <v/>
      </c>
    </row>
    <row r="905">
      <c r="A905" t="inlineStr">
        <is>
          <t>CASA-27</t>
        </is>
      </c>
      <c r="B905" t="inlineStr">
        <is>
          <t>SIMONE REGINA MAIA</t>
        </is>
      </c>
      <c r="C905" t="n">
        <v>1</v>
      </c>
      <c r="D905" t="inlineStr">
        <is>
          <t>INCC</t>
        </is>
      </c>
      <c r="F905" t="inlineStr">
        <is>
          <t>Mensal</t>
        </is>
      </c>
      <c r="G905" s="322" t="n">
        <v>45550</v>
      </c>
      <c r="H905" s="322" t="n">
        <v>45536</v>
      </c>
      <c r="I905" t="n">
        <v>16</v>
      </c>
      <c r="J905" t="inlineStr">
        <is>
          <t>P - Parcela</t>
        </is>
      </c>
      <c r="K905" t="inlineStr">
        <is>
          <t>Contrato</t>
        </is>
      </c>
      <c r="L905" t="n">
        <v>4615.18</v>
      </c>
      <c r="M905" s="167">
        <f>DATE(YEAR(G905),MONTH(G905),1)</f>
        <v/>
      </c>
      <c r="N905" s="157">
        <f>IF(G905&gt;$L$3,"Futuro","Atraso")</f>
        <v/>
      </c>
      <c r="O905">
        <f>12*(YEAR(G905)-YEAR($L$3))+(MONTH(G905)-MONTH($L$3))</f>
        <v/>
      </c>
      <c r="P905" s="319">
        <f>IF(N905="Atraso",L905,L905/(1+$L$2)^O905)</f>
        <v/>
      </c>
      <c r="Q905">
        <f>IF(N905="Atraso",$L$3-G905,0)</f>
        <v/>
      </c>
      <c r="R905">
        <f>IF(Q905&lt;=15,"Até 15",IF(Q905&lt;=30,"Entre 15 e 30",IF(Q905&lt;=60,"Entre 30 e 60",IF(Q905&lt;=90,"Entre 60 e 90",IF(Q905&lt;=120,"Entre 90 e 120",IF(Q905&lt;=150,"Entre 120 e 150",IF(Q905&lt;=180,"Entre 150 e 180","Superior a 180")))))))</f>
        <v/>
      </c>
      <c r="S905">
        <f>IF(N905="Atraso",IF(Q905&lt;=30,INFORME_MENSAL!$A$12,IF(Q905&lt;=60,INFORME_MENSAL!$A$13,IF(Q905&lt;=90,INFORME_MENSAL!$A$14,IF(Q905&lt;=120,INFORME_MENSAL!$A$15,IF(Q905&lt;=150,INFORME_MENSAL!$A$16,IF(Q905&lt;=180,INFORME_MENSAL!$A$17,IF(Q905&lt;=360,INFORME_MENSAL!$A$18,IF(Q905&gt;360,INFORME_MENSAL!$A$19)))))))),"")</f>
        <v/>
      </c>
    </row>
    <row r="906">
      <c r="A906" t="inlineStr">
        <is>
          <t>CASA-35</t>
        </is>
      </c>
      <c r="B906" t="inlineStr">
        <is>
          <t>ADRIANA ALVARES DA COSTA / RICARDO FEIJO</t>
        </is>
      </c>
      <c r="C906" t="n">
        <v>1</v>
      </c>
      <c r="D906" t="inlineStr">
        <is>
          <t>INCC</t>
        </is>
      </c>
      <c r="F906" t="inlineStr">
        <is>
          <t>Mensal</t>
        </is>
      </c>
      <c r="G906" s="322" t="n">
        <v>45550</v>
      </c>
      <c r="H906" s="322" t="n">
        <v>45536</v>
      </c>
      <c r="I906" t="n">
        <v>16</v>
      </c>
      <c r="J906" t="inlineStr">
        <is>
          <t>P - Parcela</t>
        </is>
      </c>
      <c r="K906" t="inlineStr">
        <is>
          <t>Contrato</t>
        </is>
      </c>
      <c r="L906" t="n">
        <v>3845.45</v>
      </c>
      <c r="M906" s="167">
        <f>DATE(YEAR(G906),MONTH(G906),1)</f>
        <v/>
      </c>
      <c r="N906" s="157">
        <f>IF(G906&gt;$L$3,"Futuro","Atraso")</f>
        <v/>
      </c>
      <c r="O906">
        <f>12*(YEAR(G906)-YEAR($L$3))+(MONTH(G906)-MONTH($L$3))</f>
        <v/>
      </c>
      <c r="P906" s="319">
        <f>IF(N906="Atraso",L906,L906/(1+$L$2)^O906)</f>
        <v/>
      </c>
      <c r="Q906">
        <f>IF(N906="Atraso",$L$3-G906,0)</f>
        <v/>
      </c>
      <c r="R906">
        <f>IF(Q906&lt;=15,"Até 15",IF(Q906&lt;=30,"Entre 15 e 30",IF(Q906&lt;=60,"Entre 30 e 60",IF(Q906&lt;=90,"Entre 60 e 90",IF(Q906&lt;=120,"Entre 90 e 120",IF(Q906&lt;=150,"Entre 120 e 150",IF(Q906&lt;=180,"Entre 150 e 180","Superior a 180")))))))</f>
        <v/>
      </c>
      <c r="S906">
        <f>IF(N906="Atraso",IF(Q906&lt;=30,INFORME_MENSAL!$A$12,IF(Q906&lt;=60,INFORME_MENSAL!$A$13,IF(Q906&lt;=90,INFORME_MENSAL!$A$14,IF(Q906&lt;=120,INFORME_MENSAL!$A$15,IF(Q906&lt;=150,INFORME_MENSAL!$A$16,IF(Q906&lt;=180,INFORME_MENSAL!$A$17,IF(Q906&lt;=360,INFORME_MENSAL!$A$18,IF(Q906&gt;360,INFORME_MENSAL!$A$19)))))))),"")</f>
        <v/>
      </c>
    </row>
    <row r="907">
      <c r="A907" t="inlineStr">
        <is>
          <t>CASA-36</t>
        </is>
      </c>
      <c r="B907" t="inlineStr">
        <is>
          <t>ADRIANA ALVARES DA COSTA / RICARDO FEIJO</t>
        </is>
      </c>
      <c r="C907" t="n">
        <v>1</v>
      </c>
      <c r="D907" t="inlineStr">
        <is>
          <t>INCC</t>
        </is>
      </c>
      <c r="F907" t="inlineStr">
        <is>
          <t>Mensal</t>
        </is>
      </c>
      <c r="G907" s="322" t="n">
        <v>45550</v>
      </c>
      <c r="H907" s="322" t="n">
        <v>45536</v>
      </c>
      <c r="I907" t="n">
        <v>16</v>
      </c>
      <c r="J907" t="inlineStr">
        <is>
          <t>P - Parcela</t>
        </is>
      </c>
      <c r="K907" t="inlineStr">
        <is>
          <t>Contrato</t>
        </is>
      </c>
      <c r="L907" t="n">
        <v>3845.45</v>
      </c>
      <c r="M907" s="167">
        <f>DATE(YEAR(G907),MONTH(G907),1)</f>
        <v/>
      </c>
      <c r="N907" s="157">
        <f>IF(G907&gt;$L$3,"Futuro","Atraso")</f>
        <v/>
      </c>
      <c r="O907">
        <f>12*(YEAR(G907)-YEAR($L$3))+(MONTH(G907)-MONTH($L$3))</f>
        <v/>
      </c>
      <c r="P907" s="319">
        <f>IF(N907="Atraso",L907,L907/(1+$L$2)^O907)</f>
        <v/>
      </c>
      <c r="Q907">
        <f>IF(N907="Atraso",$L$3-G907,0)</f>
        <v/>
      </c>
      <c r="R907">
        <f>IF(Q907&lt;=15,"Até 15",IF(Q907&lt;=30,"Entre 15 e 30",IF(Q907&lt;=60,"Entre 30 e 60",IF(Q907&lt;=90,"Entre 60 e 90",IF(Q907&lt;=120,"Entre 90 e 120",IF(Q907&lt;=150,"Entre 120 e 150",IF(Q907&lt;=180,"Entre 150 e 180","Superior a 180")))))))</f>
        <v/>
      </c>
      <c r="S907">
        <f>IF(N907="Atraso",IF(Q907&lt;=30,INFORME_MENSAL!$A$12,IF(Q907&lt;=60,INFORME_MENSAL!$A$13,IF(Q907&lt;=90,INFORME_MENSAL!$A$14,IF(Q907&lt;=120,INFORME_MENSAL!$A$15,IF(Q907&lt;=150,INFORME_MENSAL!$A$16,IF(Q907&lt;=180,INFORME_MENSAL!$A$17,IF(Q907&lt;=360,INFORME_MENSAL!$A$18,IF(Q907&gt;360,INFORME_MENSAL!$A$19)))))))),"")</f>
        <v/>
      </c>
    </row>
    <row r="908">
      <c r="A908" t="inlineStr">
        <is>
          <t>CASA-9</t>
        </is>
      </c>
      <c r="B908" t="inlineStr">
        <is>
          <t>JESSE GONÇALVES NERI / SABRINA OLIVEIRA LIMA NERI</t>
        </is>
      </c>
      <c r="C908" t="n">
        <v>1</v>
      </c>
      <c r="D908" t="inlineStr">
        <is>
          <t>INCC</t>
        </is>
      </c>
      <c r="F908" t="inlineStr">
        <is>
          <t>Mensal</t>
        </is>
      </c>
      <c r="G908" s="322" t="n">
        <v>45550</v>
      </c>
      <c r="H908" s="322" t="n">
        <v>45536</v>
      </c>
      <c r="I908" t="n">
        <v>15</v>
      </c>
      <c r="J908" t="inlineStr">
        <is>
          <t>P - Parcela</t>
        </is>
      </c>
      <c r="K908" t="inlineStr">
        <is>
          <t>Contrato</t>
        </is>
      </c>
      <c r="L908" t="n">
        <v>3969.62</v>
      </c>
      <c r="M908" s="167">
        <f>DATE(YEAR(G908),MONTH(G908),1)</f>
        <v/>
      </c>
      <c r="N908" s="157">
        <f>IF(G908&gt;$L$3,"Futuro","Atraso")</f>
        <v/>
      </c>
      <c r="O908">
        <f>12*(YEAR(G908)-YEAR($L$3))+(MONTH(G908)-MONTH($L$3))</f>
        <v/>
      </c>
      <c r="P908" s="319">
        <f>IF(N908="Atraso",L908,L908/(1+$L$2)^O908)</f>
        <v/>
      </c>
      <c r="Q908">
        <f>IF(N908="Atraso",$L$3-G908,0)</f>
        <v/>
      </c>
      <c r="R908">
        <f>IF(Q908&lt;=15,"Até 15",IF(Q908&lt;=30,"Entre 15 e 30",IF(Q908&lt;=60,"Entre 30 e 60",IF(Q908&lt;=90,"Entre 60 e 90",IF(Q908&lt;=120,"Entre 90 e 120",IF(Q908&lt;=150,"Entre 120 e 150",IF(Q908&lt;=180,"Entre 150 e 180","Superior a 180")))))))</f>
        <v/>
      </c>
      <c r="S908">
        <f>IF(N908="Atraso",IF(Q908&lt;=30,INFORME_MENSAL!$A$12,IF(Q908&lt;=60,INFORME_MENSAL!$A$13,IF(Q908&lt;=90,INFORME_MENSAL!$A$14,IF(Q908&lt;=120,INFORME_MENSAL!$A$15,IF(Q908&lt;=150,INFORME_MENSAL!$A$16,IF(Q908&lt;=180,INFORME_MENSAL!$A$17,IF(Q908&lt;=360,INFORME_MENSAL!$A$18,IF(Q908&gt;360,INFORME_MENSAL!$A$19)))))))),"")</f>
        <v/>
      </c>
    </row>
    <row r="909">
      <c r="A909" t="inlineStr">
        <is>
          <t>CASA-46</t>
        </is>
      </c>
      <c r="B909" t="inlineStr">
        <is>
          <t>MARCELO NORONHA MANGANO / ANDRESA PINHEIRO MANGANO</t>
        </is>
      </c>
      <c r="C909" t="n">
        <v>1</v>
      </c>
      <c r="D909" t="inlineStr">
        <is>
          <t>INCC</t>
        </is>
      </c>
      <c r="F909" t="inlineStr">
        <is>
          <t>Mensal</t>
        </is>
      </c>
      <c r="G909" s="322" t="n">
        <v>45550</v>
      </c>
      <c r="H909" s="322" t="n">
        <v>45536</v>
      </c>
      <c r="I909" t="n">
        <v>11</v>
      </c>
      <c r="J909" t="inlineStr">
        <is>
          <t>P - Parcela</t>
        </is>
      </c>
      <c r="K909" t="inlineStr">
        <is>
          <t>Contrato</t>
        </is>
      </c>
      <c r="L909" t="n">
        <v>12062.4</v>
      </c>
      <c r="M909" s="167">
        <f>DATE(YEAR(G909),MONTH(G909),1)</f>
        <v/>
      </c>
      <c r="N909" s="157">
        <f>IF(G909&gt;$L$3,"Futuro","Atraso")</f>
        <v/>
      </c>
      <c r="O909">
        <f>12*(YEAR(G909)-YEAR($L$3))+(MONTH(G909)-MONTH($L$3))</f>
        <v/>
      </c>
      <c r="P909" s="319">
        <f>IF(N909="Atraso",L909,L909/(1+$L$2)^O909)</f>
        <v/>
      </c>
      <c r="Q909">
        <f>IF(N909="Atraso",$L$3-G909,0)</f>
        <v/>
      </c>
      <c r="R909">
        <f>IF(Q909&lt;=15,"Até 15",IF(Q909&lt;=30,"Entre 15 e 30",IF(Q909&lt;=60,"Entre 30 e 60",IF(Q909&lt;=90,"Entre 60 e 90",IF(Q909&lt;=120,"Entre 90 e 120",IF(Q909&lt;=150,"Entre 120 e 150",IF(Q909&lt;=180,"Entre 150 e 180","Superior a 180")))))))</f>
        <v/>
      </c>
      <c r="S909">
        <f>IF(N909="Atraso",IF(Q909&lt;=30,INFORME_MENSAL!$A$12,IF(Q909&lt;=60,INFORME_MENSAL!$A$13,IF(Q909&lt;=90,INFORME_MENSAL!$A$14,IF(Q909&lt;=120,INFORME_MENSAL!$A$15,IF(Q909&lt;=150,INFORME_MENSAL!$A$16,IF(Q909&lt;=180,INFORME_MENSAL!$A$17,IF(Q909&lt;=360,INFORME_MENSAL!$A$18,IF(Q909&gt;360,INFORME_MENSAL!$A$19)))))))),"")</f>
        <v/>
      </c>
    </row>
    <row r="910">
      <c r="A910" t="inlineStr">
        <is>
          <t>CASA-14</t>
        </is>
      </c>
      <c r="B910" t="inlineStr">
        <is>
          <t>VINICIUS DOLZANI FERMINO NASCIMENTO / GLAUCIA DOS SANTOS SILVA NASCIMENTO</t>
        </is>
      </c>
      <c r="C910" t="n">
        <v>1</v>
      </c>
      <c r="D910" t="inlineStr">
        <is>
          <t>INCC</t>
        </is>
      </c>
      <c r="F910" t="inlineStr">
        <is>
          <t>Mensal</t>
        </is>
      </c>
      <c r="G910" s="322" t="n">
        <v>45555</v>
      </c>
      <c r="H910" s="322" t="n">
        <v>45536</v>
      </c>
      <c r="I910" t="n">
        <v>16</v>
      </c>
      <c r="J910" t="inlineStr">
        <is>
          <t>P - Parcela</t>
        </is>
      </c>
      <c r="K910" t="inlineStr">
        <is>
          <t>Contrato</t>
        </is>
      </c>
      <c r="L910" t="n">
        <v>3350.86</v>
      </c>
      <c r="M910" s="167">
        <f>DATE(YEAR(G910),MONTH(G910),1)</f>
        <v/>
      </c>
      <c r="N910" s="157">
        <f>IF(G910&gt;$L$3,"Futuro","Atraso")</f>
        <v/>
      </c>
      <c r="O910">
        <f>12*(YEAR(G910)-YEAR($L$3))+(MONTH(G910)-MONTH($L$3))</f>
        <v/>
      </c>
      <c r="P910" s="319">
        <f>IF(N910="Atraso",L910,L910/(1+$L$2)^O910)</f>
        <v/>
      </c>
      <c r="Q910">
        <f>IF(N910="Atraso",$L$3-G910,0)</f>
        <v/>
      </c>
      <c r="R910">
        <f>IF(Q910&lt;=15,"Até 15",IF(Q910&lt;=30,"Entre 15 e 30",IF(Q910&lt;=60,"Entre 30 e 60",IF(Q910&lt;=90,"Entre 60 e 90",IF(Q910&lt;=120,"Entre 90 e 120",IF(Q910&lt;=150,"Entre 120 e 150",IF(Q910&lt;=180,"Entre 150 e 180","Superior a 180")))))))</f>
        <v/>
      </c>
      <c r="S910">
        <f>IF(N910="Atraso",IF(Q910&lt;=30,INFORME_MENSAL!$A$12,IF(Q910&lt;=60,INFORME_MENSAL!$A$13,IF(Q910&lt;=90,INFORME_MENSAL!$A$14,IF(Q910&lt;=120,INFORME_MENSAL!$A$15,IF(Q910&lt;=150,INFORME_MENSAL!$A$16,IF(Q910&lt;=180,INFORME_MENSAL!$A$17,IF(Q910&lt;=360,INFORME_MENSAL!$A$18,IF(Q910&gt;360,INFORME_MENSAL!$A$19)))))))),"")</f>
        <v/>
      </c>
    </row>
    <row r="911">
      <c r="A911" t="inlineStr">
        <is>
          <t>CASA-40</t>
        </is>
      </c>
      <c r="B911" t="inlineStr">
        <is>
          <t>RODRIGO DE JESUS REIS / DEBORA ANGELA REIS</t>
        </is>
      </c>
      <c r="C911" t="n">
        <v>1</v>
      </c>
      <c r="D911" t="inlineStr">
        <is>
          <t>INCC</t>
        </is>
      </c>
      <c r="F911" t="inlineStr">
        <is>
          <t>Mensal</t>
        </is>
      </c>
      <c r="G911" s="322" t="n">
        <v>45555</v>
      </c>
      <c r="H911" s="322" t="n">
        <v>45536</v>
      </c>
      <c r="I911" t="n">
        <v>18</v>
      </c>
      <c r="J911" t="inlineStr">
        <is>
          <t>P - Parcela</t>
        </is>
      </c>
      <c r="K911" t="inlineStr">
        <is>
          <t>Contrato</t>
        </is>
      </c>
      <c r="L911" t="n">
        <v>4647.94</v>
      </c>
      <c r="M911" s="167">
        <f>DATE(YEAR(G911),MONTH(G911),1)</f>
        <v/>
      </c>
      <c r="N911" s="157">
        <f>IF(G911&gt;$L$3,"Futuro","Atraso")</f>
        <v/>
      </c>
      <c r="O911">
        <f>12*(YEAR(G911)-YEAR($L$3))+(MONTH(G911)-MONTH($L$3))</f>
        <v/>
      </c>
      <c r="P911" s="319">
        <f>IF(N911="Atraso",L911,L911/(1+$L$2)^O911)</f>
        <v/>
      </c>
      <c r="Q911">
        <f>IF(N911="Atraso",$L$3-G911,0)</f>
        <v/>
      </c>
      <c r="R911">
        <f>IF(Q911&lt;=15,"Até 15",IF(Q911&lt;=30,"Entre 15 e 30",IF(Q911&lt;=60,"Entre 30 e 60",IF(Q911&lt;=90,"Entre 60 e 90",IF(Q911&lt;=120,"Entre 90 e 120",IF(Q911&lt;=150,"Entre 120 e 150",IF(Q911&lt;=180,"Entre 150 e 180","Superior a 180")))))))</f>
        <v/>
      </c>
      <c r="S911">
        <f>IF(N911="Atraso",IF(Q911&lt;=30,INFORME_MENSAL!$A$12,IF(Q911&lt;=60,INFORME_MENSAL!$A$13,IF(Q911&lt;=90,INFORME_MENSAL!$A$14,IF(Q911&lt;=120,INFORME_MENSAL!$A$15,IF(Q911&lt;=150,INFORME_MENSAL!$A$16,IF(Q911&lt;=180,INFORME_MENSAL!$A$17,IF(Q911&lt;=360,INFORME_MENSAL!$A$18,IF(Q911&gt;360,INFORME_MENSAL!$A$19)))))))),"")</f>
        <v/>
      </c>
    </row>
    <row r="912">
      <c r="A912" t="inlineStr">
        <is>
          <t>CASA-18</t>
        </is>
      </c>
      <c r="B912" t="inlineStr">
        <is>
          <t>MARCELO JOSE DA SILVA / RAQUEL LIVIA FACONTI</t>
        </is>
      </c>
      <c r="C912" t="n">
        <v>1</v>
      </c>
      <c r="D912" t="inlineStr">
        <is>
          <t>INCC</t>
        </is>
      </c>
      <c r="F912" t="inlineStr">
        <is>
          <t>Mensal</t>
        </is>
      </c>
      <c r="G912" s="322" t="n">
        <v>45555</v>
      </c>
      <c r="H912" s="322" t="n">
        <v>45536</v>
      </c>
      <c r="I912" t="n">
        <v>17</v>
      </c>
      <c r="J912" t="inlineStr">
        <is>
          <t>P - Parcela</t>
        </is>
      </c>
      <c r="K912" t="inlineStr">
        <is>
          <t>Contrato</t>
        </is>
      </c>
      <c r="L912" t="n">
        <v>3664.12</v>
      </c>
      <c r="M912" s="167">
        <f>DATE(YEAR(G912),MONTH(G912),1)</f>
        <v/>
      </c>
      <c r="N912" s="157">
        <f>IF(G912&gt;$L$3,"Futuro","Atraso")</f>
        <v/>
      </c>
      <c r="O912">
        <f>12*(YEAR(G912)-YEAR($L$3))+(MONTH(G912)-MONTH($L$3))</f>
        <v/>
      </c>
      <c r="P912" s="319">
        <f>IF(N912="Atraso",L912,L912/(1+$L$2)^O912)</f>
        <v/>
      </c>
      <c r="Q912">
        <f>IF(N912="Atraso",$L$3-G912,0)</f>
        <v/>
      </c>
      <c r="R912">
        <f>IF(Q912&lt;=15,"Até 15",IF(Q912&lt;=30,"Entre 15 e 30",IF(Q912&lt;=60,"Entre 30 e 60",IF(Q912&lt;=90,"Entre 60 e 90",IF(Q912&lt;=120,"Entre 90 e 120",IF(Q912&lt;=150,"Entre 120 e 150",IF(Q912&lt;=180,"Entre 150 e 180","Superior a 180")))))))</f>
        <v/>
      </c>
      <c r="S912">
        <f>IF(N912="Atraso",IF(Q912&lt;=30,INFORME_MENSAL!$A$12,IF(Q912&lt;=60,INFORME_MENSAL!$A$13,IF(Q912&lt;=90,INFORME_MENSAL!$A$14,IF(Q912&lt;=120,INFORME_MENSAL!$A$15,IF(Q912&lt;=150,INFORME_MENSAL!$A$16,IF(Q912&lt;=180,INFORME_MENSAL!$A$17,IF(Q912&lt;=360,INFORME_MENSAL!$A$18,IF(Q912&gt;360,INFORME_MENSAL!$A$19)))))))),"")</f>
        <v/>
      </c>
    </row>
    <row r="913">
      <c r="A913" t="inlineStr">
        <is>
          <t>CASA-16</t>
        </is>
      </c>
      <c r="B913" t="inlineStr">
        <is>
          <t>LEANDRO SOLA BERNARDINO / RAQUEL BERNARDINO SOLA</t>
        </is>
      </c>
      <c r="C913" t="n">
        <v>1</v>
      </c>
      <c r="D913" t="inlineStr">
        <is>
          <t>INCC</t>
        </is>
      </c>
      <c r="F913" t="inlineStr">
        <is>
          <t>Mensal</t>
        </is>
      </c>
      <c r="G913" s="322" t="n">
        <v>45555</v>
      </c>
      <c r="H913" s="322" t="n">
        <v>45536</v>
      </c>
      <c r="I913" t="n">
        <v>17</v>
      </c>
      <c r="J913" t="inlineStr">
        <is>
          <t>P - Parcela</t>
        </is>
      </c>
      <c r="K913" t="inlineStr">
        <is>
          <t>Contrato</t>
        </is>
      </c>
      <c r="L913" t="n">
        <v>3638.29</v>
      </c>
      <c r="M913" s="167">
        <f>DATE(YEAR(G913),MONTH(G913),1)</f>
        <v/>
      </c>
      <c r="N913" s="157">
        <f>IF(G913&gt;$L$3,"Futuro","Atraso")</f>
        <v/>
      </c>
      <c r="O913">
        <f>12*(YEAR(G913)-YEAR($L$3))+(MONTH(G913)-MONTH($L$3))</f>
        <v/>
      </c>
      <c r="P913" s="319">
        <f>IF(N913="Atraso",L913,L913/(1+$L$2)^O913)</f>
        <v/>
      </c>
      <c r="Q913">
        <f>IF(N913="Atraso",$L$3-G913,0)</f>
        <v/>
      </c>
      <c r="R913">
        <f>IF(Q913&lt;=15,"Até 15",IF(Q913&lt;=30,"Entre 15 e 30",IF(Q913&lt;=60,"Entre 30 e 60",IF(Q913&lt;=90,"Entre 60 e 90",IF(Q913&lt;=120,"Entre 90 e 120",IF(Q913&lt;=150,"Entre 120 e 150",IF(Q913&lt;=180,"Entre 150 e 180","Superior a 180")))))))</f>
        <v/>
      </c>
      <c r="S913">
        <f>IF(N913="Atraso",IF(Q913&lt;=30,INFORME_MENSAL!$A$12,IF(Q913&lt;=60,INFORME_MENSAL!$A$13,IF(Q913&lt;=90,INFORME_MENSAL!$A$14,IF(Q913&lt;=120,INFORME_MENSAL!$A$15,IF(Q913&lt;=150,INFORME_MENSAL!$A$16,IF(Q913&lt;=180,INFORME_MENSAL!$A$17,IF(Q913&lt;=360,INFORME_MENSAL!$A$18,IF(Q913&gt;360,INFORME_MENSAL!$A$19)))))))),"")</f>
        <v/>
      </c>
    </row>
    <row r="914">
      <c r="A914" t="inlineStr">
        <is>
          <t>CASA-34</t>
        </is>
      </c>
      <c r="B914" t="inlineStr">
        <is>
          <t>ALEXANDRE SIMIÃO / ANA PAULA DE BRITO SIMIÃO</t>
        </is>
      </c>
      <c r="C914" t="n">
        <v>1</v>
      </c>
      <c r="D914" t="inlineStr">
        <is>
          <t>INCC</t>
        </is>
      </c>
      <c r="F914" t="inlineStr">
        <is>
          <t>Mensal</t>
        </is>
      </c>
      <c r="G914" s="322" t="n">
        <v>45555</v>
      </c>
      <c r="H914" s="322" t="n">
        <v>45536</v>
      </c>
      <c r="I914" t="n">
        <v>17</v>
      </c>
      <c r="J914" t="inlineStr">
        <is>
          <t>P - Parcela</t>
        </is>
      </c>
      <c r="K914" t="inlineStr">
        <is>
          <t>Contrato</t>
        </is>
      </c>
      <c r="L914" t="n">
        <v>3845.45</v>
      </c>
      <c r="M914" s="167">
        <f>DATE(YEAR(G914),MONTH(G914),1)</f>
        <v/>
      </c>
      <c r="N914" s="157">
        <f>IF(G914&gt;$L$3,"Futuro","Atraso")</f>
        <v/>
      </c>
      <c r="O914">
        <f>12*(YEAR(G914)-YEAR($L$3))+(MONTH(G914)-MONTH($L$3))</f>
        <v/>
      </c>
      <c r="P914" s="319">
        <f>IF(N914="Atraso",L914,L914/(1+$L$2)^O914)</f>
        <v/>
      </c>
      <c r="Q914">
        <f>IF(N914="Atraso",$L$3-G914,0)</f>
        <v/>
      </c>
      <c r="R914">
        <f>IF(Q914&lt;=15,"Até 15",IF(Q914&lt;=30,"Entre 15 e 30",IF(Q914&lt;=60,"Entre 30 e 60",IF(Q914&lt;=90,"Entre 60 e 90",IF(Q914&lt;=120,"Entre 90 e 120",IF(Q914&lt;=150,"Entre 120 e 150",IF(Q914&lt;=180,"Entre 150 e 180","Superior a 180")))))))</f>
        <v/>
      </c>
      <c r="S914">
        <f>IF(N914="Atraso",IF(Q914&lt;=30,INFORME_MENSAL!$A$12,IF(Q914&lt;=60,INFORME_MENSAL!$A$13,IF(Q914&lt;=90,INFORME_MENSAL!$A$14,IF(Q914&lt;=120,INFORME_MENSAL!$A$15,IF(Q914&lt;=150,INFORME_MENSAL!$A$16,IF(Q914&lt;=180,INFORME_MENSAL!$A$17,IF(Q914&lt;=360,INFORME_MENSAL!$A$18,IF(Q914&gt;360,INFORME_MENSAL!$A$19)))))))),"")</f>
        <v/>
      </c>
    </row>
    <row r="915">
      <c r="A915" t="inlineStr">
        <is>
          <t>CASA-37</t>
        </is>
      </c>
      <c r="B915" t="inlineStr">
        <is>
          <t>DACH DIGITAL CONSULTORIA E SOLUCOES DIGITAIS LTDA / WESLEY BATISTA PEREIRA</t>
        </is>
      </c>
      <c r="C915" t="n">
        <v>1</v>
      </c>
      <c r="D915" t="inlineStr">
        <is>
          <t>INCC</t>
        </is>
      </c>
      <c r="F915" t="inlineStr">
        <is>
          <t>Mensal</t>
        </is>
      </c>
      <c r="G915" s="322" t="n">
        <v>45555</v>
      </c>
      <c r="H915" s="322" t="n">
        <v>45536</v>
      </c>
      <c r="I915" t="n">
        <v>16</v>
      </c>
      <c r="J915" t="inlineStr">
        <is>
          <t>P - Parcela</t>
        </is>
      </c>
      <c r="K915" t="inlineStr">
        <is>
          <t>Contrato</t>
        </is>
      </c>
      <c r="L915" t="n">
        <v>4615.18</v>
      </c>
      <c r="M915" s="167">
        <f>DATE(YEAR(G915),MONTH(G915),1)</f>
        <v/>
      </c>
      <c r="N915" s="157">
        <f>IF(G915&gt;$L$3,"Futuro","Atraso")</f>
        <v/>
      </c>
      <c r="O915">
        <f>12*(YEAR(G915)-YEAR($L$3))+(MONTH(G915)-MONTH($L$3))</f>
        <v/>
      </c>
      <c r="P915" s="319">
        <f>IF(N915="Atraso",L915,L915/(1+$L$2)^O915)</f>
        <v/>
      </c>
      <c r="Q915">
        <f>IF(N915="Atraso",$L$3-G915,0)</f>
        <v/>
      </c>
      <c r="R915">
        <f>IF(Q915&lt;=15,"Até 15",IF(Q915&lt;=30,"Entre 15 e 30",IF(Q915&lt;=60,"Entre 30 e 60",IF(Q915&lt;=90,"Entre 60 e 90",IF(Q915&lt;=120,"Entre 90 e 120",IF(Q915&lt;=150,"Entre 120 e 150",IF(Q915&lt;=180,"Entre 150 e 180","Superior a 180")))))))</f>
        <v/>
      </c>
      <c r="S915">
        <f>IF(N915="Atraso",IF(Q915&lt;=30,INFORME_MENSAL!$A$12,IF(Q915&lt;=60,INFORME_MENSAL!$A$13,IF(Q915&lt;=90,INFORME_MENSAL!$A$14,IF(Q915&lt;=120,INFORME_MENSAL!$A$15,IF(Q915&lt;=150,INFORME_MENSAL!$A$16,IF(Q915&lt;=180,INFORME_MENSAL!$A$17,IF(Q915&lt;=360,INFORME_MENSAL!$A$18,IF(Q915&gt;360,INFORME_MENSAL!$A$19)))))))),"")</f>
        <v/>
      </c>
    </row>
    <row r="916">
      <c r="A916" t="inlineStr">
        <is>
          <t>CASA-63</t>
        </is>
      </c>
      <c r="B916" t="inlineStr">
        <is>
          <t>RODRIGO LOPES DE SOUZA / BEATRIZ TEREZA MARCOLINO DE SOUZA</t>
        </is>
      </c>
      <c r="C916" t="n">
        <v>1</v>
      </c>
      <c r="D916" t="inlineStr">
        <is>
          <t>INCC</t>
        </is>
      </c>
      <c r="F916" t="inlineStr">
        <is>
          <t>Mensal</t>
        </is>
      </c>
      <c r="G916" s="322" t="n">
        <v>45555</v>
      </c>
      <c r="H916" s="322" t="n">
        <v>45536</v>
      </c>
      <c r="I916" t="n">
        <v>5</v>
      </c>
      <c r="J916" t="inlineStr">
        <is>
          <t>P - Parcela</t>
        </is>
      </c>
      <c r="K916" t="inlineStr">
        <is>
          <t>Contrato</t>
        </is>
      </c>
      <c r="L916" t="n">
        <v>7873.75</v>
      </c>
      <c r="M916" s="167">
        <f>DATE(YEAR(G916),MONTH(G916),1)</f>
        <v/>
      </c>
      <c r="N916" s="157">
        <f>IF(G916&gt;$L$3,"Futuro","Atraso")</f>
        <v/>
      </c>
      <c r="O916">
        <f>12*(YEAR(G916)-YEAR($L$3))+(MONTH(G916)-MONTH($L$3))</f>
        <v/>
      </c>
      <c r="P916" s="319">
        <f>IF(N916="Atraso",L916,L916/(1+$L$2)^O916)</f>
        <v/>
      </c>
      <c r="Q916">
        <f>IF(N916="Atraso",$L$3-G916,0)</f>
        <v/>
      </c>
      <c r="R916">
        <f>IF(Q916&lt;=15,"Até 15",IF(Q916&lt;=30,"Entre 15 e 30",IF(Q916&lt;=60,"Entre 30 e 60",IF(Q916&lt;=90,"Entre 60 e 90",IF(Q916&lt;=120,"Entre 90 e 120",IF(Q916&lt;=150,"Entre 120 e 150",IF(Q916&lt;=180,"Entre 150 e 180","Superior a 180")))))))</f>
        <v/>
      </c>
      <c r="S916">
        <f>IF(N916="Atraso",IF(Q916&lt;=30,INFORME_MENSAL!$A$12,IF(Q916&lt;=60,INFORME_MENSAL!$A$13,IF(Q916&lt;=90,INFORME_MENSAL!$A$14,IF(Q916&lt;=120,INFORME_MENSAL!$A$15,IF(Q916&lt;=150,INFORME_MENSAL!$A$16,IF(Q916&lt;=180,INFORME_MENSAL!$A$17,IF(Q916&lt;=360,INFORME_MENSAL!$A$18,IF(Q916&gt;360,INFORME_MENSAL!$A$19)))))))),"")</f>
        <v/>
      </c>
    </row>
    <row r="917">
      <c r="A917" t="inlineStr">
        <is>
          <t>CASA-32</t>
        </is>
      </c>
      <c r="B917" t="inlineStr">
        <is>
          <t>FERNANDA CARSOSO MOREIRA / JONATHAN ALVES MACEDO</t>
        </is>
      </c>
      <c r="C917" t="n">
        <v>1</v>
      </c>
      <c r="D917" t="inlineStr">
        <is>
          <t>INCC</t>
        </is>
      </c>
      <c r="F917" t="inlineStr">
        <is>
          <t>Mensal</t>
        </is>
      </c>
      <c r="G917" s="322" t="n">
        <v>45555</v>
      </c>
      <c r="H917" s="322" t="n">
        <v>45536</v>
      </c>
      <c r="I917" t="n">
        <v>5</v>
      </c>
      <c r="J917" t="inlineStr">
        <is>
          <t>P - Parcela</t>
        </is>
      </c>
      <c r="K917" t="inlineStr">
        <is>
          <t>Contrato</t>
        </is>
      </c>
      <c r="L917" t="n">
        <v>5078.89</v>
      </c>
      <c r="M917" s="167">
        <f>DATE(YEAR(G917),MONTH(G917),1)</f>
        <v/>
      </c>
      <c r="N917" s="157">
        <f>IF(G917&gt;$L$3,"Futuro","Atraso")</f>
        <v/>
      </c>
      <c r="O917">
        <f>12*(YEAR(G917)-YEAR($L$3))+(MONTH(G917)-MONTH($L$3))</f>
        <v/>
      </c>
      <c r="P917" s="319">
        <f>IF(N917="Atraso",L917,L917/(1+$L$2)^O917)</f>
        <v/>
      </c>
      <c r="Q917">
        <f>IF(N917="Atraso",$L$3-G917,0)</f>
        <v/>
      </c>
      <c r="R917">
        <f>IF(Q917&lt;=15,"Até 15",IF(Q917&lt;=30,"Entre 15 e 30",IF(Q917&lt;=60,"Entre 30 e 60",IF(Q917&lt;=90,"Entre 60 e 90",IF(Q917&lt;=120,"Entre 90 e 120",IF(Q917&lt;=150,"Entre 120 e 150",IF(Q917&lt;=180,"Entre 150 e 180","Superior a 180")))))))</f>
        <v/>
      </c>
      <c r="S917">
        <f>IF(N917="Atraso",IF(Q917&lt;=30,INFORME_MENSAL!$A$12,IF(Q917&lt;=60,INFORME_MENSAL!$A$13,IF(Q917&lt;=90,INFORME_MENSAL!$A$14,IF(Q917&lt;=120,INFORME_MENSAL!$A$15,IF(Q917&lt;=150,INFORME_MENSAL!$A$16,IF(Q917&lt;=180,INFORME_MENSAL!$A$17,IF(Q917&lt;=360,INFORME_MENSAL!$A$18,IF(Q917&gt;360,INFORME_MENSAL!$A$19)))))))),"")</f>
        <v/>
      </c>
    </row>
    <row r="918">
      <c r="A918" t="inlineStr">
        <is>
          <t>CASA-65</t>
        </is>
      </c>
      <c r="B918" t="inlineStr">
        <is>
          <t>DANILO BERTONI PIMENTA / ALBANETE COSTA DE FRANÇA</t>
        </is>
      </c>
      <c r="C918" t="n">
        <v>1</v>
      </c>
      <c r="D918" t="inlineStr">
        <is>
          <t>INCC</t>
        </is>
      </c>
      <c r="F918" t="inlineStr">
        <is>
          <t>Mensal</t>
        </is>
      </c>
      <c r="G918" s="322" t="n">
        <v>45555</v>
      </c>
      <c r="H918" s="322" t="n">
        <v>45536</v>
      </c>
      <c r="I918" t="n">
        <v>4</v>
      </c>
      <c r="J918" t="inlineStr">
        <is>
          <t>P - Parcela</t>
        </is>
      </c>
      <c r="K918" t="inlineStr">
        <is>
          <t>Contrato</t>
        </is>
      </c>
      <c r="L918" t="n">
        <v>5889.62</v>
      </c>
      <c r="M918" s="167">
        <f>DATE(YEAR(G918),MONTH(G918),1)</f>
        <v/>
      </c>
      <c r="N918" s="157">
        <f>IF(G918&gt;$L$3,"Futuro","Atraso")</f>
        <v/>
      </c>
      <c r="O918">
        <f>12*(YEAR(G918)-YEAR($L$3))+(MONTH(G918)-MONTH($L$3))</f>
        <v/>
      </c>
      <c r="P918" s="319">
        <f>IF(N918="Atraso",L918,L918/(1+$L$2)^O918)</f>
        <v/>
      </c>
      <c r="Q918">
        <f>IF(N918="Atraso",$L$3-G918,0)</f>
        <v/>
      </c>
      <c r="R918">
        <f>IF(Q918&lt;=15,"Até 15",IF(Q918&lt;=30,"Entre 15 e 30",IF(Q918&lt;=60,"Entre 30 e 60",IF(Q918&lt;=90,"Entre 60 e 90",IF(Q918&lt;=120,"Entre 90 e 120",IF(Q918&lt;=150,"Entre 120 e 150",IF(Q918&lt;=180,"Entre 150 e 180","Superior a 180")))))))</f>
        <v/>
      </c>
      <c r="S918">
        <f>IF(N918="Atraso",IF(Q918&lt;=30,INFORME_MENSAL!$A$12,IF(Q918&lt;=60,INFORME_MENSAL!$A$13,IF(Q918&lt;=90,INFORME_MENSAL!$A$14,IF(Q918&lt;=120,INFORME_MENSAL!$A$15,IF(Q918&lt;=150,INFORME_MENSAL!$A$16,IF(Q918&lt;=180,INFORME_MENSAL!$A$17,IF(Q918&lt;=360,INFORME_MENSAL!$A$18,IF(Q918&gt;360,INFORME_MENSAL!$A$19)))))))),"")</f>
        <v/>
      </c>
    </row>
    <row r="919">
      <c r="A919" t="inlineStr">
        <is>
          <t>CASA-41</t>
        </is>
      </c>
      <c r="B919" t="inlineStr">
        <is>
          <t>ANTONIO FABRETTE</t>
        </is>
      </c>
      <c r="C919" t="n">
        <v>1</v>
      </c>
      <c r="D919" t="inlineStr">
        <is>
          <t>INCC</t>
        </is>
      </c>
      <c r="F919" t="inlineStr">
        <is>
          <t>Mensal</t>
        </is>
      </c>
      <c r="G919" s="322" t="n">
        <v>45560</v>
      </c>
      <c r="H919" s="322" t="n">
        <v>45536</v>
      </c>
      <c r="I919" t="n">
        <v>19</v>
      </c>
      <c r="J919" t="inlineStr">
        <is>
          <t>P - Parcela</t>
        </is>
      </c>
      <c r="K919" t="inlineStr">
        <is>
          <t>Contrato</t>
        </is>
      </c>
      <c r="L919" t="n">
        <v>3500</v>
      </c>
      <c r="M919" s="167">
        <f>DATE(YEAR(G919),MONTH(G919),1)</f>
        <v/>
      </c>
      <c r="N919" s="157">
        <f>IF(G919&gt;$L$3,"Futuro","Atraso")</f>
        <v/>
      </c>
      <c r="O919">
        <f>12*(YEAR(G919)-YEAR($L$3))+(MONTH(G919)-MONTH($L$3))</f>
        <v/>
      </c>
      <c r="P919" s="319">
        <f>IF(N919="Atraso",L919,L919/(1+$L$2)^O919)</f>
        <v/>
      </c>
      <c r="Q919">
        <f>IF(N919="Atraso",$L$3-G919,0)</f>
        <v/>
      </c>
      <c r="R919">
        <f>IF(Q919&lt;=15,"Até 15",IF(Q919&lt;=30,"Entre 15 e 30",IF(Q919&lt;=60,"Entre 30 e 60",IF(Q919&lt;=90,"Entre 60 e 90",IF(Q919&lt;=120,"Entre 90 e 120",IF(Q919&lt;=150,"Entre 120 e 150",IF(Q919&lt;=180,"Entre 150 e 180","Superior a 180")))))))</f>
        <v/>
      </c>
      <c r="S919">
        <f>IF(N919="Atraso",IF(Q919&lt;=30,INFORME_MENSAL!$A$12,IF(Q919&lt;=60,INFORME_MENSAL!$A$13,IF(Q919&lt;=90,INFORME_MENSAL!$A$14,IF(Q919&lt;=120,INFORME_MENSAL!$A$15,IF(Q919&lt;=150,INFORME_MENSAL!$A$16,IF(Q919&lt;=180,INFORME_MENSAL!$A$17,IF(Q919&lt;=360,INFORME_MENSAL!$A$18,IF(Q919&gt;360,INFORME_MENSAL!$A$19)))))))),"")</f>
        <v/>
      </c>
    </row>
    <row r="920">
      <c r="A920" t="inlineStr">
        <is>
          <t>CASA-56</t>
        </is>
      </c>
      <c r="B920" t="inlineStr">
        <is>
          <t>ANTONIO FABRETTE</t>
        </is>
      </c>
      <c r="C920" t="n">
        <v>1</v>
      </c>
      <c r="D920" t="inlineStr">
        <is>
          <t>INCC</t>
        </is>
      </c>
      <c r="F920" t="inlineStr">
        <is>
          <t>Mensal</t>
        </is>
      </c>
      <c r="G920" s="322" t="n">
        <v>45560</v>
      </c>
      <c r="H920" s="322" t="n">
        <v>45536</v>
      </c>
      <c r="I920" t="n">
        <v>19</v>
      </c>
      <c r="J920" t="inlineStr">
        <is>
          <t>P - Parcela</t>
        </is>
      </c>
      <c r="K920" t="inlineStr">
        <is>
          <t>Contrato</t>
        </is>
      </c>
      <c r="L920" t="n">
        <v>3000</v>
      </c>
      <c r="M920" s="167">
        <f>DATE(YEAR(G920),MONTH(G920),1)</f>
        <v/>
      </c>
      <c r="N920" s="157">
        <f>IF(G920&gt;$L$3,"Futuro","Atraso")</f>
        <v/>
      </c>
      <c r="O920">
        <f>12*(YEAR(G920)-YEAR($L$3))+(MONTH(G920)-MONTH($L$3))</f>
        <v/>
      </c>
      <c r="P920" s="319">
        <f>IF(N920="Atraso",L920,L920/(1+$L$2)^O920)</f>
        <v/>
      </c>
      <c r="Q920">
        <f>IF(N920="Atraso",$L$3-G920,0)</f>
        <v/>
      </c>
      <c r="R920">
        <f>IF(Q920&lt;=15,"Até 15",IF(Q920&lt;=30,"Entre 15 e 30",IF(Q920&lt;=60,"Entre 30 e 60",IF(Q920&lt;=90,"Entre 60 e 90",IF(Q920&lt;=120,"Entre 90 e 120",IF(Q920&lt;=150,"Entre 120 e 150",IF(Q920&lt;=180,"Entre 150 e 180","Superior a 180")))))))</f>
        <v/>
      </c>
      <c r="S920">
        <f>IF(N920="Atraso",IF(Q920&lt;=30,INFORME_MENSAL!$A$12,IF(Q920&lt;=60,INFORME_MENSAL!$A$13,IF(Q920&lt;=90,INFORME_MENSAL!$A$14,IF(Q920&lt;=120,INFORME_MENSAL!$A$15,IF(Q920&lt;=150,INFORME_MENSAL!$A$16,IF(Q920&lt;=180,INFORME_MENSAL!$A$17,IF(Q920&lt;=360,INFORME_MENSAL!$A$18,IF(Q920&gt;360,INFORME_MENSAL!$A$19)))))))),"")</f>
        <v/>
      </c>
    </row>
    <row r="921">
      <c r="A921" t="inlineStr">
        <is>
          <t>CASA-75</t>
        </is>
      </c>
      <c r="B921" t="inlineStr">
        <is>
          <t>ROMUALDO TORRES DA SILVA / WANILZY LOPES DE OLIVEIRA SILVA</t>
        </is>
      </c>
      <c r="C921" t="n">
        <v>1</v>
      </c>
      <c r="D921" t="inlineStr">
        <is>
          <t>INCC</t>
        </is>
      </c>
      <c r="F921" t="inlineStr">
        <is>
          <t>Mensal</t>
        </is>
      </c>
      <c r="G921" s="322" t="n">
        <v>45560</v>
      </c>
      <c r="H921" s="322" t="n">
        <v>45536</v>
      </c>
      <c r="I921" t="n">
        <v>17</v>
      </c>
      <c r="J921" t="inlineStr">
        <is>
          <t>P - Parcela</t>
        </is>
      </c>
      <c r="K921" t="inlineStr">
        <is>
          <t>Contrato</t>
        </is>
      </c>
      <c r="L921" t="n">
        <v>5007.54</v>
      </c>
      <c r="M921" s="167">
        <f>DATE(YEAR(G921),MONTH(G921),1)</f>
        <v/>
      </c>
      <c r="N921" s="157">
        <f>IF(G921&gt;$L$3,"Futuro","Atraso")</f>
        <v/>
      </c>
      <c r="O921">
        <f>12*(YEAR(G921)-YEAR($L$3))+(MONTH(G921)-MONTH($L$3))</f>
        <v/>
      </c>
      <c r="P921" s="319">
        <f>IF(N921="Atraso",L921,L921/(1+$L$2)^O921)</f>
        <v/>
      </c>
      <c r="Q921">
        <f>IF(N921="Atraso",$L$3-G921,0)</f>
        <v/>
      </c>
      <c r="R921">
        <f>IF(Q921&lt;=15,"Até 15",IF(Q921&lt;=30,"Entre 15 e 30",IF(Q921&lt;=60,"Entre 30 e 60",IF(Q921&lt;=90,"Entre 60 e 90",IF(Q921&lt;=120,"Entre 90 e 120",IF(Q921&lt;=150,"Entre 120 e 150",IF(Q921&lt;=180,"Entre 150 e 180","Superior a 180")))))))</f>
        <v/>
      </c>
      <c r="S921">
        <f>IF(N921="Atraso",IF(Q921&lt;=30,INFORME_MENSAL!$A$12,IF(Q921&lt;=60,INFORME_MENSAL!$A$13,IF(Q921&lt;=90,INFORME_MENSAL!$A$14,IF(Q921&lt;=120,INFORME_MENSAL!$A$15,IF(Q921&lt;=150,INFORME_MENSAL!$A$16,IF(Q921&lt;=180,INFORME_MENSAL!$A$17,IF(Q921&lt;=360,INFORME_MENSAL!$A$18,IF(Q921&gt;360,INFORME_MENSAL!$A$19)))))))),"")</f>
        <v/>
      </c>
    </row>
    <row r="922">
      <c r="A922" t="inlineStr">
        <is>
          <t>CASA-1</t>
        </is>
      </c>
      <c r="B922" t="inlineStr">
        <is>
          <t>ISRAEL NUNES DA SILVA</t>
        </is>
      </c>
      <c r="C922" t="n">
        <v>1</v>
      </c>
      <c r="D922" t="inlineStr">
        <is>
          <t>INCC</t>
        </is>
      </c>
      <c r="F922" t="inlineStr">
        <is>
          <t>Mensal</t>
        </is>
      </c>
      <c r="G922" s="322" t="n">
        <v>45560</v>
      </c>
      <c r="H922" s="322" t="n">
        <v>45536</v>
      </c>
      <c r="I922" t="n">
        <v>19</v>
      </c>
      <c r="J922" t="inlineStr">
        <is>
          <t>P - Parcela</t>
        </is>
      </c>
      <c r="K922" t="inlineStr">
        <is>
          <t>Contrato</t>
        </is>
      </c>
      <c r="L922" t="n">
        <v>3701.58</v>
      </c>
      <c r="M922" s="167">
        <f>DATE(YEAR(G922),MONTH(G922),1)</f>
        <v/>
      </c>
      <c r="N922" s="157">
        <f>IF(G922&gt;$L$3,"Futuro","Atraso")</f>
        <v/>
      </c>
      <c r="O922">
        <f>12*(YEAR(G922)-YEAR($L$3))+(MONTH(G922)-MONTH($L$3))</f>
        <v/>
      </c>
      <c r="P922" s="319">
        <f>IF(N922="Atraso",L922,L922/(1+$L$2)^O922)</f>
        <v/>
      </c>
      <c r="Q922">
        <f>IF(N922="Atraso",$L$3-G922,0)</f>
        <v/>
      </c>
      <c r="R922">
        <f>IF(Q922&lt;=15,"Até 15",IF(Q922&lt;=30,"Entre 15 e 30",IF(Q922&lt;=60,"Entre 30 e 60",IF(Q922&lt;=90,"Entre 60 e 90",IF(Q922&lt;=120,"Entre 90 e 120",IF(Q922&lt;=150,"Entre 120 e 150",IF(Q922&lt;=180,"Entre 150 e 180","Superior a 180")))))))</f>
        <v/>
      </c>
      <c r="S922">
        <f>IF(N922="Atraso",IF(Q922&lt;=30,INFORME_MENSAL!$A$12,IF(Q922&lt;=60,INFORME_MENSAL!$A$13,IF(Q922&lt;=90,INFORME_MENSAL!$A$14,IF(Q922&lt;=120,INFORME_MENSAL!$A$15,IF(Q922&lt;=150,INFORME_MENSAL!$A$16,IF(Q922&lt;=180,INFORME_MENSAL!$A$17,IF(Q922&lt;=360,INFORME_MENSAL!$A$18,IF(Q922&gt;360,INFORME_MENSAL!$A$19)))))))),"")</f>
        <v/>
      </c>
    </row>
    <row r="923">
      <c r="A923" t="inlineStr">
        <is>
          <t>CASA-77</t>
        </is>
      </c>
      <c r="B923" t="inlineStr">
        <is>
          <t>CARLOS CESAR DE LIMA / STEPHANIE BARBOSA ALVES DE LIMA</t>
        </is>
      </c>
      <c r="C923" t="n">
        <v>1</v>
      </c>
      <c r="D923" t="inlineStr">
        <is>
          <t>INCC</t>
        </is>
      </c>
      <c r="F923" t="inlineStr">
        <is>
          <t>Mensal</t>
        </is>
      </c>
      <c r="G923" s="322" t="n">
        <v>45560</v>
      </c>
      <c r="H923" s="322" t="n">
        <v>45536</v>
      </c>
      <c r="I923" t="n">
        <v>17</v>
      </c>
      <c r="J923" t="inlineStr">
        <is>
          <t>P - Parcela</t>
        </is>
      </c>
      <c r="K923" t="inlineStr">
        <is>
          <t>Contrato</t>
        </is>
      </c>
      <c r="L923" t="n">
        <v>3373.31</v>
      </c>
      <c r="M923" s="167">
        <f>DATE(YEAR(G923),MONTH(G923),1)</f>
        <v/>
      </c>
      <c r="N923" s="157">
        <f>IF(G923&gt;$L$3,"Futuro","Atraso")</f>
        <v/>
      </c>
      <c r="O923">
        <f>12*(YEAR(G923)-YEAR($L$3))+(MONTH(G923)-MONTH($L$3))</f>
        <v/>
      </c>
      <c r="P923" s="319">
        <f>IF(N923="Atraso",L923,L923/(1+$L$2)^O923)</f>
        <v/>
      </c>
      <c r="Q923">
        <f>IF(N923="Atraso",$L$3-G923,0)</f>
        <v/>
      </c>
      <c r="R923">
        <f>IF(Q923&lt;=15,"Até 15",IF(Q923&lt;=30,"Entre 15 e 30",IF(Q923&lt;=60,"Entre 30 e 60",IF(Q923&lt;=90,"Entre 60 e 90",IF(Q923&lt;=120,"Entre 90 e 120",IF(Q923&lt;=150,"Entre 120 e 150",IF(Q923&lt;=180,"Entre 150 e 180","Superior a 180")))))))</f>
        <v/>
      </c>
      <c r="S923">
        <f>IF(N923="Atraso",IF(Q923&lt;=30,INFORME_MENSAL!$A$12,IF(Q923&lt;=60,INFORME_MENSAL!$A$13,IF(Q923&lt;=90,INFORME_MENSAL!$A$14,IF(Q923&lt;=120,INFORME_MENSAL!$A$15,IF(Q923&lt;=150,INFORME_MENSAL!$A$16,IF(Q923&lt;=180,INFORME_MENSAL!$A$17,IF(Q923&lt;=360,INFORME_MENSAL!$A$18,IF(Q923&gt;360,INFORME_MENSAL!$A$19)))))))),"")</f>
        <v/>
      </c>
    </row>
    <row r="924">
      <c r="A924" t="inlineStr">
        <is>
          <t>CASA-47</t>
        </is>
      </c>
      <c r="B924" t="inlineStr">
        <is>
          <t>CHARLLES DALTON CINTRA LOPES / EDINEIA FATIMA MIQUELETTI</t>
        </is>
      </c>
      <c r="C924" t="n">
        <v>1</v>
      </c>
      <c r="D924" t="inlineStr">
        <is>
          <t>INCC</t>
        </is>
      </c>
      <c r="F924" t="inlineStr">
        <is>
          <t>Mensal</t>
        </is>
      </c>
      <c r="G924" s="322" t="n">
        <v>45560</v>
      </c>
      <c r="H924" s="322" t="n">
        <v>45536</v>
      </c>
      <c r="I924" t="n">
        <v>19</v>
      </c>
      <c r="J924" t="inlineStr">
        <is>
          <t>P - Parcela</t>
        </is>
      </c>
      <c r="K924" t="inlineStr">
        <is>
          <t>Contrato</t>
        </is>
      </c>
      <c r="L924" t="n">
        <v>3452.55</v>
      </c>
      <c r="M924" s="167">
        <f>DATE(YEAR(G924),MONTH(G924),1)</f>
        <v/>
      </c>
      <c r="N924" s="157">
        <f>IF(G924&gt;$L$3,"Futuro","Atraso")</f>
        <v/>
      </c>
      <c r="O924">
        <f>12*(YEAR(G924)-YEAR($L$3))+(MONTH(G924)-MONTH($L$3))</f>
        <v/>
      </c>
      <c r="P924" s="319">
        <f>IF(N924="Atraso",L924,L924/(1+$L$2)^O924)</f>
        <v/>
      </c>
      <c r="Q924">
        <f>IF(N924="Atraso",$L$3-G924,0)</f>
        <v/>
      </c>
      <c r="R924">
        <f>IF(Q924&lt;=15,"Até 15",IF(Q924&lt;=30,"Entre 15 e 30",IF(Q924&lt;=60,"Entre 30 e 60",IF(Q924&lt;=90,"Entre 60 e 90",IF(Q924&lt;=120,"Entre 90 e 120",IF(Q924&lt;=150,"Entre 120 e 150",IF(Q924&lt;=180,"Entre 150 e 180","Superior a 180")))))))</f>
        <v/>
      </c>
      <c r="S924">
        <f>IF(N924="Atraso",IF(Q924&lt;=30,INFORME_MENSAL!$A$12,IF(Q924&lt;=60,INFORME_MENSAL!$A$13,IF(Q924&lt;=90,INFORME_MENSAL!$A$14,IF(Q924&lt;=120,INFORME_MENSAL!$A$15,IF(Q924&lt;=150,INFORME_MENSAL!$A$16,IF(Q924&lt;=180,INFORME_MENSAL!$A$17,IF(Q924&lt;=360,INFORME_MENSAL!$A$18,IF(Q924&gt;360,INFORME_MENSAL!$A$19)))))))),"")</f>
        <v/>
      </c>
    </row>
    <row r="925">
      <c r="A925" t="inlineStr">
        <is>
          <t>CASA-2</t>
        </is>
      </c>
      <c r="B925" t="inlineStr">
        <is>
          <t>ARQUIMEDES GALVAO DE ALMEIDA FRANCA CRIVELARI / MARCELA GALVAO DE ALMEIDA FRANCA CRIVELARI</t>
        </is>
      </c>
      <c r="C925" t="n">
        <v>1</v>
      </c>
      <c r="D925" t="inlineStr">
        <is>
          <t>INCC</t>
        </is>
      </c>
      <c r="F925" t="inlineStr">
        <is>
          <t>Mensal</t>
        </is>
      </c>
      <c r="G925" s="322" t="n">
        <v>45560</v>
      </c>
      <c r="H925" s="322" t="n">
        <v>45536</v>
      </c>
      <c r="I925" t="n">
        <v>18</v>
      </c>
      <c r="J925" t="inlineStr">
        <is>
          <t>P - Parcela</t>
        </is>
      </c>
      <c r="K925" t="inlineStr">
        <is>
          <t>Contrato</t>
        </is>
      </c>
      <c r="L925" t="n">
        <v>6273.44</v>
      </c>
      <c r="M925" s="167">
        <f>DATE(YEAR(G925),MONTH(G925),1)</f>
        <v/>
      </c>
      <c r="N925" s="157">
        <f>IF(G925&gt;$L$3,"Futuro","Atraso")</f>
        <v/>
      </c>
      <c r="O925">
        <f>12*(YEAR(G925)-YEAR($L$3))+(MONTH(G925)-MONTH($L$3))</f>
        <v/>
      </c>
      <c r="P925" s="319">
        <f>IF(N925="Atraso",L925,L925/(1+$L$2)^O925)</f>
        <v/>
      </c>
      <c r="Q925">
        <f>IF(N925="Atraso",$L$3-G925,0)</f>
        <v/>
      </c>
      <c r="R925">
        <f>IF(Q925&lt;=15,"Até 15",IF(Q925&lt;=30,"Entre 15 e 30",IF(Q925&lt;=60,"Entre 30 e 60",IF(Q925&lt;=90,"Entre 60 e 90",IF(Q925&lt;=120,"Entre 90 e 120",IF(Q925&lt;=150,"Entre 120 e 150",IF(Q925&lt;=180,"Entre 150 e 180","Superior a 180")))))))</f>
        <v/>
      </c>
      <c r="S925">
        <f>IF(N925="Atraso",IF(Q925&lt;=30,INFORME_MENSAL!$A$12,IF(Q925&lt;=60,INFORME_MENSAL!$A$13,IF(Q925&lt;=90,INFORME_MENSAL!$A$14,IF(Q925&lt;=120,INFORME_MENSAL!$A$15,IF(Q925&lt;=150,INFORME_MENSAL!$A$16,IF(Q925&lt;=180,INFORME_MENSAL!$A$17,IF(Q925&lt;=360,INFORME_MENSAL!$A$18,IF(Q925&gt;360,INFORME_MENSAL!$A$19)))))))),"")</f>
        <v/>
      </c>
    </row>
    <row r="926">
      <c r="A926" t="inlineStr">
        <is>
          <t>CASA-15</t>
        </is>
      </c>
      <c r="B926" t="inlineStr">
        <is>
          <t>ANA CRISTINA DA SILVEIRA REGINALDO GANDA / JEFERSON FERREIRA GANDA</t>
        </is>
      </c>
      <c r="C926" t="n">
        <v>1</v>
      </c>
      <c r="D926" t="inlineStr">
        <is>
          <t>INCC</t>
        </is>
      </c>
      <c r="F926" t="inlineStr">
        <is>
          <t>Mensal</t>
        </is>
      </c>
      <c r="G926" s="322" t="n">
        <v>45560</v>
      </c>
      <c r="H926" s="322" t="n">
        <v>45536</v>
      </c>
      <c r="I926" t="n">
        <v>19</v>
      </c>
      <c r="J926" t="inlineStr">
        <is>
          <t>P - Parcela</t>
        </is>
      </c>
      <c r="K926" t="inlineStr">
        <is>
          <t>Contrato</t>
        </is>
      </c>
      <c r="L926" t="n">
        <v>3701.58</v>
      </c>
      <c r="M926" s="167">
        <f>DATE(YEAR(G926),MONTH(G926),1)</f>
        <v/>
      </c>
      <c r="N926" s="157">
        <f>IF(G926&gt;$L$3,"Futuro","Atraso")</f>
        <v/>
      </c>
      <c r="O926">
        <f>12*(YEAR(G926)-YEAR($L$3))+(MONTH(G926)-MONTH($L$3))</f>
        <v/>
      </c>
      <c r="P926" s="319">
        <f>IF(N926="Atraso",L926,L926/(1+$L$2)^O926)</f>
        <v/>
      </c>
      <c r="Q926">
        <f>IF(N926="Atraso",$L$3-G926,0)</f>
        <v/>
      </c>
      <c r="R926">
        <f>IF(Q926&lt;=15,"Até 15",IF(Q926&lt;=30,"Entre 15 e 30",IF(Q926&lt;=60,"Entre 30 e 60",IF(Q926&lt;=90,"Entre 60 e 90",IF(Q926&lt;=120,"Entre 90 e 120",IF(Q926&lt;=150,"Entre 120 e 150",IF(Q926&lt;=180,"Entre 150 e 180","Superior a 180")))))))</f>
        <v/>
      </c>
      <c r="S926">
        <f>IF(N926="Atraso",IF(Q926&lt;=30,INFORME_MENSAL!$A$12,IF(Q926&lt;=60,INFORME_MENSAL!$A$13,IF(Q926&lt;=90,INFORME_MENSAL!$A$14,IF(Q926&lt;=120,INFORME_MENSAL!$A$15,IF(Q926&lt;=150,INFORME_MENSAL!$A$16,IF(Q926&lt;=180,INFORME_MENSAL!$A$17,IF(Q926&lt;=360,INFORME_MENSAL!$A$18,IF(Q926&gt;360,INFORME_MENSAL!$A$19)))))))),"")</f>
        <v/>
      </c>
    </row>
    <row r="927">
      <c r="A927" t="inlineStr">
        <is>
          <t>CASA-24</t>
        </is>
      </c>
      <c r="B927" t="inlineStr">
        <is>
          <t>DAVID EDUARDO NUNES GONÇALVES/PATRICIA GONÇALVES MOURA</t>
        </is>
      </c>
      <c r="C927" t="n">
        <v>1</v>
      </c>
      <c r="D927" t="inlineStr">
        <is>
          <t>INCC</t>
        </is>
      </c>
      <c r="F927" t="inlineStr">
        <is>
          <t>Mensal</t>
        </is>
      </c>
      <c r="G927" s="322" t="n">
        <v>45560</v>
      </c>
      <c r="H927" s="322" t="n">
        <v>45536</v>
      </c>
      <c r="I927" t="n">
        <v>18</v>
      </c>
      <c r="J927" t="inlineStr">
        <is>
          <t>P - Parcela</t>
        </is>
      </c>
      <c r="K927" t="inlineStr">
        <is>
          <t>Contrato</t>
        </is>
      </c>
      <c r="L927" t="n">
        <v>2248.9</v>
      </c>
      <c r="M927" s="167">
        <f>DATE(YEAR(G927),MONTH(G927),1)</f>
        <v/>
      </c>
      <c r="N927" s="157">
        <f>IF(G927&gt;$L$3,"Futuro","Atraso")</f>
        <v/>
      </c>
      <c r="O927">
        <f>12*(YEAR(G927)-YEAR($L$3))+(MONTH(G927)-MONTH($L$3))</f>
        <v/>
      </c>
      <c r="P927" s="319">
        <f>IF(N927="Atraso",L927,L927/(1+$L$2)^O927)</f>
        <v/>
      </c>
      <c r="Q927">
        <f>IF(N927="Atraso",$L$3-G927,0)</f>
        <v/>
      </c>
      <c r="R927">
        <f>IF(Q927&lt;=15,"Até 15",IF(Q927&lt;=30,"Entre 15 e 30",IF(Q927&lt;=60,"Entre 30 e 60",IF(Q927&lt;=90,"Entre 60 e 90",IF(Q927&lt;=120,"Entre 90 e 120",IF(Q927&lt;=150,"Entre 120 e 150",IF(Q927&lt;=180,"Entre 150 e 180","Superior a 180")))))))</f>
        <v/>
      </c>
      <c r="S927">
        <f>IF(N927="Atraso",IF(Q927&lt;=30,INFORME_MENSAL!$A$12,IF(Q927&lt;=60,INFORME_MENSAL!$A$13,IF(Q927&lt;=90,INFORME_MENSAL!$A$14,IF(Q927&lt;=120,INFORME_MENSAL!$A$15,IF(Q927&lt;=150,INFORME_MENSAL!$A$16,IF(Q927&lt;=180,INFORME_MENSAL!$A$17,IF(Q927&lt;=360,INFORME_MENSAL!$A$18,IF(Q927&gt;360,INFORME_MENSAL!$A$19)))))))),"")</f>
        <v/>
      </c>
    </row>
    <row r="928">
      <c r="A928" t="inlineStr">
        <is>
          <t>CASA-20</t>
        </is>
      </c>
      <c r="B928" t="inlineStr">
        <is>
          <t>EMERSON FABIO AKIYAMA</t>
        </is>
      </c>
      <c r="C928" t="n">
        <v>1</v>
      </c>
      <c r="D928" t="inlineStr">
        <is>
          <t>INCC</t>
        </is>
      </c>
      <c r="F928" t="inlineStr">
        <is>
          <t>Mensal</t>
        </is>
      </c>
      <c r="G928" s="322" t="n">
        <v>45560</v>
      </c>
      <c r="H928" s="322" t="n">
        <v>45536</v>
      </c>
      <c r="I928" t="n">
        <v>19</v>
      </c>
      <c r="J928" t="inlineStr">
        <is>
          <t>P - Parcela</t>
        </is>
      </c>
      <c r="K928" t="inlineStr">
        <is>
          <t>Contrato</t>
        </is>
      </c>
      <c r="L928" t="n">
        <v>3275.56</v>
      </c>
      <c r="M928" s="167">
        <f>DATE(YEAR(G928),MONTH(G928),1)</f>
        <v/>
      </c>
      <c r="N928" s="157">
        <f>IF(G928&gt;$L$3,"Futuro","Atraso")</f>
        <v/>
      </c>
      <c r="O928">
        <f>12*(YEAR(G928)-YEAR($L$3))+(MONTH(G928)-MONTH($L$3))</f>
        <v/>
      </c>
      <c r="P928" s="319">
        <f>IF(N928="Atraso",L928,L928/(1+$L$2)^O928)</f>
        <v/>
      </c>
      <c r="Q928">
        <f>IF(N928="Atraso",$L$3-G928,0)</f>
        <v/>
      </c>
      <c r="R928">
        <f>IF(Q928&lt;=15,"Até 15",IF(Q928&lt;=30,"Entre 15 e 30",IF(Q928&lt;=60,"Entre 30 e 60",IF(Q928&lt;=90,"Entre 60 e 90",IF(Q928&lt;=120,"Entre 90 e 120",IF(Q928&lt;=150,"Entre 120 e 150",IF(Q928&lt;=180,"Entre 150 e 180","Superior a 180")))))))</f>
        <v/>
      </c>
      <c r="S928">
        <f>IF(N928="Atraso",IF(Q928&lt;=30,INFORME_MENSAL!$A$12,IF(Q928&lt;=60,INFORME_MENSAL!$A$13,IF(Q928&lt;=90,INFORME_MENSAL!$A$14,IF(Q928&lt;=120,INFORME_MENSAL!$A$15,IF(Q928&lt;=150,INFORME_MENSAL!$A$16,IF(Q928&lt;=180,INFORME_MENSAL!$A$17,IF(Q928&lt;=360,INFORME_MENSAL!$A$18,IF(Q928&gt;360,INFORME_MENSAL!$A$19)))))))),"")</f>
        <v/>
      </c>
    </row>
    <row r="929">
      <c r="A929" t="inlineStr">
        <is>
          <t>CASA-81</t>
        </is>
      </c>
      <c r="B929" t="inlineStr">
        <is>
          <t>ALAN VICENTE DA SILVA SANTANA / NICOLE CAVALCANTE SILVA</t>
        </is>
      </c>
      <c r="C929" t="n">
        <v>1</v>
      </c>
      <c r="D929" t="inlineStr">
        <is>
          <t>INCC</t>
        </is>
      </c>
      <c r="F929" t="inlineStr">
        <is>
          <t>Mensal</t>
        </is>
      </c>
      <c r="G929" s="322" t="n">
        <v>45560</v>
      </c>
      <c r="H929" s="322" t="n">
        <v>45536</v>
      </c>
      <c r="I929" t="n">
        <v>18</v>
      </c>
      <c r="J929" t="inlineStr">
        <is>
          <t>P - Parcela</t>
        </is>
      </c>
      <c r="K929" t="inlineStr">
        <is>
          <t>Contrato</t>
        </is>
      </c>
      <c r="L929" t="n">
        <v>3676.95</v>
      </c>
      <c r="M929" s="167">
        <f>DATE(YEAR(G929),MONTH(G929),1)</f>
        <v/>
      </c>
      <c r="N929" s="157">
        <f>IF(G929&gt;$L$3,"Futuro","Atraso")</f>
        <v/>
      </c>
      <c r="O929">
        <f>12*(YEAR(G929)-YEAR($L$3))+(MONTH(G929)-MONTH($L$3))</f>
        <v/>
      </c>
      <c r="P929" s="319">
        <f>IF(N929="Atraso",L929,L929/(1+$L$2)^O929)</f>
        <v/>
      </c>
      <c r="Q929">
        <f>IF(N929="Atraso",$L$3-G929,0)</f>
        <v/>
      </c>
      <c r="R929">
        <f>IF(Q929&lt;=15,"Até 15",IF(Q929&lt;=30,"Entre 15 e 30",IF(Q929&lt;=60,"Entre 30 e 60",IF(Q929&lt;=90,"Entre 60 e 90",IF(Q929&lt;=120,"Entre 90 e 120",IF(Q929&lt;=150,"Entre 120 e 150",IF(Q929&lt;=180,"Entre 150 e 180","Superior a 180")))))))</f>
        <v/>
      </c>
      <c r="S929">
        <f>IF(N929="Atraso",IF(Q929&lt;=30,INFORME_MENSAL!$A$12,IF(Q929&lt;=60,INFORME_MENSAL!$A$13,IF(Q929&lt;=90,INFORME_MENSAL!$A$14,IF(Q929&lt;=120,INFORME_MENSAL!$A$15,IF(Q929&lt;=150,INFORME_MENSAL!$A$16,IF(Q929&lt;=180,INFORME_MENSAL!$A$17,IF(Q929&lt;=360,INFORME_MENSAL!$A$18,IF(Q929&gt;360,INFORME_MENSAL!$A$19)))))))),"")</f>
        <v/>
      </c>
    </row>
    <row r="930">
      <c r="A930" t="inlineStr">
        <is>
          <t>CASA-11</t>
        </is>
      </c>
      <c r="B930" t="inlineStr">
        <is>
          <t>HUGO LEONARDO DA CRUZ</t>
        </is>
      </c>
      <c r="C930" t="n">
        <v>1</v>
      </c>
      <c r="D930" t="inlineStr">
        <is>
          <t>INCC</t>
        </is>
      </c>
      <c r="F930" t="inlineStr">
        <is>
          <t>Mensal</t>
        </is>
      </c>
      <c r="G930" s="322" t="n">
        <v>45560</v>
      </c>
      <c r="H930" s="322" t="n">
        <v>45536</v>
      </c>
      <c r="I930" t="n">
        <v>16</v>
      </c>
      <c r="J930" t="inlineStr">
        <is>
          <t>P - Parcela</t>
        </is>
      </c>
      <c r="K930" t="inlineStr">
        <is>
          <t>Contrato</t>
        </is>
      </c>
      <c r="L930" t="n">
        <v>3339.17</v>
      </c>
      <c r="M930" s="167">
        <f>DATE(YEAR(G930),MONTH(G930),1)</f>
        <v/>
      </c>
      <c r="N930" s="157">
        <f>IF(G930&gt;$L$3,"Futuro","Atraso")</f>
        <v/>
      </c>
      <c r="O930">
        <f>12*(YEAR(G930)-YEAR($L$3))+(MONTH(G930)-MONTH($L$3))</f>
        <v/>
      </c>
      <c r="P930" s="319">
        <f>IF(N930="Atraso",L930,L930/(1+$L$2)^O930)</f>
        <v/>
      </c>
      <c r="Q930">
        <f>IF(N930="Atraso",$L$3-G930,0)</f>
        <v/>
      </c>
      <c r="R930">
        <f>IF(Q930&lt;=15,"Até 15",IF(Q930&lt;=30,"Entre 15 e 30",IF(Q930&lt;=60,"Entre 30 e 60",IF(Q930&lt;=90,"Entre 60 e 90",IF(Q930&lt;=120,"Entre 90 e 120",IF(Q930&lt;=150,"Entre 120 e 150",IF(Q930&lt;=180,"Entre 150 e 180","Superior a 180")))))))</f>
        <v/>
      </c>
      <c r="S930">
        <f>IF(N930="Atraso",IF(Q930&lt;=30,INFORME_MENSAL!$A$12,IF(Q930&lt;=60,INFORME_MENSAL!$A$13,IF(Q930&lt;=90,INFORME_MENSAL!$A$14,IF(Q930&lt;=120,INFORME_MENSAL!$A$15,IF(Q930&lt;=150,INFORME_MENSAL!$A$16,IF(Q930&lt;=180,INFORME_MENSAL!$A$17,IF(Q930&lt;=360,INFORME_MENSAL!$A$18,IF(Q930&gt;360,INFORME_MENSAL!$A$19)))))))),"")</f>
        <v/>
      </c>
    </row>
    <row r="931">
      <c r="A931" t="inlineStr">
        <is>
          <t>CASA-48</t>
        </is>
      </c>
      <c r="B931" t="inlineStr">
        <is>
          <t>ALDO LOPES DA SILVA XAVIER JUNIOR / ALINE CONT XAVIER</t>
        </is>
      </c>
      <c r="C931" t="n">
        <v>1</v>
      </c>
      <c r="D931" t="inlineStr">
        <is>
          <t>INCC</t>
        </is>
      </c>
      <c r="F931" t="inlineStr">
        <is>
          <t>Mensal</t>
        </is>
      </c>
      <c r="G931" s="322" t="n">
        <v>45560</v>
      </c>
      <c r="H931" s="322" t="n">
        <v>45536</v>
      </c>
      <c r="I931" t="n">
        <v>18</v>
      </c>
      <c r="J931" t="inlineStr">
        <is>
          <t>P - Parcela</t>
        </is>
      </c>
      <c r="K931" t="inlineStr">
        <is>
          <t>Contrato</t>
        </is>
      </c>
      <c r="L931" t="n">
        <v>3373.34</v>
      </c>
      <c r="M931" s="167">
        <f>DATE(YEAR(G931),MONTH(G931),1)</f>
        <v/>
      </c>
      <c r="N931" s="157">
        <f>IF(G931&gt;$L$3,"Futuro","Atraso")</f>
        <v/>
      </c>
      <c r="O931">
        <f>12*(YEAR(G931)-YEAR($L$3))+(MONTH(G931)-MONTH($L$3))</f>
        <v/>
      </c>
      <c r="P931" s="319">
        <f>IF(N931="Atraso",L931,L931/(1+$L$2)^O931)</f>
        <v/>
      </c>
      <c r="Q931">
        <f>IF(N931="Atraso",$L$3-G931,0)</f>
        <v/>
      </c>
      <c r="R931">
        <f>IF(Q931&lt;=15,"Até 15",IF(Q931&lt;=30,"Entre 15 e 30",IF(Q931&lt;=60,"Entre 30 e 60",IF(Q931&lt;=90,"Entre 60 e 90",IF(Q931&lt;=120,"Entre 90 e 120",IF(Q931&lt;=150,"Entre 120 e 150",IF(Q931&lt;=180,"Entre 150 e 180","Superior a 180")))))))</f>
        <v/>
      </c>
      <c r="S931">
        <f>IF(N931="Atraso",IF(Q931&lt;=30,INFORME_MENSAL!$A$12,IF(Q931&lt;=60,INFORME_MENSAL!$A$13,IF(Q931&lt;=90,INFORME_MENSAL!$A$14,IF(Q931&lt;=120,INFORME_MENSAL!$A$15,IF(Q931&lt;=150,INFORME_MENSAL!$A$16,IF(Q931&lt;=180,INFORME_MENSAL!$A$17,IF(Q931&lt;=360,INFORME_MENSAL!$A$18,IF(Q931&gt;360,INFORME_MENSAL!$A$19)))))))),"")</f>
        <v/>
      </c>
    </row>
    <row r="932">
      <c r="A932" t="inlineStr">
        <is>
          <t>CASA-31</t>
        </is>
      </c>
      <c r="B932" t="inlineStr">
        <is>
          <t>EDUARDO DE JESUS FERREIRA VARGAS / ARIANE DE OLIVEIRA DIAS VARGAS</t>
        </is>
      </c>
      <c r="C932" t="n">
        <v>1</v>
      </c>
      <c r="D932" t="inlineStr">
        <is>
          <t>INCC</t>
        </is>
      </c>
      <c r="F932" t="inlineStr">
        <is>
          <t>Mensal</t>
        </is>
      </c>
      <c r="G932" s="322" t="n">
        <v>45560</v>
      </c>
      <c r="H932" s="322" t="n">
        <v>45536</v>
      </c>
      <c r="I932" t="n">
        <v>17</v>
      </c>
      <c r="J932" t="inlineStr">
        <is>
          <t>P - Parcela</t>
        </is>
      </c>
      <c r="K932" t="inlineStr">
        <is>
          <t>Contrato</t>
        </is>
      </c>
      <c r="L932" t="n">
        <v>3872.75</v>
      </c>
      <c r="M932" s="167">
        <f>DATE(YEAR(G932),MONTH(G932),1)</f>
        <v/>
      </c>
      <c r="N932" s="157">
        <f>IF(G932&gt;$L$3,"Futuro","Atraso")</f>
        <v/>
      </c>
      <c r="O932">
        <f>12*(YEAR(G932)-YEAR($L$3))+(MONTH(G932)-MONTH($L$3))</f>
        <v/>
      </c>
      <c r="P932" s="319">
        <f>IF(N932="Atraso",L932,L932/(1+$L$2)^O932)</f>
        <v/>
      </c>
      <c r="Q932">
        <f>IF(N932="Atraso",$L$3-G932,0)</f>
        <v/>
      </c>
      <c r="R932">
        <f>IF(Q932&lt;=15,"Até 15",IF(Q932&lt;=30,"Entre 15 e 30",IF(Q932&lt;=60,"Entre 30 e 60",IF(Q932&lt;=90,"Entre 60 e 90",IF(Q932&lt;=120,"Entre 90 e 120",IF(Q932&lt;=150,"Entre 120 e 150",IF(Q932&lt;=180,"Entre 150 e 180","Superior a 180")))))))</f>
        <v/>
      </c>
      <c r="S932">
        <f>IF(N932="Atraso",IF(Q932&lt;=30,INFORME_MENSAL!$A$12,IF(Q932&lt;=60,INFORME_MENSAL!$A$13,IF(Q932&lt;=90,INFORME_MENSAL!$A$14,IF(Q932&lt;=120,INFORME_MENSAL!$A$15,IF(Q932&lt;=150,INFORME_MENSAL!$A$16,IF(Q932&lt;=180,INFORME_MENSAL!$A$17,IF(Q932&lt;=360,INFORME_MENSAL!$A$18,IF(Q932&gt;360,INFORME_MENSAL!$A$19)))))))),"")</f>
        <v/>
      </c>
    </row>
    <row r="933">
      <c r="A933" t="inlineStr">
        <is>
          <t>CASA-68</t>
        </is>
      </c>
      <c r="B933" t="inlineStr">
        <is>
          <t>WENDELL PITTER ESTANDO / LILIAN PEREIRA DA SILVA</t>
        </is>
      </c>
      <c r="C933" t="n">
        <v>1</v>
      </c>
      <c r="D933" t="inlineStr">
        <is>
          <t>INCC</t>
        </is>
      </c>
      <c r="F933" t="inlineStr">
        <is>
          <t>Mensal</t>
        </is>
      </c>
      <c r="G933" s="322" t="n">
        <v>45560</v>
      </c>
      <c r="H933" s="322" t="n">
        <v>45536</v>
      </c>
      <c r="I933" t="n">
        <v>16</v>
      </c>
      <c r="J933" t="inlineStr">
        <is>
          <t>P - Parcela</t>
        </is>
      </c>
      <c r="K933" t="inlineStr">
        <is>
          <t>Contrato</t>
        </is>
      </c>
      <c r="L933" t="n">
        <v>3845.45</v>
      </c>
      <c r="M933" s="167">
        <f>DATE(YEAR(G933),MONTH(G933),1)</f>
        <v/>
      </c>
      <c r="N933" s="157">
        <f>IF(G933&gt;$L$3,"Futuro","Atraso")</f>
        <v/>
      </c>
      <c r="O933">
        <f>12*(YEAR(G933)-YEAR($L$3))+(MONTH(G933)-MONTH($L$3))</f>
        <v/>
      </c>
      <c r="P933" s="319">
        <f>IF(N933="Atraso",L933,L933/(1+$L$2)^O933)</f>
        <v/>
      </c>
      <c r="Q933">
        <f>IF(N933="Atraso",$L$3-G933,0)</f>
        <v/>
      </c>
      <c r="R933">
        <f>IF(Q933&lt;=15,"Até 15",IF(Q933&lt;=30,"Entre 15 e 30",IF(Q933&lt;=60,"Entre 30 e 60",IF(Q933&lt;=90,"Entre 60 e 90",IF(Q933&lt;=120,"Entre 90 e 120",IF(Q933&lt;=150,"Entre 120 e 150",IF(Q933&lt;=180,"Entre 150 e 180","Superior a 180")))))))</f>
        <v/>
      </c>
      <c r="S933">
        <f>IF(N933="Atraso",IF(Q933&lt;=30,INFORME_MENSAL!$A$12,IF(Q933&lt;=60,INFORME_MENSAL!$A$13,IF(Q933&lt;=90,INFORME_MENSAL!$A$14,IF(Q933&lt;=120,INFORME_MENSAL!$A$15,IF(Q933&lt;=150,INFORME_MENSAL!$A$16,IF(Q933&lt;=180,INFORME_MENSAL!$A$17,IF(Q933&lt;=360,INFORME_MENSAL!$A$18,IF(Q933&gt;360,INFORME_MENSAL!$A$19)))))))),"")</f>
        <v/>
      </c>
    </row>
    <row r="934">
      <c r="A934" t="inlineStr">
        <is>
          <t>CASA-66</t>
        </is>
      </c>
      <c r="B934" t="inlineStr">
        <is>
          <t>MARIA APARECIDA LIMA SANTOS</t>
        </is>
      </c>
      <c r="C934" t="n">
        <v>1</v>
      </c>
      <c r="D934" t="inlineStr">
        <is>
          <t>INCC</t>
        </is>
      </c>
      <c r="F934" t="inlineStr">
        <is>
          <t>Mensal</t>
        </is>
      </c>
      <c r="G934" s="322" t="n">
        <v>45560</v>
      </c>
      <c r="H934" s="322" t="n">
        <v>45536</v>
      </c>
      <c r="I934" t="n">
        <v>17</v>
      </c>
      <c r="J934" t="inlineStr">
        <is>
          <t>P - Parcela</t>
        </is>
      </c>
      <c r="K934" t="inlineStr">
        <is>
          <t>Contrato</t>
        </is>
      </c>
      <c r="L934" t="n">
        <v>4172.36</v>
      </c>
      <c r="M934" s="167">
        <f>DATE(YEAR(G934),MONTH(G934),1)</f>
        <v/>
      </c>
      <c r="N934" s="157">
        <f>IF(G934&gt;$L$3,"Futuro","Atraso")</f>
        <v/>
      </c>
      <c r="O934">
        <f>12*(YEAR(G934)-YEAR($L$3))+(MONTH(G934)-MONTH($L$3))</f>
        <v/>
      </c>
      <c r="P934" s="319">
        <f>IF(N934="Atraso",L934,L934/(1+$L$2)^O934)</f>
        <v/>
      </c>
      <c r="Q934">
        <f>IF(N934="Atraso",$L$3-G934,0)</f>
        <v/>
      </c>
      <c r="R934">
        <f>IF(Q934&lt;=15,"Até 15",IF(Q934&lt;=30,"Entre 15 e 30",IF(Q934&lt;=60,"Entre 30 e 60",IF(Q934&lt;=90,"Entre 60 e 90",IF(Q934&lt;=120,"Entre 90 e 120",IF(Q934&lt;=150,"Entre 120 e 150",IF(Q934&lt;=180,"Entre 150 e 180","Superior a 180")))))))</f>
        <v/>
      </c>
      <c r="S934">
        <f>IF(N934="Atraso",IF(Q934&lt;=30,INFORME_MENSAL!$A$12,IF(Q934&lt;=60,INFORME_MENSAL!$A$13,IF(Q934&lt;=90,INFORME_MENSAL!$A$14,IF(Q934&lt;=120,INFORME_MENSAL!$A$15,IF(Q934&lt;=150,INFORME_MENSAL!$A$16,IF(Q934&lt;=180,INFORME_MENSAL!$A$17,IF(Q934&lt;=360,INFORME_MENSAL!$A$18,IF(Q934&gt;360,INFORME_MENSAL!$A$19)))))))),"")</f>
        <v/>
      </c>
    </row>
    <row r="935">
      <c r="A935" t="inlineStr">
        <is>
          <t>CASA-71</t>
        </is>
      </c>
      <c r="B935" t="inlineStr">
        <is>
          <t>TIAGO DA COSTA / EVELLYN POLICARPO PILZ DA COSTA</t>
        </is>
      </c>
      <c r="C935" t="n">
        <v>1</v>
      </c>
      <c r="D935" t="inlineStr">
        <is>
          <t>INCC</t>
        </is>
      </c>
      <c r="F935" t="inlineStr">
        <is>
          <t>Mensal</t>
        </is>
      </c>
      <c r="G935" s="322" t="n">
        <v>45560</v>
      </c>
      <c r="H935" s="322" t="n">
        <v>45536</v>
      </c>
      <c r="I935" t="n">
        <v>16</v>
      </c>
      <c r="J935" t="inlineStr">
        <is>
          <t>P - Parcela</t>
        </is>
      </c>
      <c r="K935" t="inlineStr">
        <is>
          <t>Contrato</t>
        </is>
      </c>
      <c r="L935" t="n">
        <v>4156.57</v>
      </c>
      <c r="M935" s="167">
        <f>DATE(YEAR(G935),MONTH(G935),1)</f>
        <v/>
      </c>
      <c r="N935" s="157">
        <f>IF(G935&gt;$L$3,"Futuro","Atraso")</f>
        <v/>
      </c>
      <c r="O935">
        <f>12*(YEAR(G935)-YEAR($L$3))+(MONTH(G935)-MONTH($L$3))</f>
        <v/>
      </c>
      <c r="P935" s="319">
        <f>IF(N935="Atraso",L935,L935/(1+$L$2)^O935)</f>
        <v/>
      </c>
      <c r="Q935">
        <f>IF(N935="Atraso",$L$3-G935,0)</f>
        <v/>
      </c>
      <c r="R935">
        <f>IF(Q935&lt;=15,"Até 15",IF(Q935&lt;=30,"Entre 15 e 30",IF(Q935&lt;=60,"Entre 30 e 60",IF(Q935&lt;=90,"Entre 60 e 90",IF(Q935&lt;=120,"Entre 90 e 120",IF(Q935&lt;=150,"Entre 120 e 150",IF(Q935&lt;=180,"Entre 150 e 180","Superior a 180")))))))</f>
        <v/>
      </c>
      <c r="S935">
        <f>IF(N935="Atraso",IF(Q935&lt;=30,INFORME_MENSAL!$A$12,IF(Q935&lt;=60,INFORME_MENSAL!$A$13,IF(Q935&lt;=90,INFORME_MENSAL!$A$14,IF(Q935&lt;=120,INFORME_MENSAL!$A$15,IF(Q935&lt;=150,INFORME_MENSAL!$A$16,IF(Q935&lt;=180,INFORME_MENSAL!$A$17,IF(Q935&lt;=360,INFORME_MENSAL!$A$18,IF(Q935&gt;360,INFORME_MENSAL!$A$19)))))))),"")</f>
        <v/>
      </c>
    </row>
    <row r="936">
      <c r="A936" t="inlineStr">
        <is>
          <t>CASA-52</t>
        </is>
      </c>
      <c r="B936" t="inlineStr">
        <is>
          <t>PETERSON SERRA LOPES / ANA CARLA MORAES DE BRITO LOPES</t>
        </is>
      </c>
      <c r="C936" t="n">
        <v>1</v>
      </c>
      <c r="D936" t="inlineStr">
        <is>
          <t>INCC</t>
        </is>
      </c>
      <c r="F936" t="inlineStr">
        <is>
          <t>Mensal</t>
        </is>
      </c>
      <c r="G936" s="322" t="n">
        <v>45560</v>
      </c>
      <c r="H936" s="322" t="n">
        <v>45536</v>
      </c>
      <c r="I936" t="n">
        <v>16</v>
      </c>
      <c r="J936" t="inlineStr">
        <is>
          <t>P - Parcela</t>
        </is>
      </c>
      <c r="K936" t="inlineStr">
        <is>
          <t>Contrato</t>
        </is>
      </c>
      <c r="L936" t="n">
        <v>4147.38</v>
      </c>
      <c r="M936" s="167">
        <f>DATE(YEAR(G936),MONTH(G936),1)</f>
        <v/>
      </c>
      <c r="N936" s="157">
        <f>IF(G936&gt;$L$3,"Futuro","Atraso")</f>
        <v/>
      </c>
      <c r="O936">
        <f>12*(YEAR(G936)-YEAR($L$3))+(MONTH(G936)-MONTH($L$3))</f>
        <v/>
      </c>
      <c r="P936" s="319">
        <f>IF(N936="Atraso",L936,L936/(1+$L$2)^O936)</f>
        <v/>
      </c>
      <c r="Q936">
        <f>IF(N936="Atraso",$L$3-G936,0)</f>
        <v/>
      </c>
      <c r="R936">
        <f>IF(Q936&lt;=15,"Até 15",IF(Q936&lt;=30,"Entre 15 e 30",IF(Q936&lt;=60,"Entre 30 e 60",IF(Q936&lt;=90,"Entre 60 e 90",IF(Q936&lt;=120,"Entre 90 e 120",IF(Q936&lt;=150,"Entre 120 e 150",IF(Q936&lt;=180,"Entre 150 e 180","Superior a 180")))))))</f>
        <v/>
      </c>
      <c r="S936">
        <f>IF(N936="Atraso",IF(Q936&lt;=30,INFORME_MENSAL!$A$12,IF(Q936&lt;=60,INFORME_MENSAL!$A$13,IF(Q936&lt;=90,INFORME_MENSAL!$A$14,IF(Q936&lt;=120,INFORME_MENSAL!$A$15,IF(Q936&lt;=150,INFORME_MENSAL!$A$16,IF(Q936&lt;=180,INFORME_MENSAL!$A$17,IF(Q936&lt;=360,INFORME_MENSAL!$A$18,IF(Q936&gt;360,INFORME_MENSAL!$A$19)))))))),"")</f>
        <v/>
      </c>
    </row>
    <row r="937">
      <c r="A937" t="inlineStr">
        <is>
          <t>CASA-29</t>
        </is>
      </c>
      <c r="B937" t="inlineStr">
        <is>
          <t>SANDRO MIGUEL DE AVILA / SANDRA BARBOSA DE AVILA</t>
        </is>
      </c>
      <c r="C937" t="n">
        <v>1</v>
      </c>
      <c r="D937" t="inlineStr">
        <is>
          <t>INCC</t>
        </is>
      </c>
      <c r="F937" t="inlineStr">
        <is>
          <t>Mensal</t>
        </is>
      </c>
      <c r="G937" s="322" t="n">
        <v>45560</v>
      </c>
      <c r="H937" s="322" t="n">
        <v>45536</v>
      </c>
      <c r="I937" t="n">
        <v>16</v>
      </c>
      <c r="J937" t="inlineStr">
        <is>
          <t>P - Parcela</t>
        </is>
      </c>
      <c r="K937" t="inlineStr">
        <is>
          <t>Contrato</t>
        </is>
      </c>
      <c r="L937" t="n">
        <v>4156.57</v>
      </c>
      <c r="M937" s="167">
        <f>DATE(YEAR(G937),MONTH(G937),1)</f>
        <v/>
      </c>
      <c r="N937" s="157">
        <f>IF(G937&gt;$L$3,"Futuro","Atraso")</f>
        <v/>
      </c>
      <c r="O937">
        <f>12*(YEAR(G937)-YEAR($L$3))+(MONTH(G937)-MONTH($L$3))</f>
        <v/>
      </c>
      <c r="P937" s="319">
        <f>IF(N937="Atraso",L937,L937/(1+$L$2)^O937)</f>
        <v/>
      </c>
      <c r="Q937">
        <f>IF(N937="Atraso",$L$3-G937,0)</f>
        <v/>
      </c>
      <c r="R937">
        <f>IF(Q937&lt;=15,"Até 15",IF(Q937&lt;=30,"Entre 15 e 30",IF(Q937&lt;=60,"Entre 30 e 60",IF(Q937&lt;=90,"Entre 60 e 90",IF(Q937&lt;=120,"Entre 90 e 120",IF(Q937&lt;=150,"Entre 120 e 150",IF(Q937&lt;=180,"Entre 150 e 180","Superior a 180")))))))</f>
        <v/>
      </c>
      <c r="S937">
        <f>IF(N937="Atraso",IF(Q937&lt;=30,INFORME_MENSAL!$A$12,IF(Q937&lt;=60,INFORME_MENSAL!$A$13,IF(Q937&lt;=90,INFORME_MENSAL!$A$14,IF(Q937&lt;=120,INFORME_MENSAL!$A$15,IF(Q937&lt;=150,INFORME_MENSAL!$A$16,IF(Q937&lt;=180,INFORME_MENSAL!$A$17,IF(Q937&lt;=360,INFORME_MENSAL!$A$18,IF(Q937&gt;360,INFORME_MENSAL!$A$19)))))))),"")</f>
        <v/>
      </c>
    </row>
    <row r="938">
      <c r="A938" t="inlineStr">
        <is>
          <t>CASA-29</t>
        </is>
      </c>
      <c r="B938" t="inlineStr">
        <is>
          <t>SANDRO MIGUEL DE AVILA / SANDRA BARBOSA DE AVILA</t>
        </is>
      </c>
      <c r="C938" t="n">
        <v>1</v>
      </c>
      <c r="D938" t="inlineStr">
        <is>
          <t>INCC</t>
        </is>
      </c>
      <c r="F938" t="inlineStr">
        <is>
          <t>Mensal</t>
        </is>
      </c>
      <c r="G938" s="322" t="n">
        <v>45560</v>
      </c>
      <c r="H938" s="322" t="n">
        <v>45536</v>
      </c>
      <c r="I938" t="n">
        <v>3</v>
      </c>
      <c r="J938" t="inlineStr">
        <is>
          <t>A2 - Semestral</t>
        </is>
      </c>
      <c r="K938" t="inlineStr">
        <is>
          <t>Contrato</t>
        </is>
      </c>
      <c r="L938" t="n">
        <v>11073.06</v>
      </c>
      <c r="M938" s="167">
        <f>DATE(YEAR(G938),MONTH(G938),1)</f>
        <v/>
      </c>
      <c r="N938" s="157">
        <f>IF(G938&gt;$L$3,"Futuro","Atraso")</f>
        <v/>
      </c>
      <c r="O938">
        <f>12*(YEAR(G938)-YEAR($L$3))+(MONTH(G938)-MONTH($L$3))</f>
        <v/>
      </c>
      <c r="P938" s="319">
        <f>IF(N938="Atraso",L938,L938/(1+$L$2)^O938)</f>
        <v/>
      </c>
      <c r="Q938">
        <f>IF(N938="Atraso",$L$3-G938,0)</f>
        <v/>
      </c>
      <c r="R938">
        <f>IF(Q938&lt;=15,"Até 15",IF(Q938&lt;=30,"Entre 15 e 30",IF(Q938&lt;=60,"Entre 30 e 60",IF(Q938&lt;=90,"Entre 60 e 90",IF(Q938&lt;=120,"Entre 90 e 120",IF(Q938&lt;=150,"Entre 120 e 150",IF(Q938&lt;=180,"Entre 150 e 180","Superior a 180")))))))</f>
        <v/>
      </c>
      <c r="S938">
        <f>IF(N938="Atraso",IF(Q938&lt;=30,INFORME_MENSAL!$A$12,IF(Q938&lt;=60,INFORME_MENSAL!$A$13,IF(Q938&lt;=90,INFORME_MENSAL!$A$14,IF(Q938&lt;=120,INFORME_MENSAL!$A$15,IF(Q938&lt;=150,INFORME_MENSAL!$A$16,IF(Q938&lt;=180,INFORME_MENSAL!$A$17,IF(Q938&lt;=360,INFORME_MENSAL!$A$18,IF(Q938&gt;360,INFORME_MENSAL!$A$19)))))))),"")</f>
        <v/>
      </c>
    </row>
    <row r="939">
      <c r="A939" t="inlineStr">
        <is>
          <t>CASA-38</t>
        </is>
      </c>
      <c r="B939" t="inlineStr">
        <is>
          <t>GABRIEL DE CARVALHO MELLO / KAMILLA DE CARVALHO CERQUEIRA MELLO</t>
        </is>
      </c>
      <c r="C939" t="n">
        <v>1</v>
      </c>
      <c r="D939" t="inlineStr">
        <is>
          <t>INCC</t>
        </is>
      </c>
      <c r="F939" t="inlineStr">
        <is>
          <t>Mensal</t>
        </is>
      </c>
      <c r="G939" s="322" t="n">
        <v>45560</v>
      </c>
      <c r="H939" s="322" t="n">
        <v>45536</v>
      </c>
      <c r="I939" t="n">
        <v>16</v>
      </c>
      <c r="J939" t="inlineStr">
        <is>
          <t>P - Parcela</t>
        </is>
      </c>
      <c r="K939" t="inlineStr">
        <is>
          <t>Contrato</t>
        </is>
      </c>
      <c r="L939" t="n">
        <v>4257.65</v>
      </c>
      <c r="M939" s="167">
        <f>DATE(YEAR(G939),MONTH(G939),1)</f>
        <v/>
      </c>
      <c r="N939" s="157">
        <f>IF(G939&gt;$L$3,"Futuro","Atraso")</f>
        <v/>
      </c>
      <c r="O939">
        <f>12*(YEAR(G939)-YEAR($L$3))+(MONTH(G939)-MONTH($L$3))</f>
        <v/>
      </c>
      <c r="P939" s="319">
        <f>IF(N939="Atraso",L939,L939/(1+$L$2)^O939)</f>
        <v/>
      </c>
      <c r="Q939">
        <f>IF(N939="Atraso",$L$3-G939,0)</f>
        <v/>
      </c>
      <c r="R939">
        <f>IF(Q939&lt;=15,"Até 15",IF(Q939&lt;=30,"Entre 15 e 30",IF(Q939&lt;=60,"Entre 30 e 60",IF(Q939&lt;=90,"Entre 60 e 90",IF(Q939&lt;=120,"Entre 90 e 120",IF(Q939&lt;=150,"Entre 120 e 150",IF(Q939&lt;=180,"Entre 150 e 180","Superior a 180")))))))</f>
        <v/>
      </c>
      <c r="S939">
        <f>IF(N939="Atraso",IF(Q939&lt;=30,INFORME_MENSAL!$A$12,IF(Q939&lt;=60,INFORME_MENSAL!$A$13,IF(Q939&lt;=90,INFORME_MENSAL!$A$14,IF(Q939&lt;=120,INFORME_MENSAL!$A$15,IF(Q939&lt;=150,INFORME_MENSAL!$A$16,IF(Q939&lt;=180,INFORME_MENSAL!$A$17,IF(Q939&lt;=360,INFORME_MENSAL!$A$18,IF(Q939&gt;360,INFORME_MENSAL!$A$19)))))))),"")</f>
        <v/>
      </c>
    </row>
    <row r="940">
      <c r="A940" t="inlineStr">
        <is>
          <t>CASA-7</t>
        </is>
      </c>
      <c r="B940" t="inlineStr">
        <is>
          <t>JOÃO ANTONIO RODRIGUES GOMES / LUANA GABRIELLE DA SILVA PASSOS</t>
        </is>
      </c>
      <c r="C940" t="n">
        <v>1</v>
      </c>
      <c r="D940" t="inlineStr">
        <is>
          <t>INCC</t>
        </is>
      </c>
      <c r="F940" t="inlineStr">
        <is>
          <t>Mensal</t>
        </is>
      </c>
      <c r="G940" s="322" t="n">
        <v>45560</v>
      </c>
      <c r="H940" s="322" t="n">
        <v>45536</v>
      </c>
      <c r="I940" t="n">
        <v>16</v>
      </c>
      <c r="J940" t="inlineStr">
        <is>
          <t>P - Parcela</t>
        </is>
      </c>
      <c r="K940" t="inlineStr">
        <is>
          <t>Contrato</t>
        </is>
      </c>
      <c r="L940" t="n">
        <v>4156.57</v>
      </c>
      <c r="M940" s="167">
        <f>DATE(YEAR(G940),MONTH(G940),1)</f>
        <v/>
      </c>
      <c r="N940" s="157">
        <f>IF(G940&gt;$L$3,"Futuro","Atraso")</f>
        <v/>
      </c>
      <c r="O940">
        <f>12*(YEAR(G940)-YEAR($L$3))+(MONTH(G940)-MONTH($L$3))</f>
        <v/>
      </c>
      <c r="P940" s="319">
        <f>IF(N940="Atraso",L940,L940/(1+$L$2)^O940)</f>
        <v/>
      </c>
      <c r="Q940">
        <f>IF(N940="Atraso",$L$3-G940,0)</f>
        <v/>
      </c>
      <c r="R940">
        <f>IF(Q940&lt;=15,"Até 15",IF(Q940&lt;=30,"Entre 15 e 30",IF(Q940&lt;=60,"Entre 30 e 60",IF(Q940&lt;=90,"Entre 60 e 90",IF(Q940&lt;=120,"Entre 90 e 120",IF(Q940&lt;=150,"Entre 120 e 150",IF(Q940&lt;=180,"Entre 150 e 180","Superior a 180")))))))</f>
        <v/>
      </c>
      <c r="S940">
        <f>IF(N940="Atraso",IF(Q940&lt;=30,INFORME_MENSAL!$A$12,IF(Q940&lt;=60,INFORME_MENSAL!$A$13,IF(Q940&lt;=90,INFORME_MENSAL!$A$14,IF(Q940&lt;=120,INFORME_MENSAL!$A$15,IF(Q940&lt;=150,INFORME_MENSAL!$A$16,IF(Q940&lt;=180,INFORME_MENSAL!$A$17,IF(Q940&lt;=360,INFORME_MENSAL!$A$18,IF(Q940&gt;360,INFORME_MENSAL!$A$19)))))))),"")</f>
        <v/>
      </c>
    </row>
    <row r="941">
      <c r="A941" t="inlineStr">
        <is>
          <t>CASA-42</t>
        </is>
      </c>
      <c r="B941" t="inlineStr">
        <is>
          <t>ELIAS CAMACHO OLEGO</t>
        </is>
      </c>
      <c r="C941" t="n">
        <v>1</v>
      </c>
      <c r="D941" t="inlineStr">
        <is>
          <t>INCC</t>
        </is>
      </c>
      <c r="F941" t="inlineStr">
        <is>
          <t>Mensal</t>
        </is>
      </c>
      <c r="G941" s="322" t="n">
        <v>45560</v>
      </c>
      <c r="H941" s="322" t="n">
        <v>45536</v>
      </c>
      <c r="I941" t="n">
        <v>4</v>
      </c>
      <c r="J941" t="inlineStr">
        <is>
          <t>A2 - Semestral</t>
        </is>
      </c>
      <c r="K941" t="inlineStr">
        <is>
          <t>Contrato</t>
        </is>
      </c>
      <c r="L941" t="n">
        <v>13289.89</v>
      </c>
      <c r="M941" s="167">
        <f>DATE(YEAR(G941),MONTH(G941),1)</f>
        <v/>
      </c>
      <c r="N941" s="157">
        <f>IF(G941&gt;$L$3,"Futuro","Atraso")</f>
        <v/>
      </c>
      <c r="O941">
        <f>12*(YEAR(G941)-YEAR($L$3))+(MONTH(G941)-MONTH($L$3))</f>
        <v/>
      </c>
      <c r="P941" s="319">
        <f>IF(N941="Atraso",L941,L941/(1+$L$2)^O941)</f>
        <v/>
      </c>
      <c r="Q941">
        <f>IF(N941="Atraso",$L$3-G941,0)</f>
        <v/>
      </c>
      <c r="R941">
        <f>IF(Q941&lt;=15,"Até 15",IF(Q941&lt;=30,"Entre 15 e 30",IF(Q941&lt;=60,"Entre 30 e 60",IF(Q941&lt;=90,"Entre 60 e 90",IF(Q941&lt;=120,"Entre 90 e 120",IF(Q941&lt;=150,"Entre 120 e 150",IF(Q941&lt;=180,"Entre 150 e 180","Superior a 180")))))))</f>
        <v/>
      </c>
      <c r="S941">
        <f>IF(N941="Atraso",IF(Q941&lt;=30,INFORME_MENSAL!$A$12,IF(Q941&lt;=60,INFORME_MENSAL!$A$13,IF(Q941&lt;=90,INFORME_MENSAL!$A$14,IF(Q941&lt;=120,INFORME_MENSAL!$A$15,IF(Q941&lt;=150,INFORME_MENSAL!$A$16,IF(Q941&lt;=180,INFORME_MENSAL!$A$17,IF(Q941&lt;=360,INFORME_MENSAL!$A$18,IF(Q941&gt;360,INFORME_MENSAL!$A$19)))))))),"")</f>
        <v/>
      </c>
    </row>
    <row r="942">
      <c r="A942" t="inlineStr">
        <is>
          <t>CASA-42</t>
        </is>
      </c>
      <c r="B942" t="inlineStr">
        <is>
          <t>ELIAS CAMACHO OLEGO</t>
        </is>
      </c>
      <c r="C942" t="n">
        <v>1</v>
      </c>
      <c r="D942" t="inlineStr">
        <is>
          <t>INCC</t>
        </is>
      </c>
      <c r="F942" t="inlineStr">
        <is>
          <t>Mensal</t>
        </is>
      </c>
      <c r="G942" s="322" t="n">
        <v>45560</v>
      </c>
      <c r="H942" s="322" t="n">
        <v>45536</v>
      </c>
      <c r="I942" t="n">
        <v>15</v>
      </c>
      <c r="J942" t="inlineStr">
        <is>
          <t>P - Parcela</t>
        </is>
      </c>
      <c r="K942" t="inlineStr">
        <is>
          <t>Contrato</t>
        </is>
      </c>
      <c r="L942" t="n">
        <v>3854.93</v>
      </c>
      <c r="M942" s="167">
        <f>DATE(YEAR(G942),MONTH(G942),1)</f>
        <v/>
      </c>
      <c r="N942" s="157">
        <f>IF(G942&gt;$L$3,"Futuro","Atraso")</f>
        <v/>
      </c>
      <c r="O942">
        <f>12*(YEAR(G942)-YEAR($L$3))+(MONTH(G942)-MONTH($L$3))</f>
        <v/>
      </c>
      <c r="P942" s="319">
        <f>IF(N942="Atraso",L942,L942/(1+$L$2)^O942)</f>
        <v/>
      </c>
      <c r="Q942">
        <f>IF(N942="Atraso",$L$3-G942,0)</f>
        <v/>
      </c>
      <c r="R942">
        <f>IF(Q942&lt;=15,"Até 15",IF(Q942&lt;=30,"Entre 15 e 30",IF(Q942&lt;=60,"Entre 30 e 60",IF(Q942&lt;=90,"Entre 60 e 90",IF(Q942&lt;=120,"Entre 90 e 120",IF(Q942&lt;=150,"Entre 120 e 150",IF(Q942&lt;=180,"Entre 150 e 180","Superior a 180")))))))</f>
        <v/>
      </c>
      <c r="S942">
        <f>IF(N942="Atraso",IF(Q942&lt;=30,INFORME_MENSAL!$A$12,IF(Q942&lt;=60,INFORME_MENSAL!$A$13,IF(Q942&lt;=90,INFORME_MENSAL!$A$14,IF(Q942&lt;=120,INFORME_MENSAL!$A$15,IF(Q942&lt;=150,INFORME_MENSAL!$A$16,IF(Q942&lt;=180,INFORME_MENSAL!$A$17,IF(Q942&lt;=360,INFORME_MENSAL!$A$18,IF(Q942&gt;360,INFORME_MENSAL!$A$19)))))))),"")</f>
        <v/>
      </c>
    </row>
    <row r="943">
      <c r="A943" t="inlineStr">
        <is>
          <t>CASA-72</t>
        </is>
      </c>
      <c r="B943" t="inlineStr">
        <is>
          <t>CARLOS LINDEMBERG CRUZ OLIVEIRA / THAYNARA LAMPE NARCISO SILVA</t>
        </is>
      </c>
      <c r="C943" t="n">
        <v>1</v>
      </c>
      <c r="D943" t="inlineStr">
        <is>
          <t>INCC</t>
        </is>
      </c>
      <c r="F943" t="inlineStr">
        <is>
          <t>Mensal</t>
        </is>
      </c>
      <c r="G943" s="322" t="n">
        <v>45560</v>
      </c>
      <c r="H943" s="322" t="n">
        <v>45536</v>
      </c>
      <c r="I943" t="n">
        <v>3</v>
      </c>
      <c r="J943" t="inlineStr">
        <is>
          <t>A2 - Semestral</t>
        </is>
      </c>
      <c r="K943" t="inlineStr">
        <is>
          <t>Contrato</t>
        </is>
      </c>
      <c r="L943" t="n">
        <v>13176.58</v>
      </c>
      <c r="M943" s="167">
        <f>DATE(YEAR(G943),MONTH(G943),1)</f>
        <v/>
      </c>
      <c r="N943" s="157">
        <f>IF(G943&gt;$L$3,"Futuro","Atraso")</f>
        <v/>
      </c>
      <c r="O943">
        <f>12*(YEAR(G943)-YEAR($L$3))+(MONTH(G943)-MONTH($L$3))</f>
        <v/>
      </c>
      <c r="P943" s="319">
        <f>IF(N943="Atraso",L943,L943/(1+$L$2)^O943)</f>
        <v/>
      </c>
      <c r="Q943">
        <f>IF(N943="Atraso",$L$3-G943,0)</f>
        <v/>
      </c>
      <c r="R943">
        <f>IF(Q943&lt;=15,"Até 15",IF(Q943&lt;=30,"Entre 15 e 30",IF(Q943&lt;=60,"Entre 30 e 60",IF(Q943&lt;=90,"Entre 60 e 90",IF(Q943&lt;=120,"Entre 90 e 120",IF(Q943&lt;=150,"Entre 120 e 150",IF(Q943&lt;=180,"Entre 150 e 180","Superior a 180")))))))</f>
        <v/>
      </c>
      <c r="S943">
        <f>IF(N943="Atraso",IF(Q943&lt;=30,INFORME_MENSAL!$A$12,IF(Q943&lt;=60,INFORME_MENSAL!$A$13,IF(Q943&lt;=90,INFORME_MENSAL!$A$14,IF(Q943&lt;=120,INFORME_MENSAL!$A$15,IF(Q943&lt;=150,INFORME_MENSAL!$A$16,IF(Q943&lt;=180,INFORME_MENSAL!$A$17,IF(Q943&lt;=360,INFORME_MENSAL!$A$18,IF(Q943&gt;360,INFORME_MENSAL!$A$19)))))))),"")</f>
        <v/>
      </c>
    </row>
    <row r="944">
      <c r="A944" t="inlineStr">
        <is>
          <t>CASA-72</t>
        </is>
      </c>
      <c r="B944" t="inlineStr">
        <is>
          <t>CARLOS LINDEMBERG CRUZ OLIVEIRA / THAYNARA LAMPE NARCISO SILVA</t>
        </is>
      </c>
      <c r="C944" t="n">
        <v>1</v>
      </c>
      <c r="D944" t="inlineStr">
        <is>
          <t>INCC</t>
        </is>
      </c>
      <c r="F944" t="inlineStr">
        <is>
          <t>Mensal</t>
        </is>
      </c>
      <c r="G944" s="322" t="n">
        <v>45560</v>
      </c>
      <c r="H944" s="322" t="n">
        <v>45536</v>
      </c>
      <c r="I944" t="n">
        <v>15</v>
      </c>
      <c r="J944" t="inlineStr">
        <is>
          <t>P - Parcela</t>
        </is>
      </c>
      <c r="K944" t="inlineStr">
        <is>
          <t>Contrato</t>
        </is>
      </c>
      <c r="L944" t="n">
        <v>4221.35</v>
      </c>
      <c r="M944" s="167">
        <f>DATE(YEAR(G944),MONTH(G944),1)</f>
        <v/>
      </c>
      <c r="N944" s="157">
        <f>IF(G944&gt;$L$3,"Futuro","Atraso")</f>
        <v/>
      </c>
      <c r="O944">
        <f>12*(YEAR(G944)-YEAR($L$3))+(MONTH(G944)-MONTH($L$3))</f>
        <v/>
      </c>
      <c r="P944" s="319">
        <f>IF(N944="Atraso",L944,L944/(1+$L$2)^O944)</f>
        <v/>
      </c>
      <c r="Q944">
        <f>IF(N944="Atraso",$L$3-G944,0)</f>
        <v/>
      </c>
      <c r="R944">
        <f>IF(Q944&lt;=15,"Até 15",IF(Q944&lt;=30,"Entre 15 e 30",IF(Q944&lt;=60,"Entre 30 e 60",IF(Q944&lt;=90,"Entre 60 e 90",IF(Q944&lt;=120,"Entre 90 e 120",IF(Q944&lt;=150,"Entre 120 e 150",IF(Q944&lt;=180,"Entre 150 e 180","Superior a 180")))))))</f>
        <v/>
      </c>
      <c r="S944">
        <f>IF(N944="Atraso",IF(Q944&lt;=30,INFORME_MENSAL!$A$12,IF(Q944&lt;=60,INFORME_MENSAL!$A$13,IF(Q944&lt;=90,INFORME_MENSAL!$A$14,IF(Q944&lt;=120,INFORME_MENSAL!$A$15,IF(Q944&lt;=150,INFORME_MENSAL!$A$16,IF(Q944&lt;=180,INFORME_MENSAL!$A$17,IF(Q944&lt;=360,INFORME_MENSAL!$A$18,IF(Q944&gt;360,INFORME_MENSAL!$A$19)))))))),"")</f>
        <v/>
      </c>
    </row>
    <row r="945">
      <c r="A945" t="inlineStr">
        <is>
          <t>CASA-39</t>
        </is>
      </c>
      <c r="B945" t="inlineStr">
        <is>
          <t>VIVIAN ARCHINÁ CORTEZ</t>
        </is>
      </c>
      <c r="C945" t="n">
        <v>1</v>
      </c>
      <c r="D945" t="inlineStr">
        <is>
          <t>INCC</t>
        </is>
      </c>
      <c r="F945" t="inlineStr">
        <is>
          <t>Mensal</t>
        </is>
      </c>
      <c r="G945" s="322" t="n">
        <v>45560</v>
      </c>
      <c r="H945" s="322" t="n">
        <v>45536</v>
      </c>
      <c r="I945" t="n">
        <v>22</v>
      </c>
      <c r="J945" t="inlineStr">
        <is>
          <t>P - Parcela</t>
        </is>
      </c>
      <c r="K945" t="inlineStr">
        <is>
          <t>Contrato</t>
        </is>
      </c>
      <c r="L945" t="n">
        <v>4838.71</v>
      </c>
      <c r="M945" s="167">
        <f>DATE(YEAR(G945),MONTH(G945),1)</f>
        <v/>
      </c>
      <c r="N945" s="157">
        <f>IF(G945&gt;$L$3,"Futuro","Atraso")</f>
        <v/>
      </c>
      <c r="O945">
        <f>12*(YEAR(G945)-YEAR($L$3))+(MONTH(G945)-MONTH($L$3))</f>
        <v/>
      </c>
      <c r="P945" s="319">
        <f>IF(N945="Atraso",L945,L945/(1+$L$2)^O945)</f>
        <v/>
      </c>
      <c r="Q945">
        <f>IF(N945="Atraso",$L$3-G945,0)</f>
        <v/>
      </c>
      <c r="R945">
        <f>IF(Q945&lt;=15,"Até 15",IF(Q945&lt;=30,"Entre 15 e 30",IF(Q945&lt;=60,"Entre 30 e 60",IF(Q945&lt;=90,"Entre 60 e 90",IF(Q945&lt;=120,"Entre 90 e 120",IF(Q945&lt;=150,"Entre 120 e 150",IF(Q945&lt;=180,"Entre 150 e 180","Superior a 180")))))))</f>
        <v/>
      </c>
      <c r="S945">
        <f>IF(N945="Atraso",IF(Q945&lt;=30,INFORME_MENSAL!$A$12,IF(Q945&lt;=60,INFORME_MENSAL!$A$13,IF(Q945&lt;=90,INFORME_MENSAL!$A$14,IF(Q945&lt;=120,INFORME_MENSAL!$A$15,IF(Q945&lt;=150,INFORME_MENSAL!$A$16,IF(Q945&lt;=180,INFORME_MENSAL!$A$17,IF(Q945&lt;=360,INFORME_MENSAL!$A$18,IF(Q945&gt;360,INFORME_MENSAL!$A$19)))))))),"")</f>
        <v/>
      </c>
    </row>
    <row r="946">
      <c r="A946" t="inlineStr">
        <is>
          <t>CASA-5</t>
        </is>
      </c>
      <c r="B946" t="inlineStr">
        <is>
          <t>FABRICIA GONZAGA FERREIRA</t>
        </is>
      </c>
      <c r="C946" t="n">
        <v>1</v>
      </c>
      <c r="D946" t="inlineStr">
        <is>
          <t>INCC</t>
        </is>
      </c>
      <c r="F946" t="inlineStr">
        <is>
          <t>Mensal</t>
        </is>
      </c>
      <c r="G946" s="322" t="n">
        <v>45560</v>
      </c>
      <c r="H946" s="322" t="n">
        <v>45536</v>
      </c>
      <c r="I946" t="n">
        <v>15</v>
      </c>
      <c r="J946" t="inlineStr">
        <is>
          <t>P - Parcela</t>
        </is>
      </c>
      <c r="K946" t="inlineStr">
        <is>
          <t>Contrato</t>
        </is>
      </c>
      <c r="L946" t="n">
        <v>6928.46</v>
      </c>
      <c r="M946" s="167">
        <f>DATE(YEAR(G946),MONTH(G946),1)</f>
        <v/>
      </c>
      <c r="N946" s="157">
        <f>IF(G946&gt;$L$3,"Futuro","Atraso")</f>
        <v/>
      </c>
      <c r="O946">
        <f>12*(YEAR(G946)-YEAR($L$3))+(MONTH(G946)-MONTH($L$3))</f>
        <v/>
      </c>
      <c r="P946" s="319">
        <f>IF(N946="Atraso",L946,L946/(1+$L$2)^O946)</f>
        <v/>
      </c>
      <c r="Q946">
        <f>IF(N946="Atraso",$L$3-G946,0)</f>
        <v/>
      </c>
      <c r="R946">
        <f>IF(Q946&lt;=15,"Até 15",IF(Q946&lt;=30,"Entre 15 e 30",IF(Q946&lt;=60,"Entre 30 e 60",IF(Q946&lt;=90,"Entre 60 e 90",IF(Q946&lt;=120,"Entre 90 e 120",IF(Q946&lt;=150,"Entre 120 e 150",IF(Q946&lt;=180,"Entre 150 e 180","Superior a 180")))))))</f>
        <v/>
      </c>
      <c r="S946">
        <f>IF(N946="Atraso",IF(Q946&lt;=30,INFORME_MENSAL!$A$12,IF(Q946&lt;=60,INFORME_MENSAL!$A$13,IF(Q946&lt;=90,INFORME_MENSAL!$A$14,IF(Q946&lt;=120,INFORME_MENSAL!$A$15,IF(Q946&lt;=150,INFORME_MENSAL!$A$16,IF(Q946&lt;=180,INFORME_MENSAL!$A$17,IF(Q946&lt;=360,INFORME_MENSAL!$A$18,IF(Q946&gt;360,INFORME_MENSAL!$A$19)))))))),"")</f>
        <v/>
      </c>
    </row>
    <row r="947">
      <c r="A947" t="inlineStr">
        <is>
          <t>CASA-54</t>
        </is>
      </c>
      <c r="B947" t="inlineStr">
        <is>
          <t>SANDRA CRISTINA SILVA BORGES / CELIO LUIZ DE OLIVEIRA BORGES</t>
        </is>
      </c>
      <c r="C947" t="n">
        <v>1</v>
      </c>
      <c r="D947" t="inlineStr">
        <is>
          <t>INCC</t>
        </is>
      </c>
      <c r="F947" t="inlineStr">
        <is>
          <t>Mensal</t>
        </is>
      </c>
      <c r="G947" s="322" t="n">
        <v>45560</v>
      </c>
      <c r="H947" s="322" t="n">
        <v>45536</v>
      </c>
      <c r="I947" t="n">
        <v>14</v>
      </c>
      <c r="J947" t="inlineStr">
        <is>
          <t>P - Parcela</t>
        </is>
      </c>
      <c r="K947" t="inlineStr">
        <is>
          <t>Contrato</t>
        </is>
      </c>
      <c r="L947" t="n">
        <v>3522.88</v>
      </c>
      <c r="M947" s="167">
        <f>DATE(YEAR(G947),MONTH(G947),1)</f>
        <v/>
      </c>
      <c r="N947" s="157">
        <f>IF(G947&gt;$L$3,"Futuro","Atraso")</f>
        <v/>
      </c>
      <c r="O947">
        <f>12*(YEAR(G947)-YEAR($L$3))+(MONTH(G947)-MONTH($L$3))</f>
        <v/>
      </c>
      <c r="P947" s="319">
        <f>IF(N947="Atraso",L947,L947/(1+$L$2)^O947)</f>
        <v/>
      </c>
      <c r="Q947">
        <f>IF(N947="Atraso",$L$3-G947,0)</f>
        <v/>
      </c>
      <c r="R947">
        <f>IF(Q947&lt;=15,"Até 15",IF(Q947&lt;=30,"Entre 15 e 30",IF(Q947&lt;=60,"Entre 30 e 60",IF(Q947&lt;=90,"Entre 60 e 90",IF(Q947&lt;=120,"Entre 90 e 120",IF(Q947&lt;=150,"Entre 120 e 150",IF(Q947&lt;=180,"Entre 150 e 180","Superior a 180")))))))</f>
        <v/>
      </c>
      <c r="S947">
        <f>IF(N947="Atraso",IF(Q947&lt;=30,INFORME_MENSAL!$A$12,IF(Q947&lt;=60,INFORME_MENSAL!$A$13,IF(Q947&lt;=90,INFORME_MENSAL!$A$14,IF(Q947&lt;=120,INFORME_MENSAL!$A$15,IF(Q947&lt;=150,INFORME_MENSAL!$A$16,IF(Q947&lt;=180,INFORME_MENSAL!$A$17,IF(Q947&lt;=360,INFORME_MENSAL!$A$18,IF(Q947&gt;360,INFORME_MENSAL!$A$19)))))))),"")</f>
        <v/>
      </c>
    </row>
    <row r="948">
      <c r="A948" t="inlineStr">
        <is>
          <t>CASA-73</t>
        </is>
      </c>
      <c r="B948" t="inlineStr">
        <is>
          <t>ALEXANDRE POZZI / TAVITA ROSA BARROS POZZI</t>
        </is>
      </c>
      <c r="C948" t="n">
        <v>1</v>
      </c>
      <c r="D948" t="inlineStr">
        <is>
          <t>INCC</t>
        </is>
      </c>
      <c r="F948" t="inlineStr">
        <is>
          <t>Mensal</t>
        </is>
      </c>
      <c r="G948" s="322" t="n">
        <v>45560</v>
      </c>
      <c r="H948" s="322" t="n">
        <v>45536</v>
      </c>
      <c r="I948" t="n">
        <v>4</v>
      </c>
      <c r="J948" t="inlineStr">
        <is>
          <t>A2 - Semestral</t>
        </is>
      </c>
      <c r="K948" t="inlineStr">
        <is>
          <t>Contrato</t>
        </is>
      </c>
      <c r="L948" t="n">
        <v>16329.33</v>
      </c>
      <c r="M948" s="167">
        <f>DATE(YEAR(G948),MONTH(G948),1)</f>
        <v/>
      </c>
      <c r="N948" s="157">
        <f>IF(G948&gt;$L$3,"Futuro","Atraso")</f>
        <v/>
      </c>
      <c r="O948">
        <f>12*(YEAR(G948)-YEAR($L$3))+(MONTH(G948)-MONTH($L$3))</f>
        <v/>
      </c>
      <c r="P948" s="319">
        <f>IF(N948="Atraso",L948,L948/(1+$L$2)^O948)</f>
        <v/>
      </c>
      <c r="Q948">
        <f>IF(N948="Atraso",$L$3-G948,0)</f>
        <v/>
      </c>
      <c r="R948">
        <f>IF(Q948&lt;=15,"Até 15",IF(Q948&lt;=30,"Entre 15 e 30",IF(Q948&lt;=60,"Entre 30 e 60",IF(Q948&lt;=90,"Entre 60 e 90",IF(Q948&lt;=120,"Entre 90 e 120",IF(Q948&lt;=150,"Entre 120 e 150",IF(Q948&lt;=180,"Entre 150 e 180","Superior a 180")))))))</f>
        <v/>
      </c>
      <c r="S948">
        <f>IF(N948="Atraso",IF(Q948&lt;=30,INFORME_MENSAL!$A$12,IF(Q948&lt;=60,INFORME_MENSAL!$A$13,IF(Q948&lt;=90,INFORME_MENSAL!$A$14,IF(Q948&lt;=120,INFORME_MENSAL!$A$15,IF(Q948&lt;=150,INFORME_MENSAL!$A$16,IF(Q948&lt;=180,INFORME_MENSAL!$A$17,IF(Q948&lt;=360,INFORME_MENSAL!$A$18,IF(Q948&gt;360,INFORME_MENSAL!$A$19)))))))),"")</f>
        <v/>
      </c>
    </row>
    <row r="949">
      <c r="A949" t="inlineStr">
        <is>
          <t>CASA-73</t>
        </is>
      </c>
      <c r="B949" t="inlineStr">
        <is>
          <t>ALEXANDRE POZZI / TAVITA ROSA BARROS POZZI</t>
        </is>
      </c>
      <c r="C949" t="n">
        <v>1</v>
      </c>
      <c r="D949" t="inlineStr">
        <is>
          <t>INCC</t>
        </is>
      </c>
      <c r="F949" t="inlineStr">
        <is>
          <t>Mensal</t>
        </is>
      </c>
      <c r="G949" s="322" t="n">
        <v>45560</v>
      </c>
      <c r="H949" s="322" t="n">
        <v>45536</v>
      </c>
      <c r="I949" t="n">
        <v>21</v>
      </c>
      <c r="J949" t="inlineStr">
        <is>
          <t>P - Parcela</t>
        </is>
      </c>
      <c r="K949" t="inlineStr">
        <is>
          <t>Contrato</t>
        </is>
      </c>
      <c r="L949" t="n">
        <v>1656.74</v>
      </c>
      <c r="M949" s="167">
        <f>DATE(YEAR(G949),MONTH(G949),1)</f>
        <v/>
      </c>
      <c r="N949" s="157">
        <f>IF(G949&gt;$L$3,"Futuro","Atraso")</f>
        <v/>
      </c>
      <c r="O949">
        <f>12*(YEAR(G949)-YEAR($L$3))+(MONTH(G949)-MONTH($L$3))</f>
        <v/>
      </c>
      <c r="P949" s="319">
        <f>IF(N949="Atraso",L949,L949/(1+$L$2)^O949)</f>
        <v/>
      </c>
      <c r="Q949">
        <f>IF(N949="Atraso",$L$3-G949,0)</f>
        <v/>
      </c>
      <c r="R949">
        <f>IF(Q949&lt;=15,"Até 15",IF(Q949&lt;=30,"Entre 15 e 30",IF(Q949&lt;=60,"Entre 30 e 60",IF(Q949&lt;=90,"Entre 60 e 90",IF(Q949&lt;=120,"Entre 90 e 120",IF(Q949&lt;=150,"Entre 120 e 150",IF(Q949&lt;=180,"Entre 150 e 180","Superior a 180")))))))</f>
        <v/>
      </c>
      <c r="S949">
        <f>IF(N949="Atraso",IF(Q949&lt;=30,INFORME_MENSAL!$A$12,IF(Q949&lt;=60,INFORME_MENSAL!$A$13,IF(Q949&lt;=90,INFORME_MENSAL!$A$14,IF(Q949&lt;=120,INFORME_MENSAL!$A$15,IF(Q949&lt;=150,INFORME_MENSAL!$A$16,IF(Q949&lt;=180,INFORME_MENSAL!$A$17,IF(Q949&lt;=360,INFORME_MENSAL!$A$18,IF(Q949&gt;360,INFORME_MENSAL!$A$19)))))))),"")</f>
        <v/>
      </c>
    </row>
    <row r="950">
      <c r="A950" t="inlineStr">
        <is>
          <t>CASA-79</t>
        </is>
      </c>
      <c r="B950" t="inlineStr">
        <is>
          <t>GILSON ARANTES DE SOUZA / SANDRA REGINA FOLTRAN</t>
        </is>
      </c>
      <c r="C950" t="n">
        <v>1</v>
      </c>
      <c r="D950" t="inlineStr">
        <is>
          <t>INCC</t>
        </is>
      </c>
      <c r="F950" t="inlineStr">
        <is>
          <t>Mensal</t>
        </is>
      </c>
      <c r="G950" s="322" t="n">
        <v>45560</v>
      </c>
      <c r="H950" s="322" t="n">
        <v>45536</v>
      </c>
      <c r="I950" t="n">
        <v>14</v>
      </c>
      <c r="J950" t="inlineStr">
        <is>
          <t>P - Parcela</t>
        </is>
      </c>
      <c r="K950" t="inlineStr">
        <is>
          <t>Contrato</t>
        </is>
      </c>
      <c r="L950" t="n">
        <v>4210.79</v>
      </c>
      <c r="M950" s="167">
        <f>DATE(YEAR(G950),MONTH(G950),1)</f>
        <v/>
      </c>
      <c r="N950" s="157">
        <f>IF(G950&gt;$L$3,"Futuro","Atraso")</f>
        <v/>
      </c>
      <c r="O950">
        <f>12*(YEAR(G950)-YEAR($L$3))+(MONTH(G950)-MONTH($L$3))</f>
        <v/>
      </c>
      <c r="P950" s="319">
        <f>IF(N950="Atraso",L950,L950/(1+$L$2)^O950)</f>
        <v/>
      </c>
      <c r="Q950">
        <f>IF(N950="Atraso",$L$3-G950,0)</f>
        <v/>
      </c>
      <c r="R950">
        <f>IF(Q950&lt;=15,"Até 15",IF(Q950&lt;=30,"Entre 15 e 30",IF(Q950&lt;=60,"Entre 30 e 60",IF(Q950&lt;=90,"Entre 60 e 90",IF(Q950&lt;=120,"Entre 90 e 120",IF(Q950&lt;=150,"Entre 120 e 150",IF(Q950&lt;=180,"Entre 150 e 180","Superior a 180")))))))</f>
        <v/>
      </c>
      <c r="S950">
        <f>IF(N950="Atraso",IF(Q950&lt;=30,INFORME_MENSAL!$A$12,IF(Q950&lt;=60,INFORME_MENSAL!$A$13,IF(Q950&lt;=90,INFORME_MENSAL!$A$14,IF(Q950&lt;=120,INFORME_MENSAL!$A$15,IF(Q950&lt;=150,INFORME_MENSAL!$A$16,IF(Q950&lt;=180,INFORME_MENSAL!$A$17,IF(Q950&lt;=360,INFORME_MENSAL!$A$18,IF(Q950&gt;360,INFORME_MENSAL!$A$19)))))))),"")</f>
        <v/>
      </c>
    </row>
    <row r="951">
      <c r="A951" t="inlineStr">
        <is>
          <t>CASA-70</t>
        </is>
      </c>
      <c r="B951" t="inlineStr">
        <is>
          <t>RICARDO CARNEIRO DA SILVA BATISTA / KELLY SILVA DE MACEDO</t>
        </is>
      </c>
      <c r="C951" t="n">
        <v>1</v>
      </c>
      <c r="D951" t="inlineStr">
        <is>
          <t>INCC</t>
        </is>
      </c>
      <c r="F951" t="inlineStr">
        <is>
          <t>Mensal</t>
        </is>
      </c>
      <c r="G951" s="322" t="n">
        <v>45560</v>
      </c>
      <c r="H951" s="322" t="n">
        <v>45536</v>
      </c>
      <c r="I951" t="n">
        <v>13</v>
      </c>
      <c r="J951" t="inlineStr">
        <is>
          <t>P - Parcela</t>
        </is>
      </c>
      <c r="K951" t="inlineStr">
        <is>
          <t>Contrato</t>
        </is>
      </c>
      <c r="L951" t="n">
        <v>3786.1</v>
      </c>
      <c r="M951" s="167">
        <f>DATE(YEAR(G951),MONTH(G951),1)</f>
        <v/>
      </c>
      <c r="N951" s="157">
        <f>IF(G951&gt;$L$3,"Futuro","Atraso")</f>
        <v/>
      </c>
      <c r="O951">
        <f>12*(YEAR(G951)-YEAR($L$3))+(MONTH(G951)-MONTH($L$3))</f>
        <v/>
      </c>
      <c r="P951" s="319">
        <f>IF(N951="Atraso",L951,L951/(1+$L$2)^O951)</f>
        <v/>
      </c>
      <c r="Q951">
        <f>IF(N951="Atraso",$L$3-G951,0)</f>
        <v/>
      </c>
      <c r="R951">
        <f>IF(Q951&lt;=15,"Até 15",IF(Q951&lt;=30,"Entre 15 e 30",IF(Q951&lt;=60,"Entre 30 e 60",IF(Q951&lt;=90,"Entre 60 e 90",IF(Q951&lt;=120,"Entre 90 e 120",IF(Q951&lt;=150,"Entre 120 e 150",IF(Q951&lt;=180,"Entre 150 e 180","Superior a 180")))))))</f>
        <v/>
      </c>
      <c r="S951">
        <f>IF(N951="Atraso",IF(Q951&lt;=30,INFORME_MENSAL!$A$12,IF(Q951&lt;=60,INFORME_MENSAL!$A$13,IF(Q951&lt;=90,INFORME_MENSAL!$A$14,IF(Q951&lt;=120,INFORME_MENSAL!$A$15,IF(Q951&lt;=150,INFORME_MENSAL!$A$16,IF(Q951&lt;=180,INFORME_MENSAL!$A$17,IF(Q951&lt;=360,INFORME_MENSAL!$A$18,IF(Q951&gt;360,INFORME_MENSAL!$A$19)))))))),"")</f>
        <v/>
      </c>
    </row>
    <row r="952">
      <c r="A952" t="inlineStr">
        <is>
          <t>CASA-82</t>
        </is>
      </c>
      <c r="B952" t="inlineStr">
        <is>
          <t>WELLINGTON GOMES CARDOSO / WILSON FURLAN JUNIOR</t>
        </is>
      </c>
      <c r="C952" t="n">
        <v>1</v>
      </c>
      <c r="D952" t="inlineStr">
        <is>
          <t>INCC</t>
        </is>
      </c>
      <c r="F952" t="inlineStr">
        <is>
          <t>Mensal</t>
        </is>
      </c>
      <c r="G952" s="322" t="n">
        <v>45560</v>
      </c>
      <c r="H952" s="322" t="n">
        <v>45536</v>
      </c>
      <c r="I952" t="n">
        <v>14</v>
      </c>
      <c r="J952" t="inlineStr">
        <is>
          <t>P - Parcela</t>
        </is>
      </c>
      <c r="K952" t="inlineStr">
        <is>
          <t>Contrato</t>
        </is>
      </c>
      <c r="L952" t="n">
        <v>4249.72</v>
      </c>
      <c r="M952" s="167">
        <f>DATE(YEAR(G952),MONTH(G952),1)</f>
        <v/>
      </c>
      <c r="N952" s="157">
        <f>IF(G952&gt;$L$3,"Futuro","Atraso")</f>
        <v/>
      </c>
      <c r="O952">
        <f>12*(YEAR(G952)-YEAR($L$3))+(MONTH(G952)-MONTH($L$3))</f>
        <v/>
      </c>
      <c r="P952" s="319">
        <f>IF(N952="Atraso",L952,L952/(1+$L$2)^O952)</f>
        <v/>
      </c>
      <c r="Q952">
        <f>IF(N952="Atraso",$L$3-G952,0)</f>
        <v/>
      </c>
      <c r="R952">
        <f>IF(Q952&lt;=15,"Até 15",IF(Q952&lt;=30,"Entre 15 e 30",IF(Q952&lt;=60,"Entre 30 e 60",IF(Q952&lt;=90,"Entre 60 e 90",IF(Q952&lt;=120,"Entre 90 e 120",IF(Q952&lt;=150,"Entre 120 e 150",IF(Q952&lt;=180,"Entre 150 e 180","Superior a 180")))))))</f>
        <v/>
      </c>
      <c r="S952">
        <f>IF(N952="Atraso",IF(Q952&lt;=30,INFORME_MENSAL!$A$12,IF(Q952&lt;=60,INFORME_MENSAL!$A$13,IF(Q952&lt;=90,INFORME_MENSAL!$A$14,IF(Q952&lt;=120,INFORME_MENSAL!$A$15,IF(Q952&lt;=150,INFORME_MENSAL!$A$16,IF(Q952&lt;=180,INFORME_MENSAL!$A$17,IF(Q952&lt;=360,INFORME_MENSAL!$A$18,IF(Q952&gt;360,INFORME_MENSAL!$A$19)))))))),"")</f>
        <v/>
      </c>
    </row>
    <row r="953">
      <c r="A953" t="inlineStr">
        <is>
          <t>CASA-21</t>
        </is>
      </c>
      <c r="B953" t="inlineStr">
        <is>
          <t>JOÃO HENRIQUE MARTINS AMARANTE / MARINA MARTINS AMARANTE</t>
        </is>
      </c>
      <c r="C953" t="n">
        <v>1</v>
      </c>
      <c r="D953" t="inlineStr">
        <is>
          <t>INCC</t>
        </is>
      </c>
      <c r="F953" t="inlineStr">
        <is>
          <t>Mensal</t>
        </is>
      </c>
      <c r="G953" s="322" t="n">
        <v>45560</v>
      </c>
      <c r="H953" s="322" t="n">
        <v>45536</v>
      </c>
      <c r="I953" t="n">
        <v>14</v>
      </c>
      <c r="J953" t="inlineStr">
        <is>
          <t>P - Parcela</t>
        </is>
      </c>
      <c r="K953" t="inlineStr">
        <is>
          <t>Contrato</t>
        </is>
      </c>
      <c r="L953" t="n">
        <v>3136.41</v>
      </c>
      <c r="M953" s="167">
        <f>DATE(YEAR(G953),MONTH(G953),1)</f>
        <v/>
      </c>
      <c r="N953" s="157">
        <f>IF(G953&gt;$L$3,"Futuro","Atraso")</f>
        <v/>
      </c>
      <c r="O953">
        <f>12*(YEAR(G953)-YEAR($L$3))+(MONTH(G953)-MONTH($L$3))</f>
        <v/>
      </c>
      <c r="P953" s="319">
        <f>IF(N953="Atraso",L953,L953/(1+$L$2)^O953)</f>
        <v/>
      </c>
      <c r="Q953">
        <f>IF(N953="Atraso",$L$3-G953,0)</f>
        <v/>
      </c>
      <c r="R953">
        <f>IF(Q953&lt;=15,"Até 15",IF(Q953&lt;=30,"Entre 15 e 30",IF(Q953&lt;=60,"Entre 30 e 60",IF(Q953&lt;=90,"Entre 60 e 90",IF(Q953&lt;=120,"Entre 90 e 120",IF(Q953&lt;=150,"Entre 120 e 150",IF(Q953&lt;=180,"Entre 150 e 180","Superior a 180")))))))</f>
        <v/>
      </c>
      <c r="S953">
        <f>IF(N953="Atraso",IF(Q953&lt;=30,INFORME_MENSAL!$A$12,IF(Q953&lt;=60,INFORME_MENSAL!$A$13,IF(Q953&lt;=90,INFORME_MENSAL!$A$14,IF(Q953&lt;=120,INFORME_MENSAL!$A$15,IF(Q953&lt;=150,INFORME_MENSAL!$A$16,IF(Q953&lt;=180,INFORME_MENSAL!$A$17,IF(Q953&lt;=360,INFORME_MENSAL!$A$18,IF(Q953&gt;360,INFORME_MENSAL!$A$19)))))))),"")</f>
        <v/>
      </c>
    </row>
    <row r="954">
      <c r="A954" t="inlineStr">
        <is>
          <t>CASA-22</t>
        </is>
      </c>
      <c r="B954" t="inlineStr">
        <is>
          <t>PIETRO ROSA FARIA NORONHA / SUELI APARECIDA DIAS NORONHA</t>
        </is>
      </c>
      <c r="C954" t="n">
        <v>1</v>
      </c>
      <c r="D954" t="inlineStr">
        <is>
          <t>INCC</t>
        </is>
      </c>
      <c r="F954" t="inlineStr">
        <is>
          <t>Mensal</t>
        </is>
      </c>
      <c r="G954" s="322" t="n">
        <v>45560</v>
      </c>
      <c r="H954" s="322" t="n">
        <v>45536</v>
      </c>
      <c r="I954" t="n">
        <v>17</v>
      </c>
      <c r="J954" t="inlineStr">
        <is>
          <t>P - Parcela</t>
        </is>
      </c>
      <c r="K954" t="inlineStr">
        <is>
          <t>Contrato</t>
        </is>
      </c>
      <c r="L954" t="n">
        <v>2731.26</v>
      </c>
      <c r="M954" s="167">
        <f>DATE(YEAR(G954),MONTH(G954),1)</f>
        <v/>
      </c>
      <c r="N954" s="157">
        <f>IF(G954&gt;$L$3,"Futuro","Atraso")</f>
        <v/>
      </c>
      <c r="O954">
        <f>12*(YEAR(G954)-YEAR($L$3))+(MONTH(G954)-MONTH($L$3))</f>
        <v/>
      </c>
      <c r="P954" s="319">
        <f>IF(N954="Atraso",L954,L954/(1+$L$2)^O954)</f>
        <v/>
      </c>
      <c r="Q954">
        <f>IF(N954="Atraso",$L$3-G954,0)</f>
        <v/>
      </c>
      <c r="R954">
        <f>IF(Q954&lt;=15,"Até 15",IF(Q954&lt;=30,"Entre 15 e 30",IF(Q954&lt;=60,"Entre 30 e 60",IF(Q954&lt;=90,"Entre 60 e 90",IF(Q954&lt;=120,"Entre 90 e 120",IF(Q954&lt;=150,"Entre 120 e 150",IF(Q954&lt;=180,"Entre 150 e 180","Superior a 180")))))))</f>
        <v/>
      </c>
      <c r="S954">
        <f>IF(N954="Atraso",IF(Q954&lt;=30,INFORME_MENSAL!$A$12,IF(Q954&lt;=60,INFORME_MENSAL!$A$13,IF(Q954&lt;=90,INFORME_MENSAL!$A$14,IF(Q954&lt;=120,INFORME_MENSAL!$A$15,IF(Q954&lt;=150,INFORME_MENSAL!$A$16,IF(Q954&lt;=180,INFORME_MENSAL!$A$17,IF(Q954&lt;=360,INFORME_MENSAL!$A$18,IF(Q954&gt;360,INFORME_MENSAL!$A$19)))))))),"")</f>
        <v/>
      </c>
    </row>
    <row r="955">
      <c r="A955" t="inlineStr">
        <is>
          <t>CASA-60</t>
        </is>
      </c>
      <c r="B955" t="inlineStr">
        <is>
          <t>SEMIRAMIS ALICE A SIMOES PAZ OLIVEIRA</t>
        </is>
      </c>
      <c r="C955" t="n">
        <v>1</v>
      </c>
      <c r="D955" t="inlineStr">
        <is>
          <t>INCC</t>
        </is>
      </c>
      <c r="F955" t="inlineStr">
        <is>
          <t>Mensal</t>
        </is>
      </c>
      <c r="G955" s="322" t="n">
        <v>45560</v>
      </c>
      <c r="H955" s="322" t="n">
        <v>45536</v>
      </c>
      <c r="I955" t="n">
        <v>13</v>
      </c>
      <c r="J955" t="inlineStr">
        <is>
          <t>P - Parcela</t>
        </is>
      </c>
      <c r="K955" t="inlineStr">
        <is>
          <t>Contrato</t>
        </is>
      </c>
      <c r="L955" t="n">
        <v>3160.44</v>
      </c>
      <c r="M955" s="167">
        <f>DATE(YEAR(G955),MONTH(G955),1)</f>
        <v/>
      </c>
      <c r="N955" s="157">
        <f>IF(G955&gt;$L$3,"Futuro","Atraso")</f>
        <v/>
      </c>
      <c r="O955">
        <f>12*(YEAR(G955)-YEAR($L$3))+(MONTH(G955)-MONTH($L$3))</f>
        <v/>
      </c>
      <c r="P955" s="319">
        <f>IF(N955="Atraso",L955,L955/(1+$L$2)^O955)</f>
        <v/>
      </c>
      <c r="Q955">
        <f>IF(N955="Atraso",$L$3-G955,0)</f>
        <v/>
      </c>
      <c r="R955">
        <f>IF(Q955&lt;=15,"Até 15",IF(Q955&lt;=30,"Entre 15 e 30",IF(Q955&lt;=60,"Entre 30 e 60",IF(Q955&lt;=90,"Entre 60 e 90",IF(Q955&lt;=120,"Entre 90 e 120",IF(Q955&lt;=150,"Entre 120 e 150",IF(Q955&lt;=180,"Entre 150 e 180","Superior a 180")))))))</f>
        <v/>
      </c>
      <c r="S955">
        <f>IF(N955="Atraso",IF(Q955&lt;=30,INFORME_MENSAL!$A$12,IF(Q955&lt;=60,INFORME_MENSAL!$A$13,IF(Q955&lt;=90,INFORME_MENSAL!$A$14,IF(Q955&lt;=120,INFORME_MENSAL!$A$15,IF(Q955&lt;=150,INFORME_MENSAL!$A$16,IF(Q955&lt;=180,INFORME_MENSAL!$A$17,IF(Q955&lt;=360,INFORME_MENSAL!$A$18,IF(Q955&gt;360,INFORME_MENSAL!$A$19)))))))),"")</f>
        <v/>
      </c>
    </row>
    <row r="956">
      <c r="A956" t="inlineStr">
        <is>
          <t>CASA-6</t>
        </is>
      </c>
      <c r="B956" t="inlineStr">
        <is>
          <t>ANTIDES ARAUJO DOS SANTOS JUNIOR / SIMONE MARIA DE SOUZA ARAUJO</t>
        </is>
      </c>
      <c r="C956" t="n">
        <v>1</v>
      </c>
      <c r="D956" t="inlineStr">
        <is>
          <t>INCC</t>
        </is>
      </c>
      <c r="F956" t="inlineStr">
        <is>
          <t>Mensal</t>
        </is>
      </c>
      <c r="G956" s="322" t="n">
        <v>45560</v>
      </c>
      <c r="H956" s="322" t="n">
        <v>45536</v>
      </c>
      <c r="I956" t="n">
        <v>13</v>
      </c>
      <c r="J956" t="inlineStr">
        <is>
          <t>P - Parcela</t>
        </is>
      </c>
      <c r="K956" t="inlineStr">
        <is>
          <t>Contrato</t>
        </is>
      </c>
      <c r="L956" t="n">
        <v>4116.92</v>
      </c>
      <c r="M956" s="167">
        <f>DATE(YEAR(G956),MONTH(G956),1)</f>
        <v/>
      </c>
      <c r="N956" s="157">
        <f>IF(G956&gt;$L$3,"Futuro","Atraso")</f>
        <v/>
      </c>
      <c r="O956">
        <f>12*(YEAR(G956)-YEAR($L$3))+(MONTH(G956)-MONTH($L$3))</f>
        <v/>
      </c>
      <c r="P956" s="319">
        <f>IF(N956="Atraso",L956,L956/(1+$L$2)^O956)</f>
        <v/>
      </c>
      <c r="Q956">
        <f>IF(N956="Atraso",$L$3-G956,0)</f>
        <v/>
      </c>
      <c r="R956">
        <f>IF(Q956&lt;=15,"Até 15",IF(Q956&lt;=30,"Entre 15 e 30",IF(Q956&lt;=60,"Entre 30 e 60",IF(Q956&lt;=90,"Entre 60 e 90",IF(Q956&lt;=120,"Entre 90 e 120",IF(Q956&lt;=150,"Entre 120 e 150",IF(Q956&lt;=180,"Entre 150 e 180","Superior a 180")))))))</f>
        <v/>
      </c>
      <c r="S956">
        <f>IF(N956="Atraso",IF(Q956&lt;=30,INFORME_MENSAL!$A$12,IF(Q956&lt;=60,INFORME_MENSAL!$A$13,IF(Q956&lt;=90,INFORME_MENSAL!$A$14,IF(Q956&lt;=120,INFORME_MENSAL!$A$15,IF(Q956&lt;=150,INFORME_MENSAL!$A$16,IF(Q956&lt;=180,INFORME_MENSAL!$A$17,IF(Q956&lt;=360,INFORME_MENSAL!$A$18,IF(Q956&gt;360,INFORME_MENSAL!$A$19)))))))),"")</f>
        <v/>
      </c>
    </row>
    <row r="957">
      <c r="A957" t="inlineStr">
        <is>
          <t>CASA-50</t>
        </is>
      </c>
      <c r="B957" t="inlineStr">
        <is>
          <t>VALTER ROGERIO DOS SANTOS PEREIRA / CARLA PRISCILA OLIVEIRA DE LIMA</t>
        </is>
      </c>
      <c r="C957" t="n">
        <v>1</v>
      </c>
      <c r="D957" t="inlineStr">
        <is>
          <t>INCC</t>
        </is>
      </c>
      <c r="F957" t="inlineStr">
        <is>
          <t>Mensal</t>
        </is>
      </c>
      <c r="G957" s="322" t="n">
        <v>45560</v>
      </c>
      <c r="H957" s="322" t="n">
        <v>45536</v>
      </c>
      <c r="I957" t="n">
        <v>21</v>
      </c>
      <c r="J957" t="inlineStr">
        <is>
          <t>P - Parcela</t>
        </is>
      </c>
      <c r="K957" t="inlineStr">
        <is>
          <t>Contrato</t>
        </is>
      </c>
      <c r="L957" t="n">
        <v>1563.08</v>
      </c>
      <c r="M957" s="167">
        <f>DATE(YEAR(G957),MONTH(G957),1)</f>
        <v/>
      </c>
      <c r="N957" s="157">
        <f>IF(G957&gt;$L$3,"Futuro","Atraso")</f>
        <v/>
      </c>
      <c r="O957">
        <f>12*(YEAR(G957)-YEAR($L$3))+(MONTH(G957)-MONTH($L$3))</f>
        <v/>
      </c>
      <c r="P957" s="319">
        <f>IF(N957="Atraso",L957,L957/(1+$L$2)^O957)</f>
        <v/>
      </c>
      <c r="Q957">
        <f>IF(N957="Atraso",$L$3-G957,0)</f>
        <v/>
      </c>
      <c r="R957">
        <f>IF(Q957&lt;=15,"Até 15",IF(Q957&lt;=30,"Entre 15 e 30",IF(Q957&lt;=60,"Entre 30 e 60",IF(Q957&lt;=90,"Entre 60 e 90",IF(Q957&lt;=120,"Entre 90 e 120",IF(Q957&lt;=150,"Entre 120 e 150",IF(Q957&lt;=180,"Entre 150 e 180","Superior a 180")))))))</f>
        <v/>
      </c>
      <c r="S957">
        <f>IF(N957="Atraso",IF(Q957&lt;=30,INFORME_MENSAL!$A$12,IF(Q957&lt;=60,INFORME_MENSAL!$A$13,IF(Q957&lt;=90,INFORME_MENSAL!$A$14,IF(Q957&lt;=120,INFORME_MENSAL!$A$15,IF(Q957&lt;=150,INFORME_MENSAL!$A$16,IF(Q957&lt;=180,INFORME_MENSAL!$A$17,IF(Q957&lt;=360,INFORME_MENSAL!$A$18,IF(Q957&gt;360,INFORME_MENSAL!$A$19)))))))),"")</f>
        <v/>
      </c>
    </row>
    <row r="958">
      <c r="A958" t="inlineStr">
        <is>
          <t>CASA-61</t>
        </is>
      </c>
      <c r="B958" t="inlineStr">
        <is>
          <t>WELLINGTON RIBEIRO LEITE / GRACIETE ANA DOS SANTOS SILVA LEITE</t>
        </is>
      </c>
      <c r="C958" t="n">
        <v>1</v>
      </c>
      <c r="D958" t="inlineStr">
        <is>
          <t>INCC</t>
        </is>
      </c>
      <c r="F958" t="inlineStr">
        <is>
          <t>Mensal</t>
        </is>
      </c>
      <c r="G958" s="322" t="n">
        <v>45560</v>
      </c>
      <c r="H958" s="322" t="n">
        <v>45536</v>
      </c>
      <c r="I958" t="n">
        <v>5</v>
      </c>
      <c r="J958" t="inlineStr">
        <is>
          <t>A2 - Semestral</t>
        </is>
      </c>
      <c r="K958" t="inlineStr">
        <is>
          <t>Contrato</t>
        </is>
      </c>
      <c r="L958" t="n">
        <v>54667.58</v>
      </c>
      <c r="M958" s="167">
        <f>DATE(YEAR(G958),MONTH(G958),1)</f>
        <v/>
      </c>
      <c r="N958" s="157">
        <f>IF(G958&gt;$L$3,"Futuro","Atraso")</f>
        <v/>
      </c>
      <c r="O958">
        <f>12*(YEAR(G958)-YEAR($L$3))+(MONTH(G958)-MONTH($L$3))</f>
        <v/>
      </c>
      <c r="P958" s="319">
        <f>IF(N958="Atraso",L958,L958/(1+$L$2)^O958)</f>
        <v/>
      </c>
      <c r="Q958">
        <f>IF(N958="Atraso",$L$3-G958,0)</f>
        <v/>
      </c>
      <c r="R958">
        <f>IF(Q958&lt;=15,"Até 15",IF(Q958&lt;=30,"Entre 15 e 30",IF(Q958&lt;=60,"Entre 30 e 60",IF(Q958&lt;=90,"Entre 60 e 90",IF(Q958&lt;=120,"Entre 90 e 120",IF(Q958&lt;=150,"Entre 120 e 150",IF(Q958&lt;=180,"Entre 150 e 180","Superior a 180")))))))</f>
        <v/>
      </c>
      <c r="S958">
        <f>IF(N958="Atraso",IF(Q958&lt;=30,INFORME_MENSAL!$A$12,IF(Q958&lt;=60,INFORME_MENSAL!$A$13,IF(Q958&lt;=90,INFORME_MENSAL!$A$14,IF(Q958&lt;=120,INFORME_MENSAL!$A$15,IF(Q958&lt;=150,INFORME_MENSAL!$A$16,IF(Q958&lt;=180,INFORME_MENSAL!$A$17,IF(Q958&lt;=360,INFORME_MENSAL!$A$18,IF(Q958&gt;360,INFORME_MENSAL!$A$19)))))))),"")</f>
        <v/>
      </c>
    </row>
    <row r="959">
      <c r="A959" t="inlineStr">
        <is>
          <t>CASA-61</t>
        </is>
      </c>
      <c r="B959" t="inlineStr">
        <is>
          <t>WELLINGTON RIBEIRO LEITE / GRACIETE ANA DOS SANTOS SILVA LEITE</t>
        </is>
      </c>
      <c r="C959" t="n">
        <v>1</v>
      </c>
      <c r="D959" t="inlineStr">
        <is>
          <t>INCC</t>
        </is>
      </c>
      <c r="F959" t="inlineStr">
        <is>
          <t>Mensal</t>
        </is>
      </c>
      <c r="G959" s="322" t="n">
        <v>45560</v>
      </c>
      <c r="H959" s="322" t="n">
        <v>45536</v>
      </c>
      <c r="I959" t="n">
        <v>26</v>
      </c>
      <c r="J959" t="inlineStr">
        <is>
          <t>P - Parcela</t>
        </is>
      </c>
      <c r="K959" t="inlineStr">
        <is>
          <t>Contrato</t>
        </is>
      </c>
      <c r="L959" t="n">
        <v>7186.58</v>
      </c>
      <c r="M959" s="167">
        <f>DATE(YEAR(G959),MONTH(G959),1)</f>
        <v/>
      </c>
      <c r="N959" s="157">
        <f>IF(G959&gt;$L$3,"Futuro","Atraso")</f>
        <v/>
      </c>
      <c r="O959">
        <f>12*(YEAR(G959)-YEAR($L$3))+(MONTH(G959)-MONTH($L$3))</f>
        <v/>
      </c>
      <c r="P959" s="319">
        <f>IF(N959="Atraso",L959,L959/(1+$L$2)^O959)</f>
        <v/>
      </c>
      <c r="Q959">
        <f>IF(N959="Atraso",$L$3-G959,0)</f>
        <v/>
      </c>
      <c r="R959">
        <f>IF(Q959&lt;=15,"Até 15",IF(Q959&lt;=30,"Entre 15 e 30",IF(Q959&lt;=60,"Entre 30 e 60",IF(Q959&lt;=90,"Entre 60 e 90",IF(Q959&lt;=120,"Entre 90 e 120",IF(Q959&lt;=150,"Entre 120 e 150",IF(Q959&lt;=180,"Entre 150 e 180","Superior a 180")))))))</f>
        <v/>
      </c>
      <c r="S959">
        <f>IF(N959="Atraso",IF(Q959&lt;=30,INFORME_MENSAL!$A$12,IF(Q959&lt;=60,INFORME_MENSAL!$A$13,IF(Q959&lt;=90,INFORME_MENSAL!$A$14,IF(Q959&lt;=120,INFORME_MENSAL!$A$15,IF(Q959&lt;=150,INFORME_MENSAL!$A$16,IF(Q959&lt;=180,INFORME_MENSAL!$A$17,IF(Q959&lt;=360,INFORME_MENSAL!$A$18,IF(Q959&gt;360,INFORME_MENSAL!$A$19)))))))),"")</f>
        <v/>
      </c>
    </row>
    <row r="960">
      <c r="A960" t="inlineStr">
        <is>
          <t>CASA-33</t>
        </is>
      </c>
      <c r="B960" t="inlineStr">
        <is>
          <t>MICHEL AKIRA YONAMINE / KARINA HARUMI URA YONAMINE</t>
        </is>
      </c>
      <c r="C960" t="n">
        <v>1</v>
      </c>
      <c r="D960" t="inlineStr">
        <is>
          <t>INCC</t>
        </is>
      </c>
      <c r="F960" t="inlineStr">
        <is>
          <t>Mensal</t>
        </is>
      </c>
      <c r="G960" s="322" t="n">
        <v>45560</v>
      </c>
      <c r="H960" s="322" t="n">
        <v>45536</v>
      </c>
      <c r="I960" t="n">
        <v>11</v>
      </c>
      <c r="J960" t="inlineStr">
        <is>
          <t>P - Parcela</t>
        </is>
      </c>
      <c r="K960" t="inlineStr">
        <is>
          <t>Contrato</t>
        </is>
      </c>
      <c r="L960" t="n">
        <v>3626.35</v>
      </c>
      <c r="M960" s="167">
        <f>DATE(YEAR(G960),MONTH(G960),1)</f>
        <v/>
      </c>
      <c r="N960" s="157">
        <f>IF(G960&gt;$L$3,"Futuro","Atraso")</f>
        <v/>
      </c>
      <c r="O960">
        <f>12*(YEAR(G960)-YEAR($L$3))+(MONTH(G960)-MONTH($L$3))</f>
        <v/>
      </c>
      <c r="P960" s="319">
        <f>IF(N960="Atraso",L960,L960/(1+$L$2)^O960)</f>
        <v/>
      </c>
      <c r="Q960">
        <f>IF(N960="Atraso",$L$3-G960,0)</f>
        <v/>
      </c>
      <c r="R960">
        <f>IF(Q960&lt;=15,"Até 15",IF(Q960&lt;=30,"Entre 15 e 30",IF(Q960&lt;=60,"Entre 30 e 60",IF(Q960&lt;=90,"Entre 60 e 90",IF(Q960&lt;=120,"Entre 90 e 120",IF(Q960&lt;=150,"Entre 120 e 150",IF(Q960&lt;=180,"Entre 150 e 180","Superior a 180")))))))</f>
        <v/>
      </c>
      <c r="S960">
        <f>IF(N960="Atraso",IF(Q960&lt;=30,INFORME_MENSAL!$A$12,IF(Q960&lt;=60,INFORME_MENSAL!$A$13,IF(Q960&lt;=90,INFORME_MENSAL!$A$14,IF(Q960&lt;=120,INFORME_MENSAL!$A$15,IF(Q960&lt;=150,INFORME_MENSAL!$A$16,IF(Q960&lt;=180,INFORME_MENSAL!$A$17,IF(Q960&lt;=360,INFORME_MENSAL!$A$18,IF(Q960&gt;360,INFORME_MENSAL!$A$19)))))))),"")</f>
        <v/>
      </c>
    </row>
    <row r="961">
      <c r="A961" t="inlineStr">
        <is>
          <t>CASA-55</t>
        </is>
      </c>
      <c r="B961" t="inlineStr">
        <is>
          <t>MARCIO AMBROZIO COELHO SILVA / CRISTIANA PAULA COELHO SILVA</t>
        </is>
      </c>
      <c r="C961" t="n">
        <v>1</v>
      </c>
      <c r="D961" t="inlineStr">
        <is>
          <t>INCC</t>
        </is>
      </c>
      <c r="F961" t="inlineStr">
        <is>
          <t>Mensal</t>
        </is>
      </c>
      <c r="G961" s="322" t="n">
        <v>45560</v>
      </c>
      <c r="H961" s="322" t="n">
        <v>45536</v>
      </c>
      <c r="I961" t="n">
        <v>13</v>
      </c>
      <c r="J961" t="inlineStr">
        <is>
          <t>P - Parcela</t>
        </is>
      </c>
      <c r="K961" t="inlineStr">
        <is>
          <t>Contrato</t>
        </is>
      </c>
      <c r="L961" t="n">
        <v>3490.88</v>
      </c>
      <c r="M961" s="167">
        <f>DATE(YEAR(G961),MONTH(G961),1)</f>
        <v/>
      </c>
      <c r="N961" s="157">
        <f>IF(G961&gt;$L$3,"Futuro","Atraso")</f>
        <v/>
      </c>
      <c r="O961">
        <f>12*(YEAR(G961)-YEAR($L$3))+(MONTH(G961)-MONTH($L$3))</f>
        <v/>
      </c>
      <c r="P961" s="319">
        <f>IF(N961="Atraso",L961,L961/(1+$L$2)^O961)</f>
        <v/>
      </c>
      <c r="Q961">
        <f>IF(N961="Atraso",$L$3-G961,0)</f>
        <v/>
      </c>
      <c r="R961">
        <f>IF(Q961&lt;=15,"Até 15",IF(Q961&lt;=30,"Entre 15 e 30",IF(Q961&lt;=60,"Entre 30 e 60",IF(Q961&lt;=90,"Entre 60 e 90",IF(Q961&lt;=120,"Entre 90 e 120",IF(Q961&lt;=150,"Entre 120 e 150",IF(Q961&lt;=180,"Entre 150 e 180","Superior a 180")))))))</f>
        <v/>
      </c>
      <c r="S961">
        <f>IF(N961="Atraso",IF(Q961&lt;=30,INFORME_MENSAL!$A$12,IF(Q961&lt;=60,INFORME_MENSAL!$A$13,IF(Q961&lt;=90,INFORME_MENSAL!$A$14,IF(Q961&lt;=120,INFORME_MENSAL!$A$15,IF(Q961&lt;=150,INFORME_MENSAL!$A$16,IF(Q961&lt;=180,INFORME_MENSAL!$A$17,IF(Q961&lt;=360,INFORME_MENSAL!$A$18,IF(Q961&gt;360,INFORME_MENSAL!$A$19)))))))),"")</f>
        <v/>
      </c>
    </row>
    <row r="962">
      <c r="A962" t="inlineStr">
        <is>
          <t>CASA-59</t>
        </is>
      </c>
      <c r="B962" t="inlineStr">
        <is>
          <t>REGINALDO JOSE DA SILVA / HELIENE CRISTINA DO NASCIMENTO SILVA</t>
        </is>
      </c>
      <c r="C962" t="n">
        <v>1</v>
      </c>
      <c r="D962" t="inlineStr">
        <is>
          <t>INCC</t>
        </is>
      </c>
      <c r="F962" t="inlineStr">
        <is>
          <t>Mensal</t>
        </is>
      </c>
      <c r="G962" s="322" t="n">
        <v>45560</v>
      </c>
      <c r="H962" s="322" t="n">
        <v>45536</v>
      </c>
      <c r="I962" t="n">
        <v>11</v>
      </c>
      <c r="J962" t="inlineStr">
        <is>
          <t>P - Parcela</t>
        </is>
      </c>
      <c r="K962" t="inlineStr">
        <is>
          <t>Contrato</t>
        </is>
      </c>
      <c r="L962" t="n">
        <v>3094.22</v>
      </c>
      <c r="M962" s="167">
        <f>DATE(YEAR(G962),MONTH(G962),1)</f>
        <v/>
      </c>
      <c r="N962" s="157">
        <f>IF(G962&gt;$L$3,"Futuro","Atraso")</f>
        <v/>
      </c>
      <c r="O962">
        <f>12*(YEAR(G962)-YEAR($L$3))+(MONTH(G962)-MONTH($L$3))</f>
        <v/>
      </c>
      <c r="P962" s="319">
        <f>IF(N962="Atraso",L962,L962/(1+$L$2)^O962)</f>
        <v/>
      </c>
      <c r="Q962">
        <f>IF(N962="Atraso",$L$3-G962,0)</f>
        <v/>
      </c>
      <c r="R962">
        <f>IF(Q962&lt;=15,"Até 15",IF(Q962&lt;=30,"Entre 15 e 30",IF(Q962&lt;=60,"Entre 30 e 60",IF(Q962&lt;=90,"Entre 60 e 90",IF(Q962&lt;=120,"Entre 90 e 120",IF(Q962&lt;=150,"Entre 120 e 150",IF(Q962&lt;=180,"Entre 150 e 180","Superior a 180")))))))</f>
        <v/>
      </c>
      <c r="S962">
        <f>IF(N962="Atraso",IF(Q962&lt;=30,INFORME_MENSAL!$A$12,IF(Q962&lt;=60,INFORME_MENSAL!$A$13,IF(Q962&lt;=90,INFORME_MENSAL!$A$14,IF(Q962&lt;=120,INFORME_MENSAL!$A$15,IF(Q962&lt;=150,INFORME_MENSAL!$A$16,IF(Q962&lt;=180,INFORME_MENSAL!$A$17,IF(Q962&lt;=360,INFORME_MENSAL!$A$18,IF(Q962&gt;360,INFORME_MENSAL!$A$19)))))))),"")</f>
        <v/>
      </c>
    </row>
    <row r="963">
      <c r="A963" t="inlineStr">
        <is>
          <t>CASA-83</t>
        </is>
      </c>
      <c r="B963" t="inlineStr">
        <is>
          <t>HELADIO FRANCISCO CARVALHO</t>
        </is>
      </c>
      <c r="C963" t="n">
        <v>1</v>
      </c>
      <c r="D963" t="inlineStr">
        <is>
          <t>INCC</t>
        </is>
      </c>
      <c r="F963" t="inlineStr">
        <is>
          <t>Mensal</t>
        </is>
      </c>
      <c r="G963" s="322" t="n">
        <v>45560</v>
      </c>
      <c r="H963" s="322" t="n">
        <v>45536</v>
      </c>
      <c r="I963" t="n">
        <v>13</v>
      </c>
      <c r="J963" t="inlineStr">
        <is>
          <t>P - Parcela</t>
        </is>
      </c>
      <c r="K963" t="inlineStr">
        <is>
          <t>Contrato</t>
        </is>
      </c>
      <c r="L963" t="n">
        <v>5653.15</v>
      </c>
      <c r="M963" s="167">
        <f>DATE(YEAR(G963),MONTH(G963),1)</f>
        <v/>
      </c>
      <c r="N963" s="157">
        <f>IF(G963&gt;$L$3,"Futuro","Atraso")</f>
        <v/>
      </c>
      <c r="O963">
        <f>12*(YEAR(G963)-YEAR($L$3))+(MONTH(G963)-MONTH($L$3))</f>
        <v/>
      </c>
      <c r="P963" s="319">
        <f>IF(N963="Atraso",L963,L963/(1+$L$2)^O963)</f>
        <v/>
      </c>
      <c r="Q963">
        <f>IF(N963="Atraso",$L$3-G963,0)</f>
        <v/>
      </c>
      <c r="R963">
        <f>IF(Q963&lt;=15,"Até 15",IF(Q963&lt;=30,"Entre 15 e 30",IF(Q963&lt;=60,"Entre 30 e 60",IF(Q963&lt;=90,"Entre 60 e 90",IF(Q963&lt;=120,"Entre 90 e 120",IF(Q963&lt;=150,"Entre 120 e 150",IF(Q963&lt;=180,"Entre 150 e 180","Superior a 180")))))))</f>
        <v/>
      </c>
      <c r="S963">
        <f>IF(N963="Atraso",IF(Q963&lt;=30,INFORME_MENSAL!$A$12,IF(Q963&lt;=60,INFORME_MENSAL!$A$13,IF(Q963&lt;=90,INFORME_MENSAL!$A$14,IF(Q963&lt;=120,INFORME_MENSAL!$A$15,IF(Q963&lt;=150,INFORME_MENSAL!$A$16,IF(Q963&lt;=180,INFORME_MENSAL!$A$17,IF(Q963&lt;=360,INFORME_MENSAL!$A$18,IF(Q963&gt;360,INFORME_MENSAL!$A$19)))))))),"")</f>
        <v/>
      </c>
    </row>
    <row r="964">
      <c r="A964" t="inlineStr">
        <is>
          <t>CASA-51</t>
        </is>
      </c>
      <c r="B964" t="inlineStr">
        <is>
          <t>FRANCISCO SALVIANO DA COSTA / EVELY SALVIANO TEIXEIRA</t>
        </is>
      </c>
      <c r="C964" t="n">
        <v>1</v>
      </c>
      <c r="D964" t="inlineStr">
        <is>
          <t>INCC</t>
        </is>
      </c>
      <c r="F964" t="inlineStr">
        <is>
          <t>Mensal</t>
        </is>
      </c>
      <c r="G964" s="322" t="n">
        <v>45560</v>
      </c>
      <c r="H964" s="322" t="n">
        <v>45536</v>
      </c>
      <c r="I964" t="n">
        <v>11</v>
      </c>
      <c r="J964" t="inlineStr">
        <is>
          <t>P - Parcela</t>
        </is>
      </c>
      <c r="K964" t="inlineStr">
        <is>
          <t>Contrato</t>
        </is>
      </c>
      <c r="L964" t="n">
        <v>3094.22</v>
      </c>
      <c r="M964" s="167">
        <f>DATE(YEAR(G964),MONTH(G964),1)</f>
        <v/>
      </c>
      <c r="N964" s="157">
        <f>IF(G964&gt;$L$3,"Futuro","Atraso")</f>
        <v/>
      </c>
      <c r="O964">
        <f>12*(YEAR(G964)-YEAR($L$3))+(MONTH(G964)-MONTH($L$3))</f>
        <v/>
      </c>
      <c r="P964" s="319">
        <f>IF(N964="Atraso",L964,L964/(1+$L$2)^O964)</f>
        <v/>
      </c>
      <c r="Q964">
        <f>IF(N964="Atraso",$L$3-G964,0)</f>
        <v/>
      </c>
      <c r="R964">
        <f>IF(Q964&lt;=15,"Até 15",IF(Q964&lt;=30,"Entre 15 e 30",IF(Q964&lt;=60,"Entre 30 e 60",IF(Q964&lt;=90,"Entre 60 e 90",IF(Q964&lt;=120,"Entre 90 e 120",IF(Q964&lt;=150,"Entre 120 e 150",IF(Q964&lt;=180,"Entre 150 e 180","Superior a 180")))))))</f>
        <v/>
      </c>
      <c r="S964">
        <f>IF(N964="Atraso",IF(Q964&lt;=30,INFORME_MENSAL!$A$12,IF(Q964&lt;=60,INFORME_MENSAL!$A$13,IF(Q964&lt;=90,INFORME_MENSAL!$A$14,IF(Q964&lt;=120,INFORME_MENSAL!$A$15,IF(Q964&lt;=150,INFORME_MENSAL!$A$16,IF(Q964&lt;=180,INFORME_MENSAL!$A$17,IF(Q964&lt;=360,INFORME_MENSAL!$A$18,IF(Q964&gt;360,INFORME_MENSAL!$A$19)))))))),"")</f>
        <v/>
      </c>
    </row>
    <row r="965">
      <c r="A965" t="inlineStr">
        <is>
          <t>CASA-44</t>
        </is>
      </c>
      <c r="B965" t="inlineStr">
        <is>
          <t>AUGUSTO PARRA DIONISIO</t>
        </is>
      </c>
      <c r="C965" t="n">
        <v>1</v>
      </c>
      <c r="D965" t="inlineStr">
        <is>
          <t>INCC</t>
        </is>
      </c>
      <c r="F965" t="inlineStr">
        <is>
          <t>Mensal</t>
        </is>
      </c>
      <c r="G965" s="322" t="n">
        <v>45560</v>
      </c>
      <c r="H965" s="322" t="n">
        <v>45536</v>
      </c>
      <c r="I965" t="n">
        <v>12</v>
      </c>
      <c r="J965" t="inlineStr">
        <is>
          <t>P - Parcela</t>
        </is>
      </c>
      <c r="K965" t="inlineStr">
        <is>
          <t>Contrato</t>
        </is>
      </c>
      <c r="L965" t="n">
        <v>3865.74</v>
      </c>
      <c r="M965" s="167">
        <f>DATE(YEAR(G965),MONTH(G965),1)</f>
        <v/>
      </c>
      <c r="N965" s="157">
        <f>IF(G965&gt;$L$3,"Futuro","Atraso")</f>
        <v/>
      </c>
      <c r="O965">
        <f>12*(YEAR(G965)-YEAR($L$3))+(MONTH(G965)-MONTH($L$3))</f>
        <v/>
      </c>
      <c r="P965" s="319">
        <f>IF(N965="Atraso",L965,L965/(1+$L$2)^O965)</f>
        <v/>
      </c>
      <c r="Q965">
        <f>IF(N965="Atraso",$L$3-G965,0)</f>
        <v/>
      </c>
      <c r="R965">
        <f>IF(Q965&lt;=15,"Até 15",IF(Q965&lt;=30,"Entre 15 e 30",IF(Q965&lt;=60,"Entre 30 e 60",IF(Q965&lt;=90,"Entre 60 e 90",IF(Q965&lt;=120,"Entre 90 e 120",IF(Q965&lt;=150,"Entre 120 e 150",IF(Q965&lt;=180,"Entre 150 e 180","Superior a 180")))))))</f>
        <v/>
      </c>
      <c r="S965">
        <f>IF(N965="Atraso",IF(Q965&lt;=30,INFORME_MENSAL!$A$12,IF(Q965&lt;=60,INFORME_MENSAL!$A$13,IF(Q965&lt;=90,INFORME_MENSAL!$A$14,IF(Q965&lt;=120,INFORME_MENSAL!$A$15,IF(Q965&lt;=150,INFORME_MENSAL!$A$16,IF(Q965&lt;=180,INFORME_MENSAL!$A$17,IF(Q965&lt;=360,INFORME_MENSAL!$A$18,IF(Q965&gt;360,INFORME_MENSAL!$A$19)))))))),"")</f>
        <v/>
      </c>
    </row>
    <row r="966">
      <c r="A966" t="inlineStr">
        <is>
          <t>CASA-58</t>
        </is>
      </c>
      <c r="B966" t="inlineStr">
        <is>
          <t>ADRIANO DO COUTO CORREA / PAULA LETICIA REIS LAVRA</t>
        </is>
      </c>
      <c r="C966" t="n">
        <v>1</v>
      </c>
      <c r="D966" t="inlineStr">
        <is>
          <t>INCC</t>
        </is>
      </c>
      <c r="F966" t="inlineStr">
        <is>
          <t>Mensal</t>
        </is>
      </c>
      <c r="G966" s="322" t="n">
        <v>45560</v>
      </c>
      <c r="H966" s="322" t="n">
        <v>45536</v>
      </c>
      <c r="I966" t="n">
        <v>13</v>
      </c>
      <c r="J966" t="inlineStr">
        <is>
          <t>P - Parcela</t>
        </is>
      </c>
      <c r="K966" t="inlineStr">
        <is>
          <t>Contrato</t>
        </is>
      </c>
      <c r="L966" t="n">
        <v>3490.88</v>
      </c>
      <c r="M966" s="167">
        <f>DATE(YEAR(G966),MONTH(G966),1)</f>
        <v/>
      </c>
      <c r="N966" s="157">
        <f>IF(G966&gt;$L$3,"Futuro","Atraso")</f>
        <v/>
      </c>
      <c r="O966">
        <f>12*(YEAR(G966)-YEAR($L$3))+(MONTH(G966)-MONTH($L$3))</f>
        <v/>
      </c>
      <c r="P966" s="319">
        <f>IF(N966="Atraso",L966,L966/(1+$L$2)^O966)</f>
        <v/>
      </c>
      <c r="Q966">
        <f>IF(N966="Atraso",$L$3-G966,0)</f>
        <v/>
      </c>
      <c r="R966">
        <f>IF(Q966&lt;=15,"Até 15",IF(Q966&lt;=30,"Entre 15 e 30",IF(Q966&lt;=60,"Entre 30 e 60",IF(Q966&lt;=90,"Entre 60 e 90",IF(Q966&lt;=120,"Entre 90 e 120",IF(Q966&lt;=150,"Entre 120 e 150",IF(Q966&lt;=180,"Entre 150 e 180","Superior a 180")))))))</f>
        <v/>
      </c>
      <c r="S966">
        <f>IF(N966="Atraso",IF(Q966&lt;=30,INFORME_MENSAL!$A$12,IF(Q966&lt;=60,INFORME_MENSAL!$A$13,IF(Q966&lt;=90,INFORME_MENSAL!$A$14,IF(Q966&lt;=120,INFORME_MENSAL!$A$15,IF(Q966&lt;=150,INFORME_MENSAL!$A$16,IF(Q966&lt;=180,INFORME_MENSAL!$A$17,IF(Q966&lt;=360,INFORME_MENSAL!$A$18,IF(Q966&gt;360,INFORME_MENSAL!$A$19)))))))),"")</f>
        <v/>
      </c>
    </row>
    <row r="967">
      <c r="A967" t="inlineStr">
        <is>
          <t>CASA-80</t>
        </is>
      </c>
      <c r="B967" t="inlineStr">
        <is>
          <t>MATHEUS OMENA MACIEL / INGRID ANDRADE OMENA</t>
        </is>
      </c>
      <c r="C967" t="n">
        <v>1</v>
      </c>
      <c r="D967" t="inlineStr">
        <is>
          <t>INCC</t>
        </is>
      </c>
      <c r="F967" t="inlineStr">
        <is>
          <t>Mensal</t>
        </is>
      </c>
      <c r="G967" s="322" t="n">
        <v>45560</v>
      </c>
      <c r="H967" s="322" t="n">
        <v>45536</v>
      </c>
      <c r="I967" t="n">
        <v>10</v>
      </c>
      <c r="J967" t="inlineStr">
        <is>
          <t>P - Parcela</t>
        </is>
      </c>
      <c r="K967" t="inlineStr">
        <is>
          <t>Contrato</t>
        </is>
      </c>
      <c r="L967" t="n">
        <v>3595.43</v>
      </c>
      <c r="M967" s="167">
        <f>DATE(YEAR(G967),MONTH(G967),1)</f>
        <v/>
      </c>
      <c r="N967" s="157">
        <f>IF(G967&gt;$L$3,"Futuro","Atraso")</f>
        <v/>
      </c>
      <c r="O967">
        <f>12*(YEAR(G967)-YEAR($L$3))+(MONTH(G967)-MONTH($L$3))</f>
        <v/>
      </c>
      <c r="P967" s="319">
        <f>IF(N967="Atraso",L967,L967/(1+$L$2)^O967)</f>
        <v/>
      </c>
      <c r="Q967">
        <f>IF(N967="Atraso",$L$3-G967,0)</f>
        <v/>
      </c>
      <c r="R967">
        <f>IF(Q967&lt;=15,"Até 15",IF(Q967&lt;=30,"Entre 15 e 30",IF(Q967&lt;=60,"Entre 30 e 60",IF(Q967&lt;=90,"Entre 60 e 90",IF(Q967&lt;=120,"Entre 90 e 120",IF(Q967&lt;=150,"Entre 120 e 150",IF(Q967&lt;=180,"Entre 150 e 180","Superior a 180")))))))</f>
        <v/>
      </c>
      <c r="S967">
        <f>IF(N967="Atraso",IF(Q967&lt;=30,INFORME_MENSAL!$A$12,IF(Q967&lt;=60,INFORME_MENSAL!$A$13,IF(Q967&lt;=90,INFORME_MENSAL!$A$14,IF(Q967&lt;=120,INFORME_MENSAL!$A$15,IF(Q967&lt;=150,INFORME_MENSAL!$A$16,IF(Q967&lt;=180,INFORME_MENSAL!$A$17,IF(Q967&lt;=360,INFORME_MENSAL!$A$18,IF(Q967&gt;360,INFORME_MENSAL!$A$19)))))))),"")</f>
        <v/>
      </c>
    </row>
    <row r="968">
      <c r="A968" t="inlineStr">
        <is>
          <t>CASA-10</t>
        </is>
      </c>
      <c r="B968" t="inlineStr">
        <is>
          <t>DIEGO DA MATA DE SOUSA</t>
        </is>
      </c>
      <c r="C968" t="n">
        <v>1</v>
      </c>
      <c r="D968" t="inlineStr">
        <is>
          <t>INCC</t>
        </is>
      </c>
      <c r="F968" t="inlineStr">
        <is>
          <t>Mensal</t>
        </is>
      </c>
      <c r="G968" s="322" t="n">
        <v>45560</v>
      </c>
      <c r="H968" s="322" t="n">
        <v>45536</v>
      </c>
      <c r="I968" t="n">
        <v>10</v>
      </c>
      <c r="J968" t="inlineStr">
        <is>
          <t>P - Parcela</t>
        </is>
      </c>
      <c r="K968" t="inlineStr">
        <is>
          <t>Contrato</t>
        </is>
      </c>
      <c r="L968" t="n">
        <v>3595.43</v>
      </c>
      <c r="M968" s="167">
        <f>DATE(YEAR(G968),MONTH(G968),1)</f>
        <v/>
      </c>
      <c r="N968" s="157">
        <f>IF(G968&gt;$L$3,"Futuro","Atraso")</f>
        <v/>
      </c>
      <c r="O968">
        <f>12*(YEAR(G968)-YEAR($L$3))+(MONTH(G968)-MONTH($L$3))</f>
        <v/>
      </c>
      <c r="P968" s="319">
        <f>IF(N968="Atraso",L968,L968/(1+$L$2)^O968)</f>
        <v/>
      </c>
      <c r="Q968">
        <f>IF(N968="Atraso",$L$3-G968,0)</f>
        <v/>
      </c>
      <c r="R968">
        <f>IF(Q968&lt;=15,"Até 15",IF(Q968&lt;=30,"Entre 15 e 30",IF(Q968&lt;=60,"Entre 30 e 60",IF(Q968&lt;=90,"Entre 60 e 90",IF(Q968&lt;=120,"Entre 90 e 120",IF(Q968&lt;=150,"Entre 120 e 150",IF(Q968&lt;=180,"Entre 150 e 180","Superior a 180")))))))</f>
        <v/>
      </c>
      <c r="S968">
        <f>IF(N968="Atraso",IF(Q968&lt;=30,INFORME_MENSAL!$A$12,IF(Q968&lt;=60,INFORME_MENSAL!$A$13,IF(Q968&lt;=90,INFORME_MENSAL!$A$14,IF(Q968&lt;=120,INFORME_MENSAL!$A$15,IF(Q968&lt;=150,INFORME_MENSAL!$A$16,IF(Q968&lt;=180,INFORME_MENSAL!$A$17,IF(Q968&lt;=360,INFORME_MENSAL!$A$18,IF(Q968&gt;360,INFORME_MENSAL!$A$19)))))))),"")</f>
        <v/>
      </c>
    </row>
    <row r="969">
      <c r="A969" t="inlineStr">
        <is>
          <t>CASA-43</t>
        </is>
      </c>
      <c r="B969" t="inlineStr">
        <is>
          <t>ROBSON PEREIRA DA SILVA / CAMILA DA SILVA OLIVEIRA</t>
        </is>
      </c>
      <c r="C969" t="n">
        <v>1</v>
      </c>
      <c r="D969" t="inlineStr">
        <is>
          <t>INCC</t>
        </is>
      </c>
      <c r="F969" t="inlineStr">
        <is>
          <t>Mensal</t>
        </is>
      </c>
      <c r="G969" s="322" t="n">
        <v>45560</v>
      </c>
      <c r="H969" s="322" t="n">
        <v>45536</v>
      </c>
      <c r="I969" t="n">
        <v>14</v>
      </c>
      <c r="J969" t="inlineStr">
        <is>
          <t>P - Parcela</t>
        </is>
      </c>
      <c r="K969" t="inlineStr">
        <is>
          <t>Contrato</t>
        </is>
      </c>
      <c r="L969" t="n">
        <v>4358.99</v>
      </c>
      <c r="M969" s="167">
        <f>DATE(YEAR(G969),MONTH(G969),1)</f>
        <v/>
      </c>
      <c r="N969" s="157">
        <f>IF(G969&gt;$L$3,"Futuro","Atraso")</f>
        <v/>
      </c>
      <c r="O969">
        <f>12*(YEAR(G969)-YEAR($L$3))+(MONTH(G969)-MONTH($L$3))</f>
        <v/>
      </c>
      <c r="P969" s="319">
        <f>IF(N969="Atraso",L969,L969/(1+$L$2)^O969)</f>
        <v/>
      </c>
      <c r="Q969">
        <f>IF(N969="Atraso",$L$3-G969,0)</f>
        <v/>
      </c>
      <c r="R969">
        <f>IF(Q969&lt;=15,"Até 15",IF(Q969&lt;=30,"Entre 15 e 30",IF(Q969&lt;=60,"Entre 30 e 60",IF(Q969&lt;=90,"Entre 60 e 90",IF(Q969&lt;=120,"Entre 90 e 120",IF(Q969&lt;=150,"Entre 120 e 150",IF(Q969&lt;=180,"Entre 150 e 180","Superior a 180")))))))</f>
        <v/>
      </c>
      <c r="S969">
        <f>IF(N969="Atraso",IF(Q969&lt;=30,INFORME_MENSAL!$A$12,IF(Q969&lt;=60,INFORME_MENSAL!$A$13,IF(Q969&lt;=90,INFORME_MENSAL!$A$14,IF(Q969&lt;=120,INFORME_MENSAL!$A$15,IF(Q969&lt;=150,INFORME_MENSAL!$A$16,IF(Q969&lt;=180,INFORME_MENSAL!$A$17,IF(Q969&lt;=360,INFORME_MENSAL!$A$18,IF(Q969&gt;360,INFORME_MENSAL!$A$19)))))))),"")</f>
        <v/>
      </c>
    </row>
    <row r="970">
      <c r="A970" t="inlineStr">
        <is>
          <t>CASA-3</t>
        </is>
      </c>
      <c r="B970" t="inlineStr">
        <is>
          <t>EDNEY DE CARVALHO BREVES JUNIOR</t>
        </is>
      </c>
      <c r="C970" t="n">
        <v>1</v>
      </c>
      <c r="D970" t="inlineStr">
        <is>
          <t>INCC</t>
        </is>
      </c>
      <c r="F970" t="inlineStr">
        <is>
          <t>Mensal</t>
        </is>
      </c>
      <c r="G970" s="322" t="n">
        <v>45560</v>
      </c>
      <c r="H970" s="322" t="n">
        <v>45536</v>
      </c>
      <c r="I970" t="n">
        <v>18</v>
      </c>
      <c r="J970" t="inlineStr">
        <is>
          <t>P - Parcela</t>
        </is>
      </c>
      <c r="K970" t="inlineStr">
        <is>
          <t>Contrato</t>
        </is>
      </c>
      <c r="L970" t="n">
        <v>5000</v>
      </c>
      <c r="M970" s="167">
        <f>DATE(YEAR(G970),MONTH(G970),1)</f>
        <v/>
      </c>
      <c r="N970" s="157">
        <f>IF(G970&gt;$L$3,"Futuro","Atraso")</f>
        <v/>
      </c>
      <c r="O970">
        <f>12*(YEAR(G970)-YEAR($L$3))+(MONTH(G970)-MONTH($L$3))</f>
        <v/>
      </c>
      <c r="P970" s="319">
        <f>IF(N970="Atraso",L970,L970/(1+$L$2)^O970)</f>
        <v/>
      </c>
      <c r="Q970">
        <f>IF(N970="Atraso",$L$3-G970,0)</f>
        <v/>
      </c>
      <c r="R970">
        <f>IF(Q970&lt;=15,"Até 15",IF(Q970&lt;=30,"Entre 15 e 30",IF(Q970&lt;=60,"Entre 30 e 60",IF(Q970&lt;=90,"Entre 60 e 90",IF(Q970&lt;=120,"Entre 90 e 120",IF(Q970&lt;=150,"Entre 120 e 150",IF(Q970&lt;=180,"Entre 150 e 180","Superior a 180")))))))</f>
        <v/>
      </c>
      <c r="S970">
        <f>IF(N970="Atraso",IF(Q970&lt;=30,INFORME_MENSAL!$A$12,IF(Q970&lt;=60,INFORME_MENSAL!$A$13,IF(Q970&lt;=90,INFORME_MENSAL!$A$14,IF(Q970&lt;=120,INFORME_MENSAL!$A$15,IF(Q970&lt;=150,INFORME_MENSAL!$A$16,IF(Q970&lt;=180,INFORME_MENSAL!$A$17,IF(Q970&lt;=360,INFORME_MENSAL!$A$18,IF(Q970&gt;360,INFORME_MENSAL!$A$19)))))))),"")</f>
        <v/>
      </c>
    </row>
    <row r="971">
      <c r="A971" t="inlineStr">
        <is>
          <t>CASA-53</t>
        </is>
      </c>
      <c r="B971" t="inlineStr">
        <is>
          <t>FELIPE POZITANO FABRETTE</t>
        </is>
      </c>
      <c r="C971" t="n">
        <v>1</v>
      </c>
      <c r="D971" t="inlineStr">
        <is>
          <t>INCC</t>
        </is>
      </c>
      <c r="F971" t="inlineStr">
        <is>
          <t>Mensal</t>
        </is>
      </c>
      <c r="G971" s="322" t="n">
        <v>45560</v>
      </c>
      <c r="H971" s="322" t="n">
        <v>45536</v>
      </c>
      <c r="I971" t="n">
        <v>19</v>
      </c>
      <c r="J971" t="inlineStr">
        <is>
          <t>P - Parcela</t>
        </is>
      </c>
      <c r="K971" t="inlineStr">
        <is>
          <t>Contrato</t>
        </is>
      </c>
      <c r="L971" t="n">
        <v>3000</v>
      </c>
      <c r="M971" s="167">
        <f>DATE(YEAR(G971),MONTH(G971),1)</f>
        <v/>
      </c>
      <c r="N971" s="157">
        <f>IF(G971&gt;$L$3,"Futuro","Atraso")</f>
        <v/>
      </c>
      <c r="O971">
        <f>12*(YEAR(G971)-YEAR($L$3))+(MONTH(G971)-MONTH($L$3))</f>
        <v/>
      </c>
      <c r="P971" s="319">
        <f>IF(N971="Atraso",L971,L971/(1+$L$2)^O971)</f>
        <v/>
      </c>
      <c r="Q971">
        <f>IF(N971="Atraso",$L$3-G971,0)</f>
        <v/>
      </c>
      <c r="R971">
        <f>IF(Q971&lt;=15,"Até 15",IF(Q971&lt;=30,"Entre 15 e 30",IF(Q971&lt;=60,"Entre 30 e 60",IF(Q971&lt;=90,"Entre 60 e 90",IF(Q971&lt;=120,"Entre 90 e 120",IF(Q971&lt;=150,"Entre 120 e 150",IF(Q971&lt;=180,"Entre 150 e 180","Superior a 180")))))))</f>
        <v/>
      </c>
      <c r="S971">
        <f>IF(N971="Atraso",IF(Q971&lt;=30,INFORME_MENSAL!$A$12,IF(Q971&lt;=60,INFORME_MENSAL!$A$13,IF(Q971&lt;=90,INFORME_MENSAL!$A$14,IF(Q971&lt;=120,INFORME_MENSAL!$A$15,IF(Q971&lt;=150,INFORME_MENSAL!$A$16,IF(Q971&lt;=180,INFORME_MENSAL!$A$17,IF(Q971&lt;=360,INFORME_MENSAL!$A$18,IF(Q971&gt;360,INFORME_MENSAL!$A$19)))))))),"")</f>
        <v/>
      </c>
    </row>
    <row r="972">
      <c r="A972" t="inlineStr">
        <is>
          <t>CASA-28</t>
        </is>
      </c>
      <c r="B972" t="inlineStr">
        <is>
          <t>ALINE SALVATERRA MAGALHAES</t>
        </is>
      </c>
      <c r="C972" t="n">
        <v>1</v>
      </c>
      <c r="D972" t="inlineStr">
        <is>
          <t>INCC</t>
        </is>
      </c>
      <c r="F972" t="inlineStr">
        <is>
          <t>Mensal</t>
        </is>
      </c>
      <c r="G972" s="322" t="n">
        <v>45580</v>
      </c>
      <c r="H972" s="322" t="n">
        <v>45566</v>
      </c>
      <c r="I972" t="n">
        <v>1</v>
      </c>
      <c r="J972" t="inlineStr">
        <is>
          <t>F - Financiamento</t>
        </is>
      </c>
      <c r="K972" t="inlineStr">
        <is>
          <t>Contrato</t>
        </is>
      </c>
      <c r="L972" t="n">
        <v>630096.8100000001</v>
      </c>
      <c r="M972" s="167">
        <f>DATE(YEAR(G972),MONTH(G972),1)</f>
        <v/>
      </c>
      <c r="N972" s="157">
        <f>IF(G972&gt;$L$3,"Futuro","Atraso")</f>
        <v/>
      </c>
      <c r="O972">
        <f>12*(YEAR(G972)-YEAR($L$3))+(MONTH(G972)-MONTH($L$3))</f>
        <v/>
      </c>
      <c r="P972" s="319">
        <f>IF(N972="Atraso",L972,L972/(1+$L$2)^O972)</f>
        <v/>
      </c>
      <c r="Q972">
        <f>IF(N972="Atraso",$L$3-G972,0)</f>
        <v/>
      </c>
      <c r="R972">
        <f>IF(Q972&lt;=15,"Até 15",IF(Q972&lt;=30,"Entre 15 e 30",IF(Q972&lt;=60,"Entre 30 e 60",IF(Q972&lt;=90,"Entre 60 e 90",IF(Q972&lt;=120,"Entre 90 e 120",IF(Q972&lt;=150,"Entre 120 e 150",IF(Q972&lt;=180,"Entre 150 e 180","Superior a 180")))))))</f>
        <v/>
      </c>
      <c r="S972">
        <f>IF(N972="Atraso",IF(Q972&lt;=30,INFORME_MENSAL!$A$12,IF(Q972&lt;=60,INFORME_MENSAL!$A$13,IF(Q972&lt;=90,INFORME_MENSAL!$A$14,IF(Q972&lt;=120,INFORME_MENSAL!$A$15,IF(Q972&lt;=150,INFORME_MENSAL!$A$16,IF(Q972&lt;=180,INFORME_MENSAL!$A$17,IF(Q972&lt;=360,INFORME_MENSAL!$A$18,IF(Q972&gt;360,INFORME_MENSAL!$A$19)))))))),"")</f>
        <v/>
      </c>
    </row>
    <row r="973">
      <c r="A973" t="inlineStr">
        <is>
          <t>CASA-28</t>
        </is>
      </c>
      <c r="B973" t="inlineStr">
        <is>
          <t>ALINE SALVATERRA MAGALHAES</t>
        </is>
      </c>
      <c r="C973" t="n">
        <v>1</v>
      </c>
      <c r="D973" t="inlineStr">
        <is>
          <t>INCC</t>
        </is>
      </c>
      <c r="F973" t="inlineStr">
        <is>
          <t>Mensal</t>
        </is>
      </c>
      <c r="G973" s="322" t="n">
        <v>45580</v>
      </c>
      <c r="H973" s="322" t="n">
        <v>45566</v>
      </c>
      <c r="I973" t="n">
        <v>18</v>
      </c>
      <c r="J973" t="inlineStr">
        <is>
          <t>P - Parcela</t>
        </is>
      </c>
      <c r="K973" t="inlineStr">
        <is>
          <t>Contrato</t>
        </is>
      </c>
      <c r="L973" t="n">
        <v>3872.75</v>
      </c>
      <c r="M973" s="167">
        <f>DATE(YEAR(G973),MONTH(G973),1)</f>
        <v/>
      </c>
      <c r="N973" s="157">
        <f>IF(G973&gt;$L$3,"Futuro","Atraso")</f>
        <v/>
      </c>
      <c r="O973">
        <f>12*(YEAR(G973)-YEAR($L$3))+(MONTH(G973)-MONTH($L$3))</f>
        <v/>
      </c>
      <c r="P973" s="319">
        <f>IF(N973="Atraso",L973,L973/(1+$L$2)^O973)</f>
        <v/>
      </c>
      <c r="Q973">
        <f>IF(N973="Atraso",$L$3-G973,0)</f>
        <v/>
      </c>
      <c r="R973">
        <f>IF(Q973&lt;=15,"Até 15",IF(Q973&lt;=30,"Entre 15 e 30",IF(Q973&lt;=60,"Entre 30 e 60",IF(Q973&lt;=90,"Entre 60 e 90",IF(Q973&lt;=120,"Entre 90 e 120",IF(Q973&lt;=150,"Entre 120 e 150",IF(Q973&lt;=180,"Entre 150 e 180","Superior a 180")))))))</f>
        <v/>
      </c>
      <c r="S973">
        <f>IF(N973="Atraso",IF(Q973&lt;=30,INFORME_MENSAL!$A$12,IF(Q973&lt;=60,INFORME_MENSAL!$A$13,IF(Q973&lt;=90,INFORME_MENSAL!$A$14,IF(Q973&lt;=120,INFORME_MENSAL!$A$15,IF(Q973&lt;=150,INFORME_MENSAL!$A$16,IF(Q973&lt;=180,INFORME_MENSAL!$A$17,IF(Q973&lt;=360,INFORME_MENSAL!$A$18,IF(Q973&gt;360,INFORME_MENSAL!$A$19)))))))),"")</f>
        <v/>
      </c>
    </row>
    <row r="974">
      <c r="A974" t="inlineStr">
        <is>
          <t>CASA-28</t>
        </is>
      </c>
      <c r="B974" t="inlineStr">
        <is>
          <t>ALINE SALVATERRA MAGALHAES</t>
        </is>
      </c>
      <c r="C974" t="n">
        <v>1</v>
      </c>
      <c r="D974" t="inlineStr">
        <is>
          <t>INCC</t>
        </is>
      </c>
      <c r="F974" t="inlineStr">
        <is>
          <t>Mensal</t>
        </is>
      </c>
      <c r="G974" s="322" t="n">
        <v>45580</v>
      </c>
      <c r="H974" s="322" t="n">
        <v>45566</v>
      </c>
      <c r="I974" t="n">
        <v>1</v>
      </c>
      <c r="J974" t="inlineStr">
        <is>
          <t>I - Intermediária</t>
        </is>
      </c>
      <c r="K974" t="inlineStr">
        <is>
          <t>Contrato</t>
        </is>
      </c>
      <c r="L974" t="n">
        <v>26119.47</v>
      </c>
      <c r="M974" s="167">
        <f>DATE(YEAR(G974),MONTH(G974),1)</f>
        <v/>
      </c>
      <c r="N974" s="157">
        <f>IF(G974&gt;$L$3,"Futuro","Atraso")</f>
        <v/>
      </c>
      <c r="O974">
        <f>12*(YEAR(G974)-YEAR($L$3))+(MONTH(G974)-MONTH($L$3))</f>
        <v/>
      </c>
      <c r="P974" s="319">
        <f>IF(N974="Atraso",L974,L974/(1+$L$2)^O974)</f>
        <v/>
      </c>
      <c r="Q974">
        <f>IF(N974="Atraso",$L$3-G974,0)</f>
        <v/>
      </c>
      <c r="R974">
        <f>IF(Q974&lt;=15,"Até 15",IF(Q974&lt;=30,"Entre 15 e 30",IF(Q974&lt;=60,"Entre 30 e 60",IF(Q974&lt;=90,"Entre 60 e 90",IF(Q974&lt;=120,"Entre 90 e 120",IF(Q974&lt;=150,"Entre 120 e 150",IF(Q974&lt;=180,"Entre 150 e 180","Superior a 180")))))))</f>
        <v/>
      </c>
      <c r="S974">
        <f>IF(N974="Atraso",IF(Q974&lt;=30,INFORME_MENSAL!$A$12,IF(Q974&lt;=60,INFORME_MENSAL!$A$13,IF(Q974&lt;=90,INFORME_MENSAL!$A$14,IF(Q974&lt;=120,INFORME_MENSAL!$A$15,IF(Q974&lt;=150,INFORME_MENSAL!$A$16,IF(Q974&lt;=180,INFORME_MENSAL!$A$17,IF(Q974&lt;=360,INFORME_MENSAL!$A$18,IF(Q974&gt;360,INFORME_MENSAL!$A$19)))))))),"")</f>
        <v/>
      </c>
    </row>
    <row r="975">
      <c r="A975" t="inlineStr">
        <is>
          <t>CASA-27</t>
        </is>
      </c>
      <c r="B975" t="inlineStr">
        <is>
          <t>SIMONE REGINA MAIA</t>
        </is>
      </c>
      <c r="C975" t="n">
        <v>1</v>
      </c>
      <c r="D975" t="inlineStr">
        <is>
          <t>INCC</t>
        </is>
      </c>
      <c r="F975" t="inlineStr">
        <is>
          <t>Mensal</t>
        </is>
      </c>
      <c r="G975" s="322" t="n">
        <v>45580</v>
      </c>
      <c r="H975" s="322" t="n">
        <v>45566</v>
      </c>
      <c r="I975" t="n">
        <v>17</v>
      </c>
      <c r="J975" t="inlineStr">
        <is>
          <t>P - Parcela</t>
        </is>
      </c>
      <c r="K975" t="inlineStr">
        <is>
          <t>Contrato</t>
        </is>
      </c>
      <c r="L975" t="n">
        <v>4615.18</v>
      </c>
      <c r="M975" s="167">
        <f>DATE(YEAR(G975),MONTH(G975),1)</f>
        <v/>
      </c>
      <c r="N975" s="157">
        <f>IF(G975&gt;$L$3,"Futuro","Atraso")</f>
        <v/>
      </c>
      <c r="O975">
        <f>12*(YEAR(G975)-YEAR($L$3))+(MONTH(G975)-MONTH($L$3))</f>
        <v/>
      </c>
      <c r="P975" s="319">
        <f>IF(N975="Atraso",L975,L975/(1+$L$2)^O975)</f>
        <v/>
      </c>
      <c r="Q975">
        <f>IF(N975="Atraso",$L$3-G975,0)</f>
        <v/>
      </c>
      <c r="R975">
        <f>IF(Q975&lt;=15,"Até 15",IF(Q975&lt;=30,"Entre 15 e 30",IF(Q975&lt;=60,"Entre 30 e 60",IF(Q975&lt;=90,"Entre 60 e 90",IF(Q975&lt;=120,"Entre 90 e 120",IF(Q975&lt;=150,"Entre 120 e 150",IF(Q975&lt;=180,"Entre 150 e 180","Superior a 180")))))))</f>
        <v/>
      </c>
      <c r="S975">
        <f>IF(N975="Atraso",IF(Q975&lt;=30,INFORME_MENSAL!$A$12,IF(Q975&lt;=60,INFORME_MENSAL!$A$13,IF(Q975&lt;=90,INFORME_MENSAL!$A$14,IF(Q975&lt;=120,INFORME_MENSAL!$A$15,IF(Q975&lt;=150,INFORME_MENSAL!$A$16,IF(Q975&lt;=180,INFORME_MENSAL!$A$17,IF(Q975&lt;=360,INFORME_MENSAL!$A$18,IF(Q975&gt;360,INFORME_MENSAL!$A$19)))))))),"")</f>
        <v/>
      </c>
    </row>
    <row r="976">
      <c r="A976" t="inlineStr">
        <is>
          <t>CASA-27</t>
        </is>
      </c>
      <c r="B976" t="inlineStr">
        <is>
          <t>SIMONE REGINA MAIA</t>
        </is>
      </c>
      <c r="C976" t="n">
        <v>1</v>
      </c>
      <c r="D976" t="inlineStr">
        <is>
          <t>INCC</t>
        </is>
      </c>
      <c r="F976" t="inlineStr">
        <is>
          <t>Mensal</t>
        </is>
      </c>
      <c r="G976" s="322" t="n">
        <v>45580</v>
      </c>
      <c r="H976" s="322" t="n">
        <v>45566</v>
      </c>
      <c r="I976" t="n">
        <v>20</v>
      </c>
      <c r="J976" t="inlineStr">
        <is>
          <t>F - Financiamento</t>
        </is>
      </c>
      <c r="K976" t="inlineStr">
        <is>
          <t>Contrato</t>
        </is>
      </c>
      <c r="L976" t="n">
        <v>312522.09</v>
      </c>
      <c r="M976" s="167">
        <f>DATE(YEAR(G976),MONTH(G976),1)</f>
        <v/>
      </c>
      <c r="N976" s="157">
        <f>IF(G976&gt;$L$3,"Futuro","Atraso")</f>
        <v/>
      </c>
      <c r="O976">
        <f>12*(YEAR(G976)-YEAR($L$3))+(MONTH(G976)-MONTH($L$3))</f>
        <v/>
      </c>
      <c r="P976" s="319">
        <f>IF(N976="Atraso",L976,L976/(1+$L$2)^O976)</f>
        <v/>
      </c>
      <c r="Q976">
        <f>IF(N976="Atraso",$L$3-G976,0)</f>
        <v/>
      </c>
      <c r="R976">
        <f>IF(Q976&lt;=15,"Até 15",IF(Q976&lt;=30,"Entre 15 e 30",IF(Q976&lt;=60,"Entre 30 e 60",IF(Q976&lt;=90,"Entre 60 e 90",IF(Q976&lt;=120,"Entre 90 e 120",IF(Q976&lt;=150,"Entre 120 e 150",IF(Q976&lt;=180,"Entre 150 e 180","Superior a 180")))))))</f>
        <v/>
      </c>
      <c r="S976">
        <f>IF(N976="Atraso",IF(Q976&lt;=30,INFORME_MENSAL!$A$12,IF(Q976&lt;=60,INFORME_MENSAL!$A$13,IF(Q976&lt;=90,INFORME_MENSAL!$A$14,IF(Q976&lt;=120,INFORME_MENSAL!$A$15,IF(Q976&lt;=150,INFORME_MENSAL!$A$16,IF(Q976&lt;=180,INFORME_MENSAL!$A$17,IF(Q976&lt;=360,INFORME_MENSAL!$A$18,IF(Q976&gt;360,INFORME_MENSAL!$A$19)))))))),"")</f>
        <v/>
      </c>
    </row>
    <row r="977">
      <c r="A977" t="inlineStr">
        <is>
          <t>CASA-35</t>
        </is>
      </c>
      <c r="B977" t="inlineStr">
        <is>
          <t>ADRIANA ALVARES DA COSTA / RICARDO FEIJO</t>
        </is>
      </c>
      <c r="C977" t="n">
        <v>1</v>
      </c>
      <c r="D977" t="inlineStr">
        <is>
          <t>INCC</t>
        </is>
      </c>
      <c r="F977" t="inlineStr">
        <is>
          <t>Mensal</t>
        </is>
      </c>
      <c r="G977" s="322" t="n">
        <v>45580</v>
      </c>
      <c r="H977" s="322" t="n">
        <v>45566</v>
      </c>
      <c r="I977" t="n">
        <v>17</v>
      </c>
      <c r="J977" t="inlineStr">
        <is>
          <t>P - Parcela</t>
        </is>
      </c>
      <c r="K977" t="inlineStr">
        <is>
          <t>Contrato</t>
        </is>
      </c>
      <c r="L977" t="n">
        <v>3845.45</v>
      </c>
      <c r="M977" s="167">
        <f>DATE(YEAR(G977),MONTH(G977),1)</f>
        <v/>
      </c>
      <c r="N977" s="157">
        <f>IF(G977&gt;$L$3,"Futuro","Atraso")</f>
        <v/>
      </c>
      <c r="O977">
        <f>12*(YEAR(G977)-YEAR($L$3))+(MONTH(G977)-MONTH($L$3))</f>
        <v/>
      </c>
      <c r="P977" s="319">
        <f>IF(N977="Atraso",L977,L977/(1+$L$2)^O977)</f>
        <v/>
      </c>
      <c r="Q977">
        <f>IF(N977="Atraso",$L$3-G977,0)</f>
        <v/>
      </c>
      <c r="R977">
        <f>IF(Q977&lt;=15,"Até 15",IF(Q977&lt;=30,"Entre 15 e 30",IF(Q977&lt;=60,"Entre 30 e 60",IF(Q977&lt;=90,"Entre 60 e 90",IF(Q977&lt;=120,"Entre 90 e 120",IF(Q977&lt;=150,"Entre 120 e 150",IF(Q977&lt;=180,"Entre 150 e 180","Superior a 180")))))))</f>
        <v/>
      </c>
      <c r="S977">
        <f>IF(N977="Atraso",IF(Q977&lt;=30,INFORME_MENSAL!$A$12,IF(Q977&lt;=60,INFORME_MENSAL!$A$13,IF(Q977&lt;=90,INFORME_MENSAL!$A$14,IF(Q977&lt;=120,INFORME_MENSAL!$A$15,IF(Q977&lt;=150,INFORME_MENSAL!$A$16,IF(Q977&lt;=180,INFORME_MENSAL!$A$17,IF(Q977&lt;=360,INFORME_MENSAL!$A$18,IF(Q977&gt;360,INFORME_MENSAL!$A$19)))))))),"")</f>
        <v/>
      </c>
    </row>
    <row r="978">
      <c r="A978" t="inlineStr">
        <is>
          <t>CASA-35</t>
        </is>
      </c>
      <c r="B978" t="inlineStr">
        <is>
          <t>ADRIANA ALVARES DA COSTA / RICARDO FEIJO</t>
        </is>
      </c>
      <c r="C978" t="n">
        <v>1</v>
      </c>
      <c r="D978" t="inlineStr">
        <is>
          <t>INCC</t>
        </is>
      </c>
      <c r="F978" t="inlineStr">
        <is>
          <t>Mensal</t>
        </is>
      </c>
      <c r="G978" s="322" t="n">
        <v>45580</v>
      </c>
      <c r="H978" s="322" t="n">
        <v>45566</v>
      </c>
      <c r="I978" t="n">
        <v>1</v>
      </c>
      <c r="J978" t="inlineStr">
        <is>
          <t>F - Financiamento</t>
        </is>
      </c>
      <c r="K978" t="inlineStr">
        <is>
          <t>Contrato</t>
        </is>
      </c>
      <c r="L978" t="n">
        <v>625654.66</v>
      </c>
      <c r="M978" s="167">
        <f>DATE(YEAR(G978),MONTH(G978),1)</f>
        <v/>
      </c>
      <c r="N978" s="157">
        <f>IF(G978&gt;$L$3,"Futuro","Atraso")</f>
        <v/>
      </c>
      <c r="O978">
        <f>12*(YEAR(G978)-YEAR($L$3))+(MONTH(G978)-MONTH($L$3))</f>
        <v/>
      </c>
      <c r="P978" s="319">
        <f>IF(N978="Atraso",L978,L978/(1+$L$2)^O978)</f>
        <v/>
      </c>
      <c r="Q978">
        <f>IF(N978="Atraso",$L$3-G978,0)</f>
        <v/>
      </c>
      <c r="R978">
        <f>IF(Q978&lt;=15,"Até 15",IF(Q978&lt;=30,"Entre 15 e 30",IF(Q978&lt;=60,"Entre 30 e 60",IF(Q978&lt;=90,"Entre 60 e 90",IF(Q978&lt;=120,"Entre 90 e 120",IF(Q978&lt;=150,"Entre 120 e 150",IF(Q978&lt;=180,"Entre 150 e 180","Superior a 180")))))))</f>
        <v/>
      </c>
      <c r="S978">
        <f>IF(N978="Atraso",IF(Q978&lt;=30,INFORME_MENSAL!$A$12,IF(Q978&lt;=60,INFORME_MENSAL!$A$13,IF(Q978&lt;=90,INFORME_MENSAL!$A$14,IF(Q978&lt;=120,INFORME_MENSAL!$A$15,IF(Q978&lt;=150,INFORME_MENSAL!$A$16,IF(Q978&lt;=180,INFORME_MENSAL!$A$17,IF(Q978&lt;=360,INFORME_MENSAL!$A$18,IF(Q978&gt;360,INFORME_MENSAL!$A$19)))))))),"")</f>
        <v/>
      </c>
    </row>
    <row r="979">
      <c r="A979" t="inlineStr">
        <is>
          <t>CASA-36</t>
        </is>
      </c>
      <c r="B979" t="inlineStr">
        <is>
          <t>ADRIANA ALVARES DA COSTA / RICARDO FEIJO</t>
        </is>
      </c>
      <c r="C979" t="n">
        <v>1</v>
      </c>
      <c r="D979" t="inlineStr">
        <is>
          <t>INCC</t>
        </is>
      </c>
      <c r="F979" t="inlineStr">
        <is>
          <t>Mensal</t>
        </is>
      </c>
      <c r="G979" s="322" t="n">
        <v>45580</v>
      </c>
      <c r="H979" s="322" t="n">
        <v>45566</v>
      </c>
      <c r="I979" t="n">
        <v>1</v>
      </c>
      <c r="J979" t="inlineStr">
        <is>
          <t>F - Financiamento</t>
        </is>
      </c>
      <c r="K979" t="inlineStr">
        <is>
          <t>Contrato</t>
        </is>
      </c>
      <c r="L979" t="n">
        <v>625654.66</v>
      </c>
      <c r="M979" s="167">
        <f>DATE(YEAR(G979),MONTH(G979),1)</f>
        <v/>
      </c>
      <c r="N979" s="157">
        <f>IF(G979&gt;$L$3,"Futuro","Atraso")</f>
        <v/>
      </c>
      <c r="O979">
        <f>12*(YEAR(G979)-YEAR($L$3))+(MONTH(G979)-MONTH($L$3))</f>
        <v/>
      </c>
      <c r="P979" s="319">
        <f>IF(N979="Atraso",L979,L979/(1+$L$2)^O979)</f>
        <v/>
      </c>
      <c r="Q979">
        <f>IF(N979="Atraso",$L$3-G979,0)</f>
        <v/>
      </c>
      <c r="R979">
        <f>IF(Q979&lt;=15,"Até 15",IF(Q979&lt;=30,"Entre 15 e 30",IF(Q979&lt;=60,"Entre 30 e 60",IF(Q979&lt;=90,"Entre 60 e 90",IF(Q979&lt;=120,"Entre 90 e 120",IF(Q979&lt;=150,"Entre 120 e 150",IF(Q979&lt;=180,"Entre 150 e 180","Superior a 180")))))))</f>
        <v/>
      </c>
      <c r="S979">
        <f>IF(N979="Atraso",IF(Q979&lt;=30,INFORME_MENSAL!$A$12,IF(Q979&lt;=60,INFORME_MENSAL!$A$13,IF(Q979&lt;=90,INFORME_MENSAL!$A$14,IF(Q979&lt;=120,INFORME_MENSAL!$A$15,IF(Q979&lt;=150,INFORME_MENSAL!$A$16,IF(Q979&lt;=180,INFORME_MENSAL!$A$17,IF(Q979&lt;=360,INFORME_MENSAL!$A$18,IF(Q979&gt;360,INFORME_MENSAL!$A$19)))))))),"")</f>
        <v/>
      </c>
    </row>
    <row r="980">
      <c r="A980" t="inlineStr">
        <is>
          <t>CASA-36</t>
        </is>
      </c>
      <c r="B980" t="inlineStr">
        <is>
          <t>ADRIANA ALVARES DA COSTA / RICARDO FEIJO</t>
        </is>
      </c>
      <c r="C980" t="n">
        <v>1</v>
      </c>
      <c r="D980" t="inlineStr">
        <is>
          <t>INCC</t>
        </is>
      </c>
      <c r="F980" t="inlineStr">
        <is>
          <t>Mensal</t>
        </is>
      </c>
      <c r="G980" s="322" t="n">
        <v>45580</v>
      </c>
      <c r="H980" s="322" t="n">
        <v>45566</v>
      </c>
      <c r="I980" t="n">
        <v>17</v>
      </c>
      <c r="J980" t="inlineStr">
        <is>
          <t>P - Parcela</t>
        </is>
      </c>
      <c r="K980" t="inlineStr">
        <is>
          <t>Contrato</t>
        </is>
      </c>
      <c r="L980" t="n">
        <v>3845.45</v>
      </c>
      <c r="M980" s="167">
        <f>DATE(YEAR(G980),MONTH(G980),1)</f>
        <v/>
      </c>
      <c r="N980" s="157">
        <f>IF(G980&gt;$L$3,"Futuro","Atraso")</f>
        <v/>
      </c>
      <c r="O980">
        <f>12*(YEAR(G980)-YEAR($L$3))+(MONTH(G980)-MONTH($L$3))</f>
        <v/>
      </c>
      <c r="P980" s="319">
        <f>IF(N980="Atraso",L980,L980/(1+$L$2)^O980)</f>
        <v/>
      </c>
      <c r="Q980">
        <f>IF(N980="Atraso",$L$3-G980,0)</f>
        <v/>
      </c>
      <c r="R980">
        <f>IF(Q980&lt;=15,"Até 15",IF(Q980&lt;=30,"Entre 15 e 30",IF(Q980&lt;=60,"Entre 30 e 60",IF(Q980&lt;=90,"Entre 60 e 90",IF(Q980&lt;=120,"Entre 90 e 120",IF(Q980&lt;=150,"Entre 120 e 150",IF(Q980&lt;=180,"Entre 150 e 180","Superior a 180")))))))</f>
        <v/>
      </c>
      <c r="S980">
        <f>IF(N980="Atraso",IF(Q980&lt;=30,INFORME_MENSAL!$A$12,IF(Q980&lt;=60,INFORME_MENSAL!$A$13,IF(Q980&lt;=90,INFORME_MENSAL!$A$14,IF(Q980&lt;=120,INFORME_MENSAL!$A$15,IF(Q980&lt;=150,INFORME_MENSAL!$A$16,IF(Q980&lt;=180,INFORME_MENSAL!$A$17,IF(Q980&lt;=360,INFORME_MENSAL!$A$18,IF(Q980&gt;360,INFORME_MENSAL!$A$19)))))))),"")</f>
        <v/>
      </c>
    </row>
    <row r="981">
      <c r="A981" t="inlineStr">
        <is>
          <t>CASA-9</t>
        </is>
      </c>
      <c r="B981" t="inlineStr">
        <is>
          <t>JESSE GONÇALVES NERI / SABRINA OLIVEIRA LIMA NERI</t>
        </is>
      </c>
      <c r="C981" t="n">
        <v>1</v>
      </c>
      <c r="D981" t="inlineStr">
        <is>
          <t>INCC</t>
        </is>
      </c>
      <c r="F981" t="inlineStr">
        <is>
          <t>Mensal</t>
        </is>
      </c>
      <c r="G981" s="322" t="n">
        <v>45580</v>
      </c>
      <c r="H981" s="322" t="n">
        <v>45566</v>
      </c>
      <c r="I981" t="n">
        <v>1</v>
      </c>
      <c r="J981" t="inlineStr">
        <is>
          <t>F - Financiamento</t>
        </is>
      </c>
      <c r="K981" t="inlineStr">
        <is>
          <t>Contrato</t>
        </is>
      </c>
      <c r="L981" t="n">
        <v>623363.79</v>
      </c>
      <c r="M981" s="167">
        <f>DATE(YEAR(G981),MONTH(G981),1)</f>
        <v/>
      </c>
      <c r="N981" s="157">
        <f>IF(G981&gt;$L$3,"Futuro","Atraso")</f>
        <v/>
      </c>
      <c r="O981">
        <f>12*(YEAR(G981)-YEAR($L$3))+(MONTH(G981)-MONTH($L$3))</f>
        <v/>
      </c>
      <c r="P981" s="319">
        <f>IF(N981="Atraso",L981,L981/(1+$L$2)^O981)</f>
        <v/>
      </c>
      <c r="Q981">
        <f>IF(N981="Atraso",$L$3-G981,0)</f>
        <v/>
      </c>
      <c r="R981">
        <f>IF(Q981&lt;=15,"Até 15",IF(Q981&lt;=30,"Entre 15 e 30",IF(Q981&lt;=60,"Entre 30 e 60",IF(Q981&lt;=90,"Entre 60 e 90",IF(Q981&lt;=120,"Entre 90 e 120",IF(Q981&lt;=150,"Entre 120 e 150",IF(Q981&lt;=180,"Entre 150 e 180","Superior a 180")))))))</f>
        <v/>
      </c>
      <c r="S981">
        <f>IF(N981="Atraso",IF(Q981&lt;=30,INFORME_MENSAL!$A$12,IF(Q981&lt;=60,INFORME_MENSAL!$A$13,IF(Q981&lt;=90,INFORME_MENSAL!$A$14,IF(Q981&lt;=120,INFORME_MENSAL!$A$15,IF(Q981&lt;=150,INFORME_MENSAL!$A$16,IF(Q981&lt;=180,INFORME_MENSAL!$A$17,IF(Q981&lt;=360,INFORME_MENSAL!$A$18,IF(Q981&gt;360,INFORME_MENSAL!$A$19)))))))),"")</f>
        <v/>
      </c>
    </row>
    <row r="982">
      <c r="A982" t="inlineStr">
        <is>
          <t>CASA-9</t>
        </is>
      </c>
      <c r="B982" t="inlineStr">
        <is>
          <t>JESSE GONÇALVES NERI / SABRINA OLIVEIRA LIMA NERI</t>
        </is>
      </c>
      <c r="C982" t="n">
        <v>1</v>
      </c>
      <c r="D982" t="inlineStr">
        <is>
          <t>INCC</t>
        </is>
      </c>
      <c r="F982" t="inlineStr">
        <is>
          <t>Mensal</t>
        </is>
      </c>
      <c r="G982" s="322" t="n">
        <v>45580</v>
      </c>
      <c r="H982" s="322" t="n">
        <v>45566</v>
      </c>
      <c r="I982" t="n">
        <v>16</v>
      </c>
      <c r="J982" t="inlineStr">
        <is>
          <t>P - Parcela</t>
        </is>
      </c>
      <c r="K982" t="inlineStr">
        <is>
          <t>Contrato</t>
        </is>
      </c>
      <c r="L982" t="n">
        <v>3969.62</v>
      </c>
      <c r="M982" s="167">
        <f>DATE(YEAR(G982),MONTH(G982),1)</f>
        <v/>
      </c>
      <c r="N982" s="157">
        <f>IF(G982&gt;$L$3,"Futuro","Atraso")</f>
        <v/>
      </c>
      <c r="O982">
        <f>12*(YEAR(G982)-YEAR($L$3))+(MONTH(G982)-MONTH($L$3))</f>
        <v/>
      </c>
      <c r="P982" s="319">
        <f>IF(N982="Atraso",L982,L982/(1+$L$2)^O982)</f>
        <v/>
      </c>
      <c r="Q982">
        <f>IF(N982="Atraso",$L$3-G982,0)</f>
        <v/>
      </c>
      <c r="R982">
        <f>IF(Q982&lt;=15,"Até 15",IF(Q982&lt;=30,"Entre 15 e 30",IF(Q982&lt;=60,"Entre 30 e 60",IF(Q982&lt;=90,"Entre 60 e 90",IF(Q982&lt;=120,"Entre 90 e 120",IF(Q982&lt;=150,"Entre 120 e 150",IF(Q982&lt;=180,"Entre 150 e 180","Superior a 180")))))))</f>
        <v/>
      </c>
      <c r="S982">
        <f>IF(N982="Atraso",IF(Q982&lt;=30,INFORME_MENSAL!$A$12,IF(Q982&lt;=60,INFORME_MENSAL!$A$13,IF(Q982&lt;=90,INFORME_MENSAL!$A$14,IF(Q982&lt;=120,INFORME_MENSAL!$A$15,IF(Q982&lt;=150,INFORME_MENSAL!$A$16,IF(Q982&lt;=180,INFORME_MENSAL!$A$17,IF(Q982&lt;=360,INFORME_MENSAL!$A$18,IF(Q982&gt;360,INFORME_MENSAL!$A$19)))))))),"")</f>
        <v/>
      </c>
    </row>
    <row r="983">
      <c r="A983" t="inlineStr">
        <is>
          <t>CASA-46</t>
        </is>
      </c>
      <c r="B983" t="inlineStr">
        <is>
          <t>MARCELO NORONHA MANGANO / ANDRESA PINHEIRO MANGANO</t>
        </is>
      </c>
      <c r="C983" t="n">
        <v>1</v>
      </c>
      <c r="D983" t="inlineStr">
        <is>
          <t>INCC</t>
        </is>
      </c>
      <c r="F983" t="inlineStr">
        <is>
          <t>Mensal</t>
        </is>
      </c>
      <c r="G983" s="322" t="n">
        <v>45580</v>
      </c>
      <c r="H983" s="322" t="n">
        <v>45566</v>
      </c>
      <c r="I983" t="n">
        <v>12</v>
      </c>
      <c r="J983" t="inlineStr">
        <is>
          <t>P - Parcela</t>
        </is>
      </c>
      <c r="K983" t="inlineStr">
        <is>
          <t>Contrato</t>
        </is>
      </c>
      <c r="L983" t="n">
        <v>12062.4</v>
      </c>
      <c r="M983" s="167">
        <f>DATE(YEAR(G983),MONTH(G983),1)</f>
        <v/>
      </c>
      <c r="N983" s="157">
        <f>IF(G983&gt;$L$3,"Futuro","Atraso")</f>
        <v/>
      </c>
      <c r="O983">
        <f>12*(YEAR(G983)-YEAR($L$3))+(MONTH(G983)-MONTH($L$3))</f>
        <v/>
      </c>
      <c r="P983" s="319">
        <f>IF(N983="Atraso",L983,L983/(1+$L$2)^O983)</f>
        <v/>
      </c>
      <c r="Q983">
        <f>IF(N983="Atraso",$L$3-G983,0)</f>
        <v/>
      </c>
      <c r="R983">
        <f>IF(Q983&lt;=15,"Até 15",IF(Q983&lt;=30,"Entre 15 e 30",IF(Q983&lt;=60,"Entre 30 e 60",IF(Q983&lt;=90,"Entre 60 e 90",IF(Q983&lt;=120,"Entre 90 e 120",IF(Q983&lt;=150,"Entre 120 e 150",IF(Q983&lt;=180,"Entre 150 e 180","Superior a 180")))))))</f>
        <v/>
      </c>
      <c r="S983">
        <f>IF(N983="Atraso",IF(Q983&lt;=30,INFORME_MENSAL!$A$12,IF(Q983&lt;=60,INFORME_MENSAL!$A$13,IF(Q983&lt;=90,INFORME_MENSAL!$A$14,IF(Q983&lt;=120,INFORME_MENSAL!$A$15,IF(Q983&lt;=150,INFORME_MENSAL!$A$16,IF(Q983&lt;=180,INFORME_MENSAL!$A$17,IF(Q983&lt;=360,INFORME_MENSAL!$A$18,IF(Q983&gt;360,INFORME_MENSAL!$A$19)))))))),"")</f>
        <v/>
      </c>
    </row>
    <row r="984">
      <c r="A984" t="inlineStr">
        <is>
          <t>CASA-14</t>
        </is>
      </c>
      <c r="B984" t="inlineStr">
        <is>
          <t>VINICIUS DOLZANI FERMINO NASCIMENTO / GLAUCIA DOS SANTOS SILVA NASCIMENTO</t>
        </is>
      </c>
      <c r="C984" t="n">
        <v>1</v>
      </c>
      <c r="D984" t="inlineStr">
        <is>
          <t>INCC</t>
        </is>
      </c>
      <c r="F984" t="inlineStr">
        <is>
          <t>Mensal</t>
        </is>
      </c>
      <c r="G984" s="322" t="n">
        <v>45585</v>
      </c>
      <c r="H984" s="322" t="n">
        <v>45566</v>
      </c>
      <c r="I984" t="n">
        <v>17</v>
      </c>
      <c r="J984" t="inlineStr">
        <is>
          <t>P - Parcela</t>
        </is>
      </c>
      <c r="K984" t="inlineStr">
        <is>
          <t>Contrato</t>
        </is>
      </c>
      <c r="L984" t="n">
        <v>3350.86</v>
      </c>
      <c r="M984" s="167">
        <f>DATE(YEAR(G984),MONTH(G984),1)</f>
        <v/>
      </c>
      <c r="N984" s="157">
        <f>IF(G984&gt;$L$3,"Futuro","Atraso")</f>
        <v/>
      </c>
      <c r="O984">
        <f>12*(YEAR(G984)-YEAR($L$3))+(MONTH(G984)-MONTH($L$3))</f>
        <v/>
      </c>
      <c r="P984" s="319">
        <f>IF(N984="Atraso",L984,L984/(1+$L$2)^O984)</f>
        <v/>
      </c>
      <c r="Q984">
        <f>IF(N984="Atraso",$L$3-G984,0)</f>
        <v/>
      </c>
      <c r="R984">
        <f>IF(Q984&lt;=15,"Até 15",IF(Q984&lt;=30,"Entre 15 e 30",IF(Q984&lt;=60,"Entre 30 e 60",IF(Q984&lt;=90,"Entre 60 e 90",IF(Q984&lt;=120,"Entre 90 e 120",IF(Q984&lt;=150,"Entre 120 e 150",IF(Q984&lt;=180,"Entre 150 e 180","Superior a 180")))))))</f>
        <v/>
      </c>
      <c r="S984">
        <f>IF(N984="Atraso",IF(Q984&lt;=30,INFORME_MENSAL!$A$12,IF(Q984&lt;=60,INFORME_MENSAL!$A$13,IF(Q984&lt;=90,INFORME_MENSAL!$A$14,IF(Q984&lt;=120,INFORME_MENSAL!$A$15,IF(Q984&lt;=150,INFORME_MENSAL!$A$16,IF(Q984&lt;=180,INFORME_MENSAL!$A$17,IF(Q984&lt;=360,INFORME_MENSAL!$A$18,IF(Q984&gt;360,INFORME_MENSAL!$A$19)))))))),"")</f>
        <v/>
      </c>
    </row>
    <row r="985">
      <c r="A985" t="inlineStr">
        <is>
          <t>CASA-40</t>
        </is>
      </c>
      <c r="B985" t="inlineStr">
        <is>
          <t>RODRIGO DE JESUS REIS / DEBORA ANGELA REIS</t>
        </is>
      </c>
      <c r="C985" t="n">
        <v>1</v>
      </c>
      <c r="D985" t="inlineStr">
        <is>
          <t>INCC</t>
        </is>
      </c>
      <c r="F985" t="inlineStr">
        <is>
          <t>Mensal</t>
        </is>
      </c>
      <c r="G985" s="322" t="n">
        <v>45585</v>
      </c>
      <c r="H985" s="322" t="n">
        <v>45566</v>
      </c>
      <c r="I985" t="n">
        <v>19</v>
      </c>
      <c r="J985" t="inlineStr">
        <is>
          <t>P - Parcela</t>
        </is>
      </c>
      <c r="K985" t="inlineStr">
        <is>
          <t>Contrato</t>
        </is>
      </c>
      <c r="L985" t="n">
        <v>4647.94</v>
      </c>
      <c r="M985" s="167">
        <f>DATE(YEAR(G985),MONTH(G985),1)</f>
        <v/>
      </c>
      <c r="N985" s="157">
        <f>IF(G985&gt;$L$3,"Futuro","Atraso")</f>
        <v/>
      </c>
      <c r="O985">
        <f>12*(YEAR(G985)-YEAR($L$3))+(MONTH(G985)-MONTH($L$3))</f>
        <v/>
      </c>
      <c r="P985" s="319">
        <f>IF(N985="Atraso",L985,L985/(1+$L$2)^O985)</f>
        <v/>
      </c>
      <c r="Q985">
        <f>IF(N985="Atraso",$L$3-G985,0)</f>
        <v/>
      </c>
      <c r="R985">
        <f>IF(Q985&lt;=15,"Até 15",IF(Q985&lt;=30,"Entre 15 e 30",IF(Q985&lt;=60,"Entre 30 e 60",IF(Q985&lt;=90,"Entre 60 e 90",IF(Q985&lt;=120,"Entre 90 e 120",IF(Q985&lt;=150,"Entre 120 e 150",IF(Q985&lt;=180,"Entre 150 e 180","Superior a 180")))))))</f>
        <v/>
      </c>
      <c r="S985">
        <f>IF(N985="Atraso",IF(Q985&lt;=30,INFORME_MENSAL!$A$12,IF(Q985&lt;=60,INFORME_MENSAL!$A$13,IF(Q985&lt;=90,INFORME_MENSAL!$A$14,IF(Q985&lt;=120,INFORME_MENSAL!$A$15,IF(Q985&lt;=150,INFORME_MENSAL!$A$16,IF(Q985&lt;=180,INFORME_MENSAL!$A$17,IF(Q985&lt;=360,INFORME_MENSAL!$A$18,IF(Q985&gt;360,INFORME_MENSAL!$A$19)))))))),"")</f>
        <v/>
      </c>
    </row>
    <row r="986">
      <c r="A986" t="inlineStr">
        <is>
          <t>CASA-40</t>
        </is>
      </c>
      <c r="B986" t="inlineStr">
        <is>
          <t>RODRIGO DE JESUS REIS / DEBORA ANGELA REIS</t>
        </is>
      </c>
      <c r="C986" t="n">
        <v>1</v>
      </c>
      <c r="D986" t="inlineStr">
        <is>
          <t>INCC</t>
        </is>
      </c>
      <c r="F986" t="inlineStr">
        <is>
          <t>Mensal</t>
        </is>
      </c>
      <c r="G986" s="322" t="n">
        <v>45585</v>
      </c>
      <c r="H986" s="322" t="n">
        <v>45566</v>
      </c>
      <c r="I986" t="n">
        <v>2</v>
      </c>
      <c r="J986" t="inlineStr">
        <is>
          <t>I - Intermediária</t>
        </is>
      </c>
      <c r="K986" t="inlineStr">
        <is>
          <t>Contrato</t>
        </is>
      </c>
      <c r="L986" t="n">
        <v>31348.59</v>
      </c>
      <c r="M986" s="167">
        <f>DATE(YEAR(G986),MONTH(G986),1)</f>
        <v/>
      </c>
      <c r="N986" s="157">
        <f>IF(G986&gt;$L$3,"Futuro","Atraso")</f>
        <v/>
      </c>
      <c r="O986">
        <f>12*(YEAR(G986)-YEAR($L$3))+(MONTH(G986)-MONTH($L$3))</f>
        <v/>
      </c>
      <c r="P986" s="319">
        <f>IF(N986="Atraso",L986,L986/(1+$L$2)^O986)</f>
        <v/>
      </c>
      <c r="Q986">
        <f>IF(N986="Atraso",$L$3-G986,0)</f>
        <v/>
      </c>
      <c r="R986">
        <f>IF(Q986&lt;=15,"Até 15",IF(Q986&lt;=30,"Entre 15 e 30",IF(Q986&lt;=60,"Entre 30 e 60",IF(Q986&lt;=90,"Entre 60 e 90",IF(Q986&lt;=120,"Entre 90 e 120",IF(Q986&lt;=150,"Entre 120 e 150",IF(Q986&lt;=180,"Entre 150 e 180","Superior a 180")))))))</f>
        <v/>
      </c>
      <c r="S986">
        <f>IF(N986="Atraso",IF(Q986&lt;=30,INFORME_MENSAL!$A$12,IF(Q986&lt;=60,INFORME_MENSAL!$A$13,IF(Q986&lt;=90,INFORME_MENSAL!$A$14,IF(Q986&lt;=120,INFORME_MENSAL!$A$15,IF(Q986&lt;=150,INFORME_MENSAL!$A$16,IF(Q986&lt;=180,INFORME_MENSAL!$A$17,IF(Q986&lt;=360,INFORME_MENSAL!$A$18,IF(Q986&gt;360,INFORME_MENSAL!$A$19)))))))),"")</f>
        <v/>
      </c>
    </row>
    <row r="987">
      <c r="A987" t="inlineStr">
        <is>
          <t>CASA-40</t>
        </is>
      </c>
      <c r="B987" t="inlineStr">
        <is>
          <t>RODRIGO DE JESUS REIS / DEBORA ANGELA REIS</t>
        </is>
      </c>
      <c r="C987" t="n">
        <v>1</v>
      </c>
      <c r="D987" t="inlineStr">
        <is>
          <t>INCC</t>
        </is>
      </c>
      <c r="F987" t="inlineStr">
        <is>
          <t>Mensal</t>
        </is>
      </c>
      <c r="G987" s="322" t="n">
        <v>45585</v>
      </c>
      <c r="H987" s="322" t="n">
        <v>45566</v>
      </c>
      <c r="I987" t="n">
        <v>1</v>
      </c>
      <c r="J987" t="inlineStr">
        <is>
          <t>F - Financiamento</t>
        </is>
      </c>
      <c r="K987" t="inlineStr">
        <is>
          <t>Contrato</t>
        </is>
      </c>
      <c r="L987" t="n">
        <v>756229.04</v>
      </c>
      <c r="M987" s="167">
        <f>DATE(YEAR(G987),MONTH(G987),1)</f>
        <v/>
      </c>
      <c r="N987" s="157">
        <f>IF(G987&gt;$L$3,"Futuro","Atraso")</f>
        <v/>
      </c>
      <c r="O987">
        <f>12*(YEAR(G987)-YEAR($L$3))+(MONTH(G987)-MONTH($L$3))</f>
        <v/>
      </c>
      <c r="P987" s="319">
        <f>IF(N987="Atraso",L987,L987/(1+$L$2)^O987)</f>
        <v/>
      </c>
      <c r="Q987">
        <f>IF(N987="Atraso",$L$3-G987,0)</f>
        <v/>
      </c>
      <c r="R987">
        <f>IF(Q987&lt;=15,"Até 15",IF(Q987&lt;=30,"Entre 15 e 30",IF(Q987&lt;=60,"Entre 30 e 60",IF(Q987&lt;=90,"Entre 60 e 90",IF(Q987&lt;=120,"Entre 90 e 120",IF(Q987&lt;=150,"Entre 120 e 150",IF(Q987&lt;=180,"Entre 150 e 180","Superior a 180")))))))</f>
        <v/>
      </c>
      <c r="S987">
        <f>IF(N987="Atraso",IF(Q987&lt;=30,INFORME_MENSAL!$A$12,IF(Q987&lt;=60,INFORME_MENSAL!$A$13,IF(Q987&lt;=90,INFORME_MENSAL!$A$14,IF(Q987&lt;=120,INFORME_MENSAL!$A$15,IF(Q987&lt;=150,INFORME_MENSAL!$A$16,IF(Q987&lt;=180,INFORME_MENSAL!$A$17,IF(Q987&lt;=360,INFORME_MENSAL!$A$18,IF(Q987&gt;360,INFORME_MENSAL!$A$19)))))))),"")</f>
        <v/>
      </c>
    </row>
    <row r="988">
      <c r="A988" t="inlineStr">
        <is>
          <t>CASA-18</t>
        </is>
      </c>
      <c r="B988" t="inlineStr">
        <is>
          <t>MARCELO JOSE DA SILVA / RAQUEL LIVIA FACONTI</t>
        </is>
      </c>
      <c r="C988" t="n">
        <v>1</v>
      </c>
      <c r="D988" t="inlineStr">
        <is>
          <t>INCC</t>
        </is>
      </c>
      <c r="F988" t="inlineStr">
        <is>
          <t>Mensal</t>
        </is>
      </c>
      <c r="G988" s="322" t="n">
        <v>45585</v>
      </c>
      <c r="H988" s="322" t="n">
        <v>45566</v>
      </c>
      <c r="I988" t="n">
        <v>1</v>
      </c>
      <c r="J988" t="inlineStr">
        <is>
          <t>F - Financiamento</t>
        </is>
      </c>
      <c r="K988" t="inlineStr">
        <is>
          <t>Contrato</t>
        </is>
      </c>
      <c r="L988" t="n">
        <v>571132.33</v>
      </c>
      <c r="M988" s="167">
        <f>DATE(YEAR(G988),MONTH(G988),1)</f>
        <v/>
      </c>
      <c r="N988" s="157">
        <f>IF(G988&gt;$L$3,"Futuro","Atraso")</f>
        <v/>
      </c>
      <c r="O988">
        <f>12*(YEAR(G988)-YEAR($L$3))+(MONTH(G988)-MONTH($L$3))</f>
        <v/>
      </c>
      <c r="P988" s="319">
        <f>IF(N988="Atraso",L988,L988/(1+$L$2)^O988)</f>
        <v/>
      </c>
      <c r="Q988">
        <f>IF(N988="Atraso",$L$3-G988,0)</f>
        <v/>
      </c>
      <c r="R988">
        <f>IF(Q988&lt;=15,"Até 15",IF(Q988&lt;=30,"Entre 15 e 30",IF(Q988&lt;=60,"Entre 30 e 60",IF(Q988&lt;=90,"Entre 60 e 90",IF(Q988&lt;=120,"Entre 90 e 120",IF(Q988&lt;=150,"Entre 120 e 150",IF(Q988&lt;=180,"Entre 150 e 180","Superior a 180")))))))</f>
        <v/>
      </c>
      <c r="S988">
        <f>IF(N988="Atraso",IF(Q988&lt;=30,INFORME_MENSAL!$A$12,IF(Q988&lt;=60,INFORME_MENSAL!$A$13,IF(Q988&lt;=90,INFORME_MENSAL!$A$14,IF(Q988&lt;=120,INFORME_MENSAL!$A$15,IF(Q988&lt;=150,INFORME_MENSAL!$A$16,IF(Q988&lt;=180,INFORME_MENSAL!$A$17,IF(Q988&lt;=360,INFORME_MENSAL!$A$18,IF(Q988&gt;360,INFORME_MENSAL!$A$19)))))))),"")</f>
        <v/>
      </c>
    </row>
    <row r="989">
      <c r="A989" t="inlineStr">
        <is>
          <t>CASA-18</t>
        </is>
      </c>
      <c r="B989" t="inlineStr">
        <is>
          <t>MARCELO JOSE DA SILVA / RAQUEL LIVIA FACONTI</t>
        </is>
      </c>
      <c r="C989" t="n">
        <v>1</v>
      </c>
      <c r="D989" t="inlineStr">
        <is>
          <t>INCC</t>
        </is>
      </c>
      <c r="F989" t="inlineStr">
        <is>
          <t>Mensal</t>
        </is>
      </c>
      <c r="G989" s="322" t="n">
        <v>45585</v>
      </c>
      <c r="H989" s="322" t="n">
        <v>45566</v>
      </c>
      <c r="I989" t="n">
        <v>18</v>
      </c>
      <c r="J989" t="inlineStr">
        <is>
          <t>P - Parcela</t>
        </is>
      </c>
      <c r="K989" t="inlineStr">
        <is>
          <t>Contrato</t>
        </is>
      </c>
      <c r="L989" t="n">
        <v>3664.12</v>
      </c>
      <c r="M989" s="167">
        <f>DATE(YEAR(G989),MONTH(G989),1)</f>
        <v/>
      </c>
      <c r="N989" s="157">
        <f>IF(G989&gt;$L$3,"Futuro","Atraso")</f>
        <v/>
      </c>
      <c r="O989">
        <f>12*(YEAR(G989)-YEAR($L$3))+(MONTH(G989)-MONTH($L$3))</f>
        <v/>
      </c>
      <c r="P989" s="319">
        <f>IF(N989="Atraso",L989,L989/(1+$L$2)^O989)</f>
        <v/>
      </c>
      <c r="Q989">
        <f>IF(N989="Atraso",$L$3-G989,0)</f>
        <v/>
      </c>
      <c r="R989">
        <f>IF(Q989&lt;=15,"Até 15",IF(Q989&lt;=30,"Entre 15 e 30",IF(Q989&lt;=60,"Entre 30 e 60",IF(Q989&lt;=90,"Entre 60 e 90",IF(Q989&lt;=120,"Entre 90 e 120",IF(Q989&lt;=150,"Entre 120 e 150",IF(Q989&lt;=180,"Entre 150 e 180","Superior a 180")))))))</f>
        <v/>
      </c>
      <c r="S989">
        <f>IF(N989="Atraso",IF(Q989&lt;=30,INFORME_MENSAL!$A$12,IF(Q989&lt;=60,INFORME_MENSAL!$A$13,IF(Q989&lt;=90,INFORME_MENSAL!$A$14,IF(Q989&lt;=120,INFORME_MENSAL!$A$15,IF(Q989&lt;=150,INFORME_MENSAL!$A$16,IF(Q989&lt;=180,INFORME_MENSAL!$A$17,IF(Q989&lt;=360,INFORME_MENSAL!$A$18,IF(Q989&gt;360,INFORME_MENSAL!$A$19)))))))),"")</f>
        <v/>
      </c>
    </row>
    <row r="990">
      <c r="A990" t="inlineStr">
        <is>
          <t>CASA-16</t>
        </is>
      </c>
      <c r="B990" t="inlineStr">
        <is>
          <t>LEANDRO SOLA BERNARDINO / RAQUEL BERNARDINO SOLA</t>
        </is>
      </c>
      <c r="C990" t="n">
        <v>1</v>
      </c>
      <c r="D990" t="inlineStr">
        <is>
          <t>INCC</t>
        </is>
      </c>
      <c r="F990" t="inlineStr">
        <is>
          <t>Mensal</t>
        </is>
      </c>
      <c r="G990" s="322" t="n">
        <v>45585</v>
      </c>
      <c r="H990" s="322" t="n">
        <v>45566</v>
      </c>
      <c r="I990" t="n">
        <v>2</v>
      </c>
      <c r="J990" t="inlineStr">
        <is>
          <t>A1 - Anual</t>
        </is>
      </c>
      <c r="K990" t="inlineStr">
        <is>
          <t>Contrato</t>
        </is>
      </c>
      <c r="L990" t="n">
        <v>21807.49</v>
      </c>
      <c r="M990" s="167">
        <f>DATE(YEAR(G990),MONTH(G990),1)</f>
        <v/>
      </c>
      <c r="N990" s="157">
        <f>IF(G990&gt;$L$3,"Futuro","Atraso")</f>
        <v/>
      </c>
      <c r="O990">
        <f>12*(YEAR(G990)-YEAR($L$3))+(MONTH(G990)-MONTH($L$3))</f>
        <v/>
      </c>
      <c r="P990" s="319">
        <f>IF(N990="Atraso",L990,L990/(1+$L$2)^O990)</f>
        <v/>
      </c>
      <c r="Q990">
        <f>IF(N990="Atraso",$L$3-G990,0)</f>
        <v/>
      </c>
      <c r="R990">
        <f>IF(Q990&lt;=15,"Até 15",IF(Q990&lt;=30,"Entre 15 e 30",IF(Q990&lt;=60,"Entre 30 e 60",IF(Q990&lt;=90,"Entre 60 e 90",IF(Q990&lt;=120,"Entre 90 e 120",IF(Q990&lt;=150,"Entre 120 e 150",IF(Q990&lt;=180,"Entre 150 e 180","Superior a 180")))))))</f>
        <v/>
      </c>
      <c r="S990">
        <f>IF(N990="Atraso",IF(Q990&lt;=30,INFORME_MENSAL!$A$12,IF(Q990&lt;=60,INFORME_MENSAL!$A$13,IF(Q990&lt;=90,INFORME_MENSAL!$A$14,IF(Q990&lt;=120,INFORME_MENSAL!$A$15,IF(Q990&lt;=150,INFORME_MENSAL!$A$16,IF(Q990&lt;=180,INFORME_MENSAL!$A$17,IF(Q990&lt;=360,INFORME_MENSAL!$A$18,IF(Q990&gt;360,INFORME_MENSAL!$A$19)))))))),"")</f>
        <v/>
      </c>
    </row>
    <row r="991">
      <c r="A991" t="inlineStr">
        <is>
          <t>CASA-16</t>
        </is>
      </c>
      <c r="B991" t="inlineStr">
        <is>
          <t>LEANDRO SOLA BERNARDINO / RAQUEL BERNARDINO SOLA</t>
        </is>
      </c>
      <c r="C991" t="n">
        <v>1</v>
      </c>
      <c r="D991" t="inlineStr">
        <is>
          <t>INCC</t>
        </is>
      </c>
      <c r="F991" t="inlineStr">
        <is>
          <t>Mensal</t>
        </is>
      </c>
      <c r="G991" s="322" t="n">
        <v>45585</v>
      </c>
      <c r="H991" s="322" t="n">
        <v>45566</v>
      </c>
      <c r="I991" t="n">
        <v>1</v>
      </c>
      <c r="J991" t="inlineStr">
        <is>
          <t>F - Financiamento</t>
        </is>
      </c>
      <c r="K991" t="inlineStr">
        <is>
          <t>Contrato</t>
        </is>
      </c>
      <c r="L991" t="n">
        <v>567105.88</v>
      </c>
      <c r="M991" s="167">
        <f>DATE(YEAR(G991),MONTH(G991),1)</f>
        <v/>
      </c>
      <c r="N991" s="157">
        <f>IF(G991&gt;$L$3,"Futuro","Atraso")</f>
        <v/>
      </c>
      <c r="O991">
        <f>12*(YEAR(G991)-YEAR($L$3))+(MONTH(G991)-MONTH($L$3))</f>
        <v/>
      </c>
      <c r="P991" s="319">
        <f>IF(N991="Atraso",L991,L991/(1+$L$2)^O991)</f>
        <v/>
      </c>
      <c r="Q991">
        <f>IF(N991="Atraso",$L$3-G991,0)</f>
        <v/>
      </c>
      <c r="R991">
        <f>IF(Q991&lt;=15,"Até 15",IF(Q991&lt;=30,"Entre 15 e 30",IF(Q991&lt;=60,"Entre 30 e 60",IF(Q991&lt;=90,"Entre 60 e 90",IF(Q991&lt;=120,"Entre 90 e 120",IF(Q991&lt;=150,"Entre 120 e 150",IF(Q991&lt;=180,"Entre 150 e 180","Superior a 180")))))))</f>
        <v/>
      </c>
      <c r="S991">
        <f>IF(N991="Atraso",IF(Q991&lt;=30,INFORME_MENSAL!$A$12,IF(Q991&lt;=60,INFORME_MENSAL!$A$13,IF(Q991&lt;=90,INFORME_MENSAL!$A$14,IF(Q991&lt;=120,INFORME_MENSAL!$A$15,IF(Q991&lt;=150,INFORME_MENSAL!$A$16,IF(Q991&lt;=180,INFORME_MENSAL!$A$17,IF(Q991&lt;=360,INFORME_MENSAL!$A$18,IF(Q991&gt;360,INFORME_MENSAL!$A$19)))))))),"")</f>
        <v/>
      </c>
    </row>
    <row r="992">
      <c r="A992" t="inlineStr">
        <is>
          <t>CASA-16</t>
        </is>
      </c>
      <c r="B992" t="inlineStr">
        <is>
          <t>LEANDRO SOLA BERNARDINO / RAQUEL BERNARDINO SOLA</t>
        </is>
      </c>
      <c r="C992" t="n">
        <v>1</v>
      </c>
      <c r="D992" t="inlineStr">
        <is>
          <t>INCC</t>
        </is>
      </c>
      <c r="F992" t="inlineStr">
        <is>
          <t>Mensal</t>
        </is>
      </c>
      <c r="G992" s="322" t="n">
        <v>45585</v>
      </c>
      <c r="H992" s="322" t="n">
        <v>45566</v>
      </c>
      <c r="I992" t="n">
        <v>18</v>
      </c>
      <c r="J992" t="inlineStr">
        <is>
          <t>P - Parcela</t>
        </is>
      </c>
      <c r="K992" t="inlineStr">
        <is>
          <t>Contrato</t>
        </is>
      </c>
      <c r="L992" t="n">
        <v>3638.29</v>
      </c>
      <c r="M992" s="167">
        <f>DATE(YEAR(G992),MONTH(G992),1)</f>
        <v/>
      </c>
      <c r="N992" s="157">
        <f>IF(G992&gt;$L$3,"Futuro","Atraso")</f>
        <v/>
      </c>
      <c r="O992">
        <f>12*(YEAR(G992)-YEAR($L$3))+(MONTH(G992)-MONTH($L$3))</f>
        <v/>
      </c>
      <c r="P992" s="319">
        <f>IF(N992="Atraso",L992,L992/(1+$L$2)^O992)</f>
        <v/>
      </c>
      <c r="Q992">
        <f>IF(N992="Atraso",$L$3-G992,0)</f>
        <v/>
      </c>
      <c r="R992">
        <f>IF(Q992&lt;=15,"Até 15",IF(Q992&lt;=30,"Entre 15 e 30",IF(Q992&lt;=60,"Entre 30 e 60",IF(Q992&lt;=90,"Entre 60 e 90",IF(Q992&lt;=120,"Entre 90 e 120",IF(Q992&lt;=150,"Entre 120 e 150",IF(Q992&lt;=180,"Entre 150 e 180","Superior a 180")))))))</f>
        <v/>
      </c>
      <c r="S992">
        <f>IF(N992="Atraso",IF(Q992&lt;=30,INFORME_MENSAL!$A$12,IF(Q992&lt;=60,INFORME_MENSAL!$A$13,IF(Q992&lt;=90,INFORME_MENSAL!$A$14,IF(Q992&lt;=120,INFORME_MENSAL!$A$15,IF(Q992&lt;=150,INFORME_MENSAL!$A$16,IF(Q992&lt;=180,INFORME_MENSAL!$A$17,IF(Q992&lt;=360,INFORME_MENSAL!$A$18,IF(Q992&gt;360,INFORME_MENSAL!$A$19)))))))),"")</f>
        <v/>
      </c>
    </row>
    <row r="993">
      <c r="A993" t="inlineStr">
        <is>
          <t>CASA-34</t>
        </is>
      </c>
      <c r="B993" t="inlineStr">
        <is>
          <t>ALEXANDRE SIMIÃO / ANA PAULA DE BRITO SIMIÃO</t>
        </is>
      </c>
      <c r="C993" t="n">
        <v>1</v>
      </c>
      <c r="D993" t="inlineStr">
        <is>
          <t>INCC</t>
        </is>
      </c>
      <c r="F993" t="inlineStr">
        <is>
          <t>Mensal</t>
        </is>
      </c>
      <c r="G993" s="322" t="n">
        <v>45585</v>
      </c>
      <c r="H993" s="322" t="n">
        <v>45566</v>
      </c>
      <c r="I993" t="n">
        <v>18</v>
      </c>
      <c r="J993" t="inlineStr">
        <is>
          <t>P - Parcela</t>
        </is>
      </c>
      <c r="K993" t="inlineStr">
        <is>
          <t>Contrato</t>
        </is>
      </c>
      <c r="L993" t="n">
        <v>3845.45</v>
      </c>
      <c r="M993" s="167">
        <f>DATE(YEAR(G993),MONTH(G993),1)</f>
        <v/>
      </c>
      <c r="N993" s="157">
        <f>IF(G993&gt;$L$3,"Futuro","Atraso")</f>
        <v/>
      </c>
      <c r="O993">
        <f>12*(YEAR(G993)-YEAR($L$3))+(MONTH(G993)-MONTH($L$3))</f>
        <v/>
      </c>
      <c r="P993" s="319">
        <f>IF(N993="Atraso",L993,L993/(1+$L$2)^O993)</f>
        <v/>
      </c>
      <c r="Q993">
        <f>IF(N993="Atraso",$L$3-G993,0)</f>
        <v/>
      </c>
      <c r="R993">
        <f>IF(Q993&lt;=15,"Até 15",IF(Q993&lt;=30,"Entre 15 e 30",IF(Q993&lt;=60,"Entre 30 e 60",IF(Q993&lt;=90,"Entre 60 e 90",IF(Q993&lt;=120,"Entre 90 e 120",IF(Q993&lt;=150,"Entre 120 e 150",IF(Q993&lt;=180,"Entre 150 e 180","Superior a 180")))))))</f>
        <v/>
      </c>
      <c r="S993">
        <f>IF(N993="Atraso",IF(Q993&lt;=30,INFORME_MENSAL!$A$12,IF(Q993&lt;=60,INFORME_MENSAL!$A$13,IF(Q993&lt;=90,INFORME_MENSAL!$A$14,IF(Q993&lt;=120,INFORME_MENSAL!$A$15,IF(Q993&lt;=150,INFORME_MENSAL!$A$16,IF(Q993&lt;=180,INFORME_MENSAL!$A$17,IF(Q993&lt;=360,INFORME_MENSAL!$A$18,IF(Q993&gt;360,INFORME_MENSAL!$A$19)))))))),"")</f>
        <v/>
      </c>
    </row>
    <row r="994">
      <c r="A994" t="inlineStr">
        <is>
          <t>CASA-34</t>
        </is>
      </c>
      <c r="B994" t="inlineStr">
        <is>
          <t>ALEXANDRE SIMIÃO / ANA PAULA DE BRITO SIMIÃO</t>
        </is>
      </c>
      <c r="C994" t="n">
        <v>1</v>
      </c>
      <c r="D994" t="inlineStr">
        <is>
          <t>INCC</t>
        </is>
      </c>
      <c r="F994" t="inlineStr">
        <is>
          <t>Mensal</t>
        </is>
      </c>
      <c r="G994" s="322" t="n">
        <v>45585</v>
      </c>
      <c r="H994" s="322" t="n">
        <v>45566</v>
      </c>
      <c r="I994" t="n">
        <v>1</v>
      </c>
      <c r="J994" t="inlineStr">
        <is>
          <t>F - Financiamento</t>
        </is>
      </c>
      <c r="K994" t="inlineStr">
        <is>
          <t>Contrato</t>
        </is>
      </c>
      <c r="L994" t="n">
        <v>625654.47</v>
      </c>
      <c r="M994" s="167">
        <f>DATE(YEAR(G994),MONTH(G994),1)</f>
        <v/>
      </c>
      <c r="N994" s="157">
        <f>IF(G994&gt;$L$3,"Futuro","Atraso")</f>
        <v/>
      </c>
      <c r="O994">
        <f>12*(YEAR(G994)-YEAR($L$3))+(MONTH(G994)-MONTH($L$3))</f>
        <v/>
      </c>
      <c r="P994" s="319">
        <f>IF(N994="Atraso",L994,L994/(1+$L$2)^O994)</f>
        <v/>
      </c>
      <c r="Q994">
        <f>IF(N994="Atraso",$L$3-G994,0)</f>
        <v/>
      </c>
      <c r="R994">
        <f>IF(Q994&lt;=15,"Até 15",IF(Q994&lt;=30,"Entre 15 e 30",IF(Q994&lt;=60,"Entre 30 e 60",IF(Q994&lt;=90,"Entre 60 e 90",IF(Q994&lt;=120,"Entre 90 e 120",IF(Q994&lt;=150,"Entre 120 e 150",IF(Q994&lt;=180,"Entre 150 e 180","Superior a 180")))))))</f>
        <v/>
      </c>
      <c r="S994">
        <f>IF(N994="Atraso",IF(Q994&lt;=30,INFORME_MENSAL!$A$12,IF(Q994&lt;=60,INFORME_MENSAL!$A$13,IF(Q994&lt;=90,INFORME_MENSAL!$A$14,IF(Q994&lt;=120,INFORME_MENSAL!$A$15,IF(Q994&lt;=150,INFORME_MENSAL!$A$16,IF(Q994&lt;=180,INFORME_MENSAL!$A$17,IF(Q994&lt;=360,INFORME_MENSAL!$A$18,IF(Q994&gt;360,INFORME_MENSAL!$A$19)))))))),"")</f>
        <v/>
      </c>
    </row>
    <row r="995">
      <c r="A995" t="inlineStr">
        <is>
          <t>CASA-37</t>
        </is>
      </c>
      <c r="B995" t="inlineStr">
        <is>
          <t>DACH DIGITAL CONSULTORIA E SOLUCOES DIGITAIS LTDA / WESLEY BATISTA PEREIRA</t>
        </is>
      </c>
      <c r="C995" t="n">
        <v>1</v>
      </c>
      <c r="D995" t="inlineStr">
        <is>
          <t>INCC</t>
        </is>
      </c>
      <c r="F995" t="inlineStr">
        <is>
          <t>Mensal</t>
        </is>
      </c>
      <c r="G995" s="322" t="n">
        <v>45585</v>
      </c>
      <c r="H995" s="322" t="n">
        <v>45566</v>
      </c>
      <c r="I995" t="n">
        <v>17</v>
      </c>
      <c r="J995" t="inlineStr">
        <is>
          <t>P - Parcela</t>
        </is>
      </c>
      <c r="K995" t="inlineStr">
        <is>
          <t>Contrato</t>
        </is>
      </c>
      <c r="L995" t="n">
        <v>4615.18</v>
      </c>
      <c r="M995" s="167">
        <f>DATE(YEAR(G995),MONTH(G995),1)</f>
        <v/>
      </c>
      <c r="N995" s="157">
        <f>IF(G995&gt;$L$3,"Futuro","Atraso")</f>
        <v/>
      </c>
      <c r="O995">
        <f>12*(YEAR(G995)-YEAR($L$3))+(MONTH(G995)-MONTH($L$3))</f>
        <v/>
      </c>
      <c r="P995" s="319">
        <f>IF(N995="Atraso",L995,L995/(1+$L$2)^O995)</f>
        <v/>
      </c>
      <c r="Q995">
        <f>IF(N995="Atraso",$L$3-G995,0)</f>
        <v/>
      </c>
      <c r="R995">
        <f>IF(Q995&lt;=15,"Até 15",IF(Q995&lt;=30,"Entre 15 e 30",IF(Q995&lt;=60,"Entre 30 e 60",IF(Q995&lt;=90,"Entre 60 e 90",IF(Q995&lt;=120,"Entre 90 e 120",IF(Q995&lt;=150,"Entre 120 e 150",IF(Q995&lt;=180,"Entre 150 e 180","Superior a 180")))))))</f>
        <v/>
      </c>
      <c r="S995">
        <f>IF(N995="Atraso",IF(Q995&lt;=30,INFORME_MENSAL!$A$12,IF(Q995&lt;=60,INFORME_MENSAL!$A$13,IF(Q995&lt;=90,INFORME_MENSAL!$A$14,IF(Q995&lt;=120,INFORME_MENSAL!$A$15,IF(Q995&lt;=150,INFORME_MENSAL!$A$16,IF(Q995&lt;=180,INFORME_MENSAL!$A$17,IF(Q995&lt;=360,INFORME_MENSAL!$A$18,IF(Q995&gt;360,INFORME_MENSAL!$A$19)))))))),"")</f>
        <v/>
      </c>
    </row>
    <row r="996">
      <c r="A996" t="inlineStr">
        <is>
          <t>CASA-37</t>
        </is>
      </c>
      <c r="B996" t="inlineStr">
        <is>
          <t>DACH DIGITAL CONSULTORIA E SOLUCOES DIGITAIS LTDA / WESLEY BATISTA PEREIRA</t>
        </is>
      </c>
      <c r="C996" t="n">
        <v>1</v>
      </c>
      <c r="D996" t="inlineStr">
        <is>
          <t>INCC</t>
        </is>
      </c>
      <c r="F996" t="inlineStr">
        <is>
          <t>Mensal</t>
        </is>
      </c>
      <c r="G996" s="322" t="n">
        <v>45585</v>
      </c>
      <c r="H996" s="322" t="n">
        <v>45566</v>
      </c>
      <c r="I996" t="n">
        <v>1</v>
      </c>
      <c r="J996" t="inlineStr">
        <is>
          <t>F - Financiamento</t>
        </is>
      </c>
      <c r="K996" t="inlineStr">
        <is>
          <t>Contrato</t>
        </is>
      </c>
      <c r="L996" t="n">
        <v>750897.63</v>
      </c>
      <c r="M996" s="167">
        <f>DATE(YEAR(G996),MONTH(G996),1)</f>
        <v/>
      </c>
      <c r="N996" s="157">
        <f>IF(G996&gt;$L$3,"Futuro","Atraso")</f>
        <v/>
      </c>
      <c r="O996">
        <f>12*(YEAR(G996)-YEAR($L$3))+(MONTH(G996)-MONTH($L$3))</f>
        <v/>
      </c>
      <c r="P996" s="319">
        <f>IF(N996="Atraso",L996,L996/(1+$L$2)^O996)</f>
        <v/>
      </c>
      <c r="Q996">
        <f>IF(N996="Atraso",$L$3-G996,0)</f>
        <v/>
      </c>
      <c r="R996">
        <f>IF(Q996&lt;=15,"Até 15",IF(Q996&lt;=30,"Entre 15 e 30",IF(Q996&lt;=60,"Entre 30 e 60",IF(Q996&lt;=90,"Entre 60 e 90",IF(Q996&lt;=120,"Entre 90 e 120",IF(Q996&lt;=150,"Entre 120 e 150",IF(Q996&lt;=180,"Entre 150 e 180","Superior a 180")))))))</f>
        <v/>
      </c>
      <c r="S996">
        <f>IF(N996="Atraso",IF(Q996&lt;=30,INFORME_MENSAL!$A$12,IF(Q996&lt;=60,INFORME_MENSAL!$A$13,IF(Q996&lt;=90,INFORME_MENSAL!$A$14,IF(Q996&lt;=120,INFORME_MENSAL!$A$15,IF(Q996&lt;=150,INFORME_MENSAL!$A$16,IF(Q996&lt;=180,INFORME_MENSAL!$A$17,IF(Q996&lt;=360,INFORME_MENSAL!$A$18,IF(Q996&gt;360,INFORME_MENSAL!$A$19)))))))),"")</f>
        <v/>
      </c>
    </row>
    <row r="997">
      <c r="A997" t="inlineStr">
        <is>
          <t>CASA-63</t>
        </is>
      </c>
      <c r="B997" t="inlineStr">
        <is>
          <t>RODRIGO LOPES DE SOUZA / BEATRIZ TEREZA MARCOLINO DE SOUZA</t>
        </is>
      </c>
      <c r="C997" t="n">
        <v>1</v>
      </c>
      <c r="D997" t="inlineStr">
        <is>
          <t>INCC</t>
        </is>
      </c>
      <c r="F997" t="inlineStr">
        <is>
          <t>Mensal</t>
        </is>
      </c>
      <c r="G997" s="322" t="n">
        <v>45585</v>
      </c>
      <c r="H997" s="322" t="n">
        <v>45566</v>
      </c>
      <c r="I997" t="n">
        <v>6</v>
      </c>
      <c r="J997" t="inlineStr">
        <is>
          <t>P - Parcela</t>
        </is>
      </c>
      <c r="K997" t="inlineStr">
        <is>
          <t>Contrato</t>
        </is>
      </c>
      <c r="L997" t="n">
        <v>7873.75</v>
      </c>
      <c r="M997" s="167">
        <f>DATE(YEAR(G997),MONTH(G997),1)</f>
        <v/>
      </c>
      <c r="N997" s="157">
        <f>IF(G997&gt;$L$3,"Futuro","Atraso")</f>
        <v/>
      </c>
      <c r="O997">
        <f>12*(YEAR(G997)-YEAR($L$3))+(MONTH(G997)-MONTH($L$3))</f>
        <v/>
      </c>
      <c r="P997" s="319">
        <f>IF(N997="Atraso",L997,L997/(1+$L$2)^O997)</f>
        <v/>
      </c>
      <c r="Q997">
        <f>IF(N997="Atraso",$L$3-G997,0)</f>
        <v/>
      </c>
      <c r="R997">
        <f>IF(Q997&lt;=15,"Até 15",IF(Q997&lt;=30,"Entre 15 e 30",IF(Q997&lt;=60,"Entre 30 e 60",IF(Q997&lt;=90,"Entre 60 e 90",IF(Q997&lt;=120,"Entre 90 e 120",IF(Q997&lt;=150,"Entre 120 e 150",IF(Q997&lt;=180,"Entre 150 e 180","Superior a 180")))))))</f>
        <v/>
      </c>
      <c r="S997">
        <f>IF(N997="Atraso",IF(Q997&lt;=30,INFORME_MENSAL!$A$12,IF(Q997&lt;=60,INFORME_MENSAL!$A$13,IF(Q997&lt;=90,INFORME_MENSAL!$A$14,IF(Q997&lt;=120,INFORME_MENSAL!$A$15,IF(Q997&lt;=150,INFORME_MENSAL!$A$16,IF(Q997&lt;=180,INFORME_MENSAL!$A$17,IF(Q997&lt;=360,INFORME_MENSAL!$A$18,IF(Q997&gt;360,INFORME_MENSAL!$A$19)))))))),"")</f>
        <v/>
      </c>
    </row>
    <row r="998">
      <c r="A998" t="inlineStr">
        <is>
          <t>CASA-63</t>
        </is>
      </c>
      <c r="B998" t="inlineStr">
        <is>
          <t>RODRIGO LOPES DE SOUZA / BEATRIZ TEREZA MARCOLINO DE SOUZA</t>
        </is>
      </c>
      <c r="C998" t="n">
        <v>1</v>
      </c>
      <c r="D998" t="inlineStr">
        <is>
          <t>INCC</t>
        </is>
      </c>
      <c r="F998" t="inlineStr">
        <is>
          <t>Mensal</t>
        </is>
      </c>
      <c r="G998" s="322" t="n">
        <v>45585</v>
      </c>
      <c r="H998" s="322" t="n">
        <v>45566</v>
      </c>
      <c r="I998" t="n">
        <v>1</v>
      </c>
      <c r="J998" t="inlineStr">
        <is>
          <t>F - Financiamento</t>
        </is>
      </c>
      <c r="K998" t="inlineStr">
        <is>
          <t>Contrato</t>
        </is>
      </c>
      <c r="L998" t="n">
        <v>775920</v>
      </c>
      <c r="M998" s="167">
        <f>DATE(YEAR(G998),MONTH(G998),1)</f>
        <v/>
      </c>
      <c r="N998" s="157">
        <f>IF(G998&gt;$L$3,"Futuro","Atraso")</f>
        <v/>
      </c>
      <c r="O998">
        <f>12*(YEAR(G998)-YEAR($L$3))+(MONTH(G998)-MONTH($L$3))</f>
        <v/>
      </c>
      <c r="P998" s="319">
        <f>IF(N998="Atraso",L998,L998/(1+$L$2)^O998)</f>
        <v/>
      </c>
      <c r="Q998">
        <f>IF(N998="Atraso",$L$3-G998,0)</f>
        <v/>
      </c>
      <c r="R998">
        <f>IF(Q998&lt;=15,"Até 15",IF(Q998&lt;=30,"Entre 15 e 30",IF(Q998&lt;=60,"Entre 30 e 60",IF(Q998&lt;=90,"Entre 60 e 90",IF(Q998&lt;=120,"Entre 90 e 120",IF(Q998&lt;=150,"Entre 120 e 150",IF(Q998&lt;=180,"Entre 150 e 180","Superior a 180")))))))</f>
        <v/>
      </c>
      <c r="S998">
        <f>IF(N998="Atraso",IF(Q998&lt;=30,INFORME_MENSAL!$A$12,IF(Q998&lt;=60,INFORME_MENSAL!$A$13,IF(Q998&lt;=90,INFORME_MENSAL!$A$14,IF(Q998&lt;=120,INFORME_MENSAL!$A$15,IF(Q998&lt;=150,INFORME_MENSAL!$A$16,IF(Q998&lt;=180,INFORME_MENSAL!$A$17,IF(Q998&lt;=360,INFORME_MENSAL!$A$18,IF(Q998&gt;360,INFORME_MENSAL!$A$19)))))))),"")</f>
        <v/>
      </c>
    </row>
    <row r="999">
      <c r="A999" t="inlineStr">
        <is>
          <t>CASA-32</t>
        </is>
      </c>
      <c r="B999" t="inlineStr">
        <is>
          <t>FERNANDA CARSOSO MOREIRA / JONATHAN ALVES MACEDO</t>
        </is>
      </c>
      <c r="C999" t="n">
        <v>1</v>
      </c>
      <c r="D999" t="inlineStr">
        <is>
          <t>INCC</t>
        </is>
      </c>
      <c r="F999" t="inlineStr">
        <is>
          <t>Mensal</t>
        </is>
      </c>
      <c r="G999" s="322" t="n">
        <v>45585</v>
      </c>
      <c r="H999" s="322" t="n">
        <v>45566</v>
      </c>
      <c r="I999" t="n">
        <v>1</v>
      </c>
      <c r="J999" t="inlineStr">
        <is>
          <t>F - Financiamento</t>
        </is>
      </c>
      <c r="K999" t="inlineStr">
        <is>
          <t>Contrato</t>
        </is>
      </c>
      <c r="L999" t="n">
        <v>714003.13</v>
      </c>
      <c r="M999" s="167">
        <f>DATE(YEAR(G999),MONTH(G999),1)</f>
        <v/>
      </c>
      <c r="N999" s="157">
        <f>IF(G999&gt;$L$3,"Futuro","Atraso")</f>
        <v/>
      </c>
      <c r="O999">
        <f>12*(YEAR(G999)-YEAR($L$3))+(MONTH(G999)-MONTH($L$3))</f>
        <v/>
      </c>
      <c r="P999" s="319">
        <f>IF(N999="Atraso",L999,L999/(1+$L$2)^O999)</f>
        <v/>
      </c>
      <c r="Q999">
        <f>IF(N999="Atraso",$L$3-G999,0)</f>
        <v/>
      </c>
      <c r="R999">
        <f>IF(Q999&lt;=15,"Até 15",IF(Q999&lt;=30,"Entre 15 e 30",IF(Q999&lt;=60,"Entre 30 e 60",IF(Q999&lt;=90,"Entre 60 e 90",IF(Q999&lt;=120,"Entre 90 e 120",IF(Q999&lt;=150,"Entre 120 e 150",IF(Q999&lt;=180,"Entre 150 e 180","Superior a 180")))))))</f>
        <v/>
      </c>
      <c r="S999">
        <f>IF(N999="Atraso",IF(Q999&lt;=30,INFORME_MENSAL!$A$12,IF(Q999&lt;=60,INFORME_MENSAL!$A$13,IF(Q999&lt;=90,INFORME_MENSAL!$A$14,IF(Q999&lt;=120,INFORME_MENSAL!$A$15,IF(Q999&lt;=150,INFORME_MENSAL!$A$16,IF(Q999&lt;=180,INFORME_MENSAL!$A$17,IF(Q999&lt;=360,INFORME_MENSAL!$A$18,IF(Q999&gt;360,INFORME_MENSAL!$A$19)))))))),"")</f>
        <v/>
      </c>
    </row>
    <row r="1000">
      <c r="A1000" t="inlineStr">
        <is>
          <t>CASA-32</t>
        </is>
      </c>
      <c r="B1000" t="inlineStr">
        <is>
          <t>FERNANDA CARSOSO MOREIRA / JONATHAN ALVES MACEDO</t>
        </is>
      </c>
      <c r="C1000" t="n">
        <v>1</v>
      </c>
      <c r="D1000" t="inlineStr">
        <is>
          <t>INCC</t>
        </is>
      </c>
      <c r="F1000" t="inlineStr">
        <is>
          <t>Mensal</t>
        </is>
      </c>
      <c r="G1000" s="322" t="n">
        <v>45585</v>
      </c>
      <c r="H1000" s="322" t="n">
        <v>45566</v>
      </c>
      <c r="I1000" t="n">
        <v>6</v>
      </c>
      <c r="J1000" t="inlineStr">
        <is>
          <t>P - Parcela</t>
        </is>
      </c>
      <c r="K1000" t="inlineStr">
        <is>
          <t>Contrato</t>
        </is>
      </c>
      <c r="L1000" t="n">
        <v>5078.89</v>
      </c>
      <c r="M1000" s="167">
        <f>DATE(YEAR(G1000),MONTH(G1000),1)</f>
        <v/>
      </c>
      <c r="N1000" s="157">
        <f>IF(G1000&gt;$L$3,"Futuro","Atraso")</f>
        <v/>
      </c>
      <c r="O1000">
        <f>12*(YEAR(G1000)-YEAR($L$3))+(MONTH(G1000)-MONTH($L$3))</f>
        <v/>
      </c>
      <c r="P1000" s="319">
        <f>IF(N1000="Atraso",L1000,L1000/(1+$L$2)^O1000)</f>
        <v/>
      </c>
      <c r="Q1000">
        <f>IF(N1000="Atraso",$L$3-G1000,0)</f>
        <v/>
      </c>
      <c r="R1000">
        <f>IF(Q1000&lt;=15,"Até 15",IF(Q1000&lt;=30,"Entre 15 e 30",IF(Q1000&lt;=60,"Entre 30 e 60",IF(Q1000&lt;=90,"Entre 60 e 90",IF(Q1000&lt;=120,"Entre 90 e 120",IF(Q1000&lt;=150,"Entre 120 e 150",IF(Q1000&lt;=180,"Entre 150 e 180","Superior a 180")))))))</f>
        <v/>
      </c>
      <c r="S1000">
        <f>IF(N1000="Atraso",IF(Q1000&lt;=30,INFORME_MENSAL!$A$12,IF(Q1000&lt;=60,INFORME_MENSAL!$A$13,IF(Q1000&lt;=90,INFORME_MENSAL!$A$14,IF(Q1000&lt;=120,INFORME_MENSAL!$A$15,IF(Q1000&lt;=150,INFORME_MENSAL!$A$16,IF(Q1000&lt;=180,INFORME_MENSAL!$A$17,IF(Q1000&lt;=360,INFORME_MENSAL!$A$18,IF(Q1000&gt;360,INFORME_MENSAL!$A$19)))))))),"")</f>
        <v/>
      </c>
    </row>
    <row r="1001">
      <c r="A1001" t="inlineStr">
        <is>
          <t>CASA-32</t>
        </is>
      </c>
      <c r="B1001" t="inlineStr">
        <is>
          <t>FERNANDA CARSOSO MOREIRA / JONATHAN ALVES MACEDO</t>
        </is>
      </c>
      <c r="C1001" t="n">
        <v>1</v>
      </c>
      <c r="D1001" t="inlineStr">
        <is>
          <t>INCC</t>
        </is>
      </c>
      <c r="F1001" t="inlineStr">
        <is>
          <t>Mensal</t>
        </is>
      </c>
      <c r="G1001" s="322" t="n">
        <v>45585</v>
      </c>
      <c r="H1001" s="322" t="n">
        <v>45566</v>
      </c>
      <c r="I1001" t="n">
        <v>2</v>
      </c>
      <c r="J1001" t="inlineStr">
        <is>
          <t>A2 - Semestral</t>
        </is>
      </c>
      <c r="K1001" t="inlineStr">
        <is>
          <t>Contrato</t>
        </is>
      </c>
      <c r="L1001" t="n">
        <v>15236.68</v>
      </c>
      <c r="M1001" s="167">
        <f>DATE(YEAR(G1001),MONTH(G1001),1)</f>
        <v/>
      </c>
      <c r="N1001" s="157">
        <f>IF(G1001&gt;$L$3,"Futuro","Atraso")</f>
        <v/>
      </c>
      <c r="O1001">
        <f>12*(YEAR(G1001)-YEAR($L$3))+(MONTH(G1001)-MONTH($L$3))</f>
        <v/>
      </c>
      <c r="P1001" s="319">
        <f>IF(N1001="Atraso",L1001,L1001/(1+$L$2)^O1001)</f>
        <v/>
      </c>
      <c r="Q1001">
        <f>IF(N1001="Atraso",$L$3-G1001,0)</f>
        <v/>
      </c>
      <c r="R1001">
        <f>IF(Q1001&lt;=15,"Até 15",IF(Q1001&lt;=30,"Entre 15 e 30",IF(Q1001&lt;=60,"Entre 30 e 60",IF(Q1001&lt;=90,"Entre 60 e 90",IF(Q1001&lt;=120,"Entre 90 e 120",IF(Q1001&lt;=150,"Entre 120 e 150",IF(Q1001&lt;=180,"Entre 150 e 180","Superior a 180")))))))</f>
        <v/>
      </c>
      <c r="S1001">
        <f>IF(N1001="Atraso",IF(Q1001&lt;=30,INFORME_MENSAL!$A$12,IF(Q1001&lt;=60,INFORME_MENSAL!$A$13,IF(Q1001&lt;=90,INFORME_MENSAL!$A$14,IF(Q1001&lt;=120,INFORME_MENSAL!$A$15,IF(Q1001&lt;=150,INFORME_MENSAL!$A$16,IF(Q1001&lt;=180,INFORME_MENSAL!$A$17,IF(Q1001&lt;=360,INFORME_MENSAL!$A$18,IF(Q1001&gt;360,INFORME_MENSAL!$A$19)))))))),"")</f>
        <v/>
      </c>
    </row>
    <row r="1002">
      <c r="A1002" t="inlineStr">
        <is>
          <t>CASA-17</t>
        </is>
      </c>
      <c r="B1002" t="inlineStr">
        <is>
          <t>RAPHAEL TURGERA DA SILVA / SANDRA GAMBARRA HILARIO</t>
        </is>
      </c>
      <c r="C1002" t="n">
        <v>1</v>
      </c>
      <c r="D1002" t="inlineStr">
        <is>
          <t>INCC</t>
        </is>
      </c>
      <c r="F1002" t="inlineStr">
        <is>
          <t>Mensal</t>
        </is>
      </c>
      <c r="G1002" s="322" t="n">
        <v>45585</v>
      </c>
      <c r="H1002" s="322" t="n">
        <v>45566</v>
      </c>
      <c r="I1002" t="n">
        <v>1</v>
      </c>
      <c r="J1002" t="inlineStr">
        <is>
          <t>F - Financiamento</t>
        </is>
      </c>
      <c r="K1002" t="inlineStr">
        <is>
          <t>Contrato</t>
        </is>
      </c>
      <c r="L1002" t="n">
        <v>702754.55</v>
      </c>
      <c r="M1002" s="167">
        <f>DATE(YEAR(G1002),MONTH(G1002),1)</f>
        <v/>
      </c>
      <c r="N1002" s="157">
        <f>IF(G1002&gt;$L$3,"Futuro","Atraso")</f>
        <v/>
      </c>
      <c r="O1002">
        <f>12*(YEAR(G1002)-YEAR($L$3))+(MONTH(G1002)-MONTH($L$3))</f>
        <v/>
      </c>
      <c r="P1002" s="319">
        <f>IF(N1002="Atraso",L1002,L1002/(1+$L$2)^O1002)</f>
        <v/>
      </c>
      <c r="Q1002">
        <f>IF(N1002="Atraso",$L$3-G1002,0)</f>
        <v/>
      </c>
      <c r="R1002">
        <f>IF(Q1002&lt;=15,"Até 15",IF(Q1002&lt;=30,"Entre 15 e 30",IF(Q1002&lt;=60,"Entre 30 e 60",IF(Q1002&lt;=90,"Entre 60 e 90",IF(Q1002&lt;=120,"Entre 90 e 120",IF(Q1002&lt;=150,"Entre 120 e 150",IF(Q1002&lt;=180,"Entre 150 e 180","Superior a 180")))))))</f>
        <v/>
      </c>
      <c r="S1002">
        <f>IF(N1002="Atraso",IF(Q1002&lt;=30,INFORME_MENSAL!$A$12,IF(Q1002&lt;=60,INFORME_MENSAL!$A$13,IF(Q1002&lt;=90,INFORME_MENSAL!$A$14,IF(Q1002&lt;=120,INFORME_MENSAL!$A$15,IF(Q1002&lt;=150,INFORME_MENSAL!$A$16,IF(Q1002&lt;=180,INFORME_MENSAL!$A$17,IF(Q1002&lt;=360,INFORME_MENSAL!$A$18,IF(Q1002&gt;360,INFORME_MENSAL!$A$19)))))))),"")</f>
        <v/>
      </c>
    </row>
    <row r="1003">
      <c r="A1003" t="inlineStr">
        <is>
          <t>CASA-65</t>
        </is>
      </c>
      <c r="B1003" t="inlineStr">
        <is>
          <t>DANILO BERTONI PIMENTA / ALBANETE COSTA DE FRANÇA</t>
        </is>
      </c>
      <c r="C1003" t="n">
        <v>1</v>
      </c>
      <c r="D1003" t="inlineStr">
        <is>
          <t>INCC</t>
        </is>
      </c>
      <c r="F1003" t="inlineStr">
        <is>
          <t>Mensal</t>
        </is>
      </c>
      <c r="G1003" s="322" t="n">
        <v>45585</v>
      </c>
      <c r="H1003" s="322" t="n">
        <v>45566</v>
      </c>
      <c r="I1003" t="n">
        <v>1</v>
      </c>
      <c r="J1003" t="inlineStr">
        <is>
          <t>I - Intermediária</t>
        </is>
      </c>
      <c r="K1003" t="inlineStr">
        <is>
          <t>Contrato</t>
        </is>
      </c>
      <c r="L1003" t="n">
        <v>40108.07</v>
      </c>
      <c r="M1003" s="167">
        <f>DATE(YEAR(G1003),MONTH(G1003),1)</f>
        <v/>
      </c>
      <c r="N1003" s="157">
        <f>IF(G1003&gt;$L$3,"Futuro","Atraso")</f>
        <v/>
      </c>
      <c r="O1003">
        <f>12*(YEAR(G1003)-YEAR($L$3))+(MONTH(G1003)-MONTH($L$3))</f>
        <v/>
      </c>
      <c r="P1003" s="319">
        <f>IF(N1003="Atraso",L1003,L1003/(1+$L$2)^O1003)</f>
        <v/>
      </c>
      <c r="Q1003">
        <f>IF(N1003="Atraso",$L$3-G1003,0)</f>
        <v/>
      </c>
      <c r="R1003">
        <f>IF(Q1003&lt;=15,"Até 15",IF(Q1003&lt;=30,"Entre 15 e 30",IF(Q1003&lt;=60,"Entre 30 e 60",IF(Q1003&lt;=90,"Entre 60 e 90",IF(Q1003&lt;=120,"Entre 90 e 120",IF(Q1003&lt;=150,"Entre 120 e 150",IF(Q1003&lt;=180,"Entre 150 e 180","Superior a 180")))))))</f>
        <v/>
      </c>
      <c r="S1003">
        <f>IF(N1003="Atraso",IF(Q1003&lt;=30,INFORME_MENSAL!$A$12,IF(Q1003&lt;=60,INFORME_MENSAL!$A$13,IF(Q1003&lt;=90,INFORME_MENSAL!$A$14,IF(Q1003&lt;=120,INFORME_MENSAL!$A$15,IF(Q1003&lt;=150,INFORME_MENSAL!$A$16,IF(Q1003&lt;=180,INFORME_MENSAL!$A$17,IF(Q1003&lt;=360,INFORME_MENSAL!$A$18,IF(Q1003&gt;360,INFORME_MENSAL!$A$19)))))))),"")</f>
        <v/>
      </c>
    </row>
    <row r="1004">
      <c r="A1004" t="inlineStr">
        <is>
          <t>CASA-65</t>
        </is>
      </c>
      <c r="B1004" t="inlineStr">
        <is>
          <t>DANILO BERTONI PIMENTA / ALBANETE COSTA DE FRANÇA</t>
        </is>
      </c>
      <c r="C1004" t="n">
        <v>1</v>
      </c>
      <c r="D1004" t="inlineStr">
        <is>
          <t>INCC</t>
        </is>
      </c>
      <c r="F1004" t="inlineStr">
        <is>
          <t>Mensal</t>
        </is>
      </c>
      <c r="G1004" s="322" t="n">
        <v>45585</v>
      </c>
      <c r="H1004" s="322" t="n">
        <v>45566</v>
      </c>
      <c r="I1004" t="n">
        <v>5</v>
      </c>
      <c r="J1004" t="inlineStr">
        <is>
          <t>P - Parcela</t>
        </is>
      </c>
      <c r="K1004" t="inlineStr">
        <is>
          <t>Contrato</t>
        </is>
      </c>
      <c r="L1004" t="n">
        <v>5889.62</v>
      </c>
      <c r="M1004" s="167">
        <f>DATE(YEAR(G1004),MONTH(G1004),1)</f>
        <v/>
      </c>
      <c r="N1004" s="157">
        <f>IF(G1004&gt;$L$3,"Futuro","Atraso")</f>
        <v/>
      </c>
      <c r="O1004">
        <f>12*(YEAR(G1004)-YEAR($L$3))+(MONTH(G1004)-MONTH($L$3))</f>
        <v/>
      </c>
      <c r="P1004" s="319">
        <f>IF(N1004="Atraso",L1004,L1004/(1+$L$2)^O1004)</f>
        <v/>
      </c>
      <c r="Q1004">
        <f>IF(N1004="Atraso",$L$3-G1004,0)</f>
        <v/>
      </c>
      <c r="R1004">
        <f>IF(Q1004&lt;=15,"Até 15",IF(Q1004&lt;=30,"Entre 15 e 30",IF(Q1004&lt;=60,"Entre 30 e 60",IF(Q1004&lt;=90,"Entre 60 e 90",IF(Q1004&lt;=120,"Entre 90 e 120",IF(Q1004&lt;=150,"Entre 120 e 150",IF(Q1004&lt;=180,"Entre 150 e 180","Superior a 180")))))))</f>
        <v/>
      </c>
      <c r="S1004">
        <f>IF(N1004="Atraso",IF(Q1004&lt;=30,INFORME_MENSAL!$A$12,IF(Q1004&lt;=60,INFORME_MENSAL!$A$13,IF(Q1004&lt;=90,INFORME_MENSAL!$A$14,IF(Q1004&lt;=120,INFORME_MENSAL!$A$15,IF(Q1004&lt;=150,INFORME_MENSAL!$A$16,IF(Q1004&lt;=180,INFORME_MENSAL!$A$17,IF(Q1004&lt;=360,INFORME_MENSAL!$A$18,IF(Q1004&gt;360,INFORME_MENSAL!$A$19)))))))),"")</f>
        <v/>
      </c>
    </row>
    <row r="1005">
      <c r="A1005" t="inlineStr">
        <is>
          <t>CASA-41</t>
        </is>
      </c>
      <c r="B1005" t="inlineStr">
        <is>
          <t>ANTONIO FABRETTE</t>
        </is>
      </c>
      <c r="C1005" t="n">
        <v>1</v>
      </c>
      <c r="D1005" t="inlineStr">
        <is>
          <t>INCC</t>
        </is>
      </c>
      <c r="F1005" t="inlineStr">
        <is>
          <t>Mensal</t>
        </is>
      </c>
      <c r="G1005" s="322" t="n">
        <v>45590</v>
      </c>
      <c r="H1005" s="322" t="n">
        <v>45566</v>
      </c>
      <c r="I1005" t="n">
        <v>1</v>
      </c>
      <c r="J1005" t="inlineStr">
        <is>
          <t>F - Financiamento</t>
        </is>
      </c>
      <c r="K1005" t="inlineStr">
        <is>
          <t>Contrato</t>
        </is>
      </c>
      <c r="L1005" t="n">
        <v>533500</v>
      </c>
      <c r="M1005" s="167">
        <f>DATE(YEAR(G1005),MONTH(G1005),1)</f>
        <v/>
      </c>
      <c r="N1005" s="157">
        <f>IF(G1005&gt;$L$3,"Futuro","Atraso")</f>
        <v/>
      </c>
      <c r="O1005">
        <f>12*(YEAR(G1005)-YEAR($L$3))+(MONTH(G1005)-MONTH($L$3))</f>
        <v/>
      </c>
      <c r="P1005" s="319">
        <f>IF(N1005="Atraso",L1005,L1005/(1+$L$2)^O1005)</f>
        <v/>
      </c>
      <c r="Q1005">
        <f>IF(N1005="Atraso",$L$3-G1005,0)</f>
        <v/>
      </c>
      <c r="R1005">
        <f>IF(Q1005&lt;=15,"Até 15",IF(Q1005&lt;=30,"Entre 15 e 30",IF(Q1005&lt;=60,"Entre 30 e 60",IF(Q1005&lt;=90,"Entre 60 e 90",IF(Q1005&lt;=120,"Entre 90 e 120",IF(Q1005&lt;=150,"Entre 120 e 150",IF(Q1005&lt;=180,"Entre 150 e 180","Superior a 180")))))))</f>
        <v/>
      </c>
      <c r="S1005">
        <f>IF(N1005="Atraso",IF(Q1005&lt;=30,INFORME_MENSAL!$A$12,IF(Q1005&lt;=60,INFORME_MENSAL!$A$13,IF(Q1005&lt;=90,INFORME_MENSAL!$A$14,IF(Q1005&lt;=120,INFORME_MENSAL!$A$15,IF(Q1005&lt;=150,INFORME_MENSAL!$A$16,IF(Q1005&lt;=180,INFORME_MENSAL!$A$17,IF(Q1005&lt;=360,INFORME_MENSAL!$A$18,IF(Q1005&gt;360,INFORME_MENSAL!$A$19)))))))),"")</f>
        <v/>
      </c>
    </row>
    <row r="1006">
      <c r="A1006" t="inlineStr">
        <is>
          <t>CASA-56</t>
        </is>
      </c>
      <c r="B1006" t="inlineStr">
        <is>
          <t>ANTONIO FABRETTE</t>
        </is>
      </c>
      <c r="C1006" t="n">
        <v>1</v>
      </c>
      <c r="D1006" t="inlineStr">
        <is>
          <t>INCC</t>
        </is>
      </c>
      <c r="F1006" t="inlineStr">
        <is>
          <t>Mensal</t>
        </is>
      </c>
      <c r="G1006" s="322" t="n">
        <v>45590</v>
      </c>
      <c r="H1006" s="322" t="n">
        <v>45566</v>
      </c>
      <c r="I1006" t="n">
        <v>1</v>
      </c>
      <c r="J1006" t="inlineStr">
        <is>
          <t>F - Financiamento</t>
        </is>
      </c>
      <c r="K1006" t="inlineStr">
        <is>
          <t>Contrato</t>
        </is>
      </c>
      <c r="L1006" t="n">
        <v>393000</v>
      </c>
      <c r="M1006" s="167">
        <f>DATE(YEAR(G1006),MONTH(G1006),1)</f>
        <v/>
      </c>
      <c r="N1006" s="157">
        <f>IF(G1006&gt;$L$3,"Futuro","Atraso")</f>
        <v/>
      </c>
      <c r="O1006">
        <f>12*(YEAR(G1006)-YEAR($L$3))+(MONTH(G1006)-MONTH($L$3))</f>
        <v/>
      </c>
      <c r="P1006" s="319">
        <f>IF(N1006="Atraso",L1006,L1006/(1+$L$2)^O1006)</f>
        <v/>
      </c>
      <c r="Q1006">
        <f>IF(N1006="Atraso",$L$3-G1006,0)</f>
        <v/>
      </c>
      <c r="R1006">
        <f>IF(Q1006&lt;=15,"Até 15",IF(Q1006&lt;=30,"Entre 15 e 30",IF(Q1006&lt;=60,"Entre 30 e 60",IF(Q1006&lt;=90,"Entre 60 e 90",IF(Q1006&lt;=120,"Entre 90 e 120",IF(Q1006&lt;=150,"Entre 120 e 150",IF(Q1006&lt;=180,"Entre 150 e 180","Superior a 180")))))))</f>
        <v/>
      </c>
      <c r="S1006">
        <f>IF(N1006="Atraso",IF(Q1006&lt;=30,INFORME_MENSAL!$A$12,IF(Q1006&lt;=60,INFORME_MENSAL!$A$13,IF(Q1006&lt;=90,INFORME_MENSAL!$A$14,IF(Q1006&lt;=120,INFORME_MENSAL!$A$15,IF(Q1006&lt;=150,INFORME_MENSAL!$A$16,IF(Q1006&lt;=180,INFORME_MENSAL!$A$17,IF(Q1006&lt;=360,INFORME_MENSAL!$A$18,IF(Q1006&gt;360,INFORME_MENSAL!$A$19)))))))),"")</f>
        <v/>
      </c>
    </row>
    <row r="1007">
      <c r="A1007" t="inlineStr">
        <is>
          <t>CASA-75</t>
        </is>
      </c>
      <c r="B1007" t="inlineStr">
        <is>
          <t>ROMUALDO TORRES DA SILVA / WANILZY LOPES DE OLIVEIRA SILVA</t>
        </is>
      </c>
      <c r="C1007" t="n">
        <v>1</v>
      </c>
      <c r="D1007" t="inlineStr">
        <is>
          <t>INCC</t>
        </is>
      </c>
      <c r="F1007" t="inlineStr">
        <is>
          <t>Mensal</t>
        </is>
      </c>
      <c r="G1007" s="322" t="n">
        <v>45590</v>
      </c>
      <c r="H1007" s="322" t="n">
        <v>45566</v>
      </c>
      <c r="I1007" t="n">
        <v>18</v>
      </c>
      <c r="J1007" t="inlineStr">
        <is>
          <t>P - Parcela</t>
        </is>
      </c>
      <c r="K1007" t="inlineStr">
        <is>
          <t>Contrato</t>
        </is>
      </c>
      <c r="L1007" t="n">
        <v>5007.54</v>
      </c>
      <c r="M1007" s="167">
        <f>DATE(YEAR(G1007),MONTH(G1007),1)</f>
        <v/>
      </c>
      <c r="N1007" s="157">
        <f>IF(G1007&gt;$L$3,"Futuro","Atraso")</f>
        <v/>
      </c>
      <c r="O1007">
        <f>12*(YEAR(G1007)-YEAR($L$3))+(MONTH(G1007)-MONTH($L$3))</f>
        <v/>
      </c>
      <c r="P1007" s="319">
        <f>IF(N1007="Atraso",L1007,L1007/(1+$L$2)^O1007)</f>
        <v/>
      </c>
      <c r="Q1007">
        <f>IF(N1007="Atraso",$L$3-G1007,0)</f>
        <v/>
      </c>
      <c r="R1007">
        <f>IF(Q1007&lt;=15,"Até 15",IF(Q1007&lt;=30,"Entre 15 e 30",IF(Q1007&lt;=60,"Entre 30 e 60",IF(Q1007&lt;=90,"Entre 60 e 90",IF(Q1007&lt;=120,"Entre 90 e 120",IF(Q1007&lt;=150,"Entre 120 e 150",IF(Q1007&lt;=180,"Entre 150 e 180","Superior a 180")))))))</f>
        <v/>
      </c>
      <c r="S1007">
        <f>IF(N1007="Atraso",IF(Q1007&lt;=30,INFORME_MENSAL!$A$12,IF(Q1007&lt;=60,INFORME_MENSAL!$A$13,IF(Q1007&lt;=90,INFORME_MENSAL!$A$14,IF(Q1007&lt;=120,INFORME_MENSAL!$A$15,IF(Q1007&lt;=150,INFORME_MENSAL!$A$16,IF(Q1007&lt;=180,INFORME_MENSAL!$A$17,IF(Q1007&lt;=360,INFORME_MENSAL!$A$18,IF(Q1007&gt;360,INFORME_MENSAL!$A$19)))))))),"")</f>
        <v/>
      </c>
    </row>
    <row r="1008">
      <c r="A1008" t="inlineStr">
        <is>
          <t>CASA-75</t>
        </is>
      </c>
      <c r="B1008" t="inlineStr">
        <is>
          <t>ROMUALDO TORRES DA SILVA / WANILZY LOPES DE OLIVEIRA SILVA</t>
        </is>
      </c>
      <c r="C1008" t="n">
        <v>1</v>
      </c>
      <c r="D1008" t="inlineStr">
        <is>
          <t>INCC</t>
        </is>
      </c>
      <c r="F1008" t="inlineStr">
        <is>
          <t>Mensal</t>
        </is>
      </c>
      <c r="G1008" s="322" t="n">
        <v>45590</v>
      </c>
      <c r="H1008" s="322" t="n">
        <v>45566</v>
      </c>
      <c r="I1008" t="n">
        <v>1</v>
      </c>
      <c r="J1008" t="inlineStr">
        <is>
          <t>F - Financiamento</t>
        </is>
      </c>
      <c r="K1008" t="inlineStr">
        <is>
          <t>Contrato</t>
        </is>
      </c>
      <c r="L1008" t="n">
        <v>751298.0699999999</v>
      </c>
      <c r="M1008" s="167">
        <f>DATE(YEAR(G1008),MONTH(G1008),1)</f>
        <v/>
      </c>
      <c r="N1008" s="157">
        <f>IF(G1008&gt;$L$3,"Futuro","Atraso")</f>
        <v/>
      </c>
      <c r="O1008">
        <f>12*(YEAR(G1008)-YEAR($L$3))+(MONTH(G1008)-MONTH($L$3))</f>
        <v/>
      </c>
      <c r="P1008" s="319">
        <f>IF(N1008="Atraso",L1008,L1008/(1+$L$2)^O1008)</f>
        <v/>
      </c>
      <c r="Q1008">
        <f>IF(N1008="Atraso",$L$3-G1008,0)</f>
        <v/>
      </c>
      <c r="R1008">
        <f>IF(Q1008&lt;=15,"Até 15",IF(Q1008&lt;=30,"Entre 15 e 30",IF(Q1008&lt;=60,"Entre 30 e 60",IF(Q1008&lt;=90,"Entre 60 e 90",IF(Q1008&lt;=120,"Entre 90 e 120",IF(Q1008&lt;=150,"Entre 120 e 150",IF(Q1008&lt;=180,"Entre 150 e 180","Superior a 180")))))))</f>
        <v/>
      </c>
      <c r="S1008">
        <f>IF(N1008="Atraso",IF(Q1008&lt;=30,INFORME_MENSAL!$A$12,IF(Q1008&lt;=60,INFORME_MENSAL!$A$13,IF(Q1008&lt;=90,INFORME_MENSAL!$A$14,IF(Q1008&lt;=120,INFORME_MENSAL!$A$15,IF(Q1008&lt;=150,INFORME_MENSAL!$A$16,IF(Q1008&lt;=180,INFORME_MENSAL!$A$17,IF(Q1008&lt;=360,INFORME_MENSAL!$A$18,IF(Q1008&gt;360,INFORME_MENSAL!$A$19)))))))),"")</f>
        <v/>
      </c>
    </row>
    <row r="1009">
      <c r="A1009" t="inlineStr">
        <is>
          <t>CASA-1</t>
        </is>
      </c>
      <c r="B1009" t="inlineStr">
        <is>
          <t>ISRAEL NUNES DA SILVA</t>
        </is>
      </c>
      <c r="C1009" t="n">
        <v>1</v>
      </c>
      <c r="D1009" t="inlineStr">
        <is>
          <t>INCC</t>
        </is>
      </c>
      <c r="F1009" t="inlineStr">
        <is>
          <t>Mensal</t>
        </is>
      </c>
      <c r="G1009" s="322" t="n">
        <v>45590</v>
      </c>
      <c r="H1009" s="322" t="n">
        <v>45566</v>
      </c>
      <c r="I1009" t="n">
        <v>1</v>
      </c>
      <c r="J1009" t="inlineStr">
        <is>
          <t>F - Financiamento</t>
        </is>
      </c>
      <c r="K1009" t="inlineStr">
        <is>
          <t>Contrato</t>
        </is>
      </c>
      <c r="L1009" t="n">
        <v>576971.28</v>
      </c>
      <c r="M1009" s="167">
        <f>DATE(YEAR(G1009),MONTH(G1009),1)</f>
        <v/>
      </c>
      <c r="N1009" s="157">
        <f>IF(G1009&gt;$L$3,"Futuro","Atraso")</f>
        <v/>
      </c>
      <c r="O1009">
        <f>12*(YEAR(G1009)-YEAR($L$3))+(MONTH(G1009)-MONTH($L$3))</f>
        <v/>
      </c>
      <c r="P1009" s="319">
        <f>IF(N1009="Atraso",L1009,L1009/(1+$L$2)^O1009)</f>
        <v/>
      </c>
      <c r="Q1009">
        <f>IF(N1009="Atraso",$L$3-G1009,0)</f>
        <v/>
      </c>
      <c r="R1009">
        <f>IF(Q1009&lt;=15,"Até 15",IF(Q1009&lt;=30,"Entre 15 e 30",IF(Q1009&lt;=60,"Entre 30 e 60",IF(Q1009&lt;=90,"Entre 60 e 90",IF(Q1009&lt;=120,"Entre 90 e 120",IF(Q1009&lt;=150,"Entre 120 e 150",IF(Q1009&lt;=180,"Entre 150 e 180","Superior a 180")))))))</f>
        <v/>
      </c>
      <c r="S1009">
        <f>IF(N1009="Atraso",IF(Q1009&lt;=30,INFORME_MENSAL!$A$12,IF(Q1009&lt;=60,INFORME_MENSAL!$A$13,IF(Q1009&lt;=90,INFORME_MENSAL!$A$14,IF(Q1009&lt;=120,INFORME_MENSAL!$A$15,IF(Q1009&lt;=150,INFORME_MENSAL!$A$16,IF(Q1009&lt;=180,INFORME_MENSAL!$A$17,IF(Q1009&lt;=360,INFORME_MENSAL!$A$18,IF(Q1009&gt;360,INFORME_MENSAL!$A$19)))))))),"")</f>
        <v/>
      </c>
    </row>
    <row r="1010">
      <c r="A1010" t="inlineStr">
        <is>
          <t>CASA-47</t>
        </is>
      </c>
      <c r="B1010" t="inlineStr">
        <is>
          <t>CHARLLES DALTON CINTRA LOPES / EDINEIA FATIMA MIQUELETTI</t>
        </is>
      </c>
      <c r="C1010" t="n">
        <v>1</v>
      </c>
      <c r="D1010" t="inlineStr">
        <is>
          <t>INCC</t>
        </is>
      </c>
      <c r="F1010" t="inlineStr">
        <is>
          <t>Mensal</t>
        </is>
      </c>
      <c r="G1010" s="322" t="n">
        <v>45590</v>
      </c>
      <c r="H1010" s="322" t="n">
        <v>45566</v>
      </c>
      <c r="I1010" t="n">
        <v>1</v>
      </c>
      <c r="J1010" t="inlineStr">
        <is>
          <t>F - Financiamento</t>
        </is>
      </c>
      <c r="K1010" t="inlineStr">
        <is>
          <t>Contrato</t>
        </is>
      </c>
      <c r="L1010" t="n">
        <v>551479.04</v>
      </c>
      <c r="M1010" s="167">
        <f>DATE(YEAR(G1010),MONTH(G1010),1)</f>
        <v/>
      </c>
      <c r="N1010" s="157">
        <f>IF(G1010&gt;$L$3,"Futuro","Atraso")</f>
        <v/>
      </c>
      <c r="O1010">
        <f>12*(YEAR(G1010)-YEAR($L$3))+(MONTH(G1010)-MONTH($L$3))</f>
        <v/>
      </c>
      <c r="P1010" s="319">
        <f>IF(N1010="Atraso",L1010,L1010/(1+$L$2)^O1010)</f>
        <v/>
      </c>
      <c r="Q1010">
        <f>IF(N1010="Atraso",$L$3-G1010,0)</f>
        <v/>
      </c>
      <c r="R1010">
        <f>IF(Q1010&lt;=15,"Até 15",IF(Q1010&lt;=30,"Entre 15 e 30",IF(Q1010&lt;=60,"Entre 30 e 60",IF(Q1010&lt;=90,"Entre 60 e 90",IF(Q1010&lt;=120,"Entre 90 e 120",IF(Q1010&lt;=150,"Entre 120 e 150",IF(Q1010&lt;=180,"Entre 150 e 180","Superior a 180")))))))</f>
        <v/>
      </c>
      <c r="S1010">
        <f>IF(N1010="Atraso",IF(Q1010&lt;=30,INFORME_MENSAL!$A$12,IF(Q1010&lt;=60,INFORME_MENSAL!$A$13,IF(Q1010&lt;=90,INFORME_MENSAL!$A$14,IF(Q1010&lt;=120,INFORME_MENSAL!$A$15,IF(Q1010&lt;=150,INFORME_MENSAL!$A$16,IF(Q1010&lt;=180,INFORME_MENSAL!$A$17,IF(Q1010&lt;=360,INFORME_MENSAL!$A$18,IF(Q1010&gt;360,INFORME_MENSAL!$A$19)))))))),"")</f>
        <v/>
      </c>
    </row>
    <row r="1011">
      <c r="A1011" t="inlineStr">
        <is>
          <t>CASA-2</t>
        </is>
      </c>
      <c r="B1011" t="inlineStr">
        <is>
          <t>ARQUIMEDES GALVAO DE ALMEIDA FRANCA CRIVELARI / MARCELA GALVAO DE ALMEIDA FRANCA CRIVELARI</t>
        </is>
      </c>
      <c r="C1011" t="n">
        <v>1</v>
      </c>
      <c r="D1011" t="inlineStr">
        <is>
          <t>INCC</t>
        </is>
      </c>
      <c r="F1011" t="inlineStr">
        <is>
          <t>Mensal</t>
        </is>
      </c>
      <c r="G1011" s="322" t="n">
        <v>45590</v>
      </c>
      <c r="H1011" s="322" t="n">
        <v>45566</v>
      </c>
      <c r="I1011" t="n">
        <v>1</v>
      </c>
      <c r="J1011" t="inlineStr">
        <is>
          <t>F - Financiamento</t>
        </is>
      </c>
      <c r="K1011" t="inlineStr">
        <is>
          <t>Contrato</t>
        </is>
      </c>
      <c r="L1011" t="n">
        <v>577039.2</v>
      </c>
      <c r="M1011" s="167">
        <f>DATE(YEAR(G1011),MONTH(G1011),1)</f>
        <v/>
      </c>
      <c r="N1011" s="157">
        <f>IF(G1011&gt;$L$3,"Futuro","Atraso")</f>
        <v/>
      </c>
      <c r="O1011">
        <f>12*(YEAR(G1011)-YEAR($L$3))+(MONTH(G1011)-MONTH($L$3))</f>
        <v/>
      </c>
      <c r="P1011" s="319">
        <f>IF(N1011="Atraso",L1011,L1011/(1+$L$2)^O1011)</f>
        <v/>
      </c>
      <c r="Q1011">
        <f>IF(N1011="Atraso",$L$3-G1011,0)</f>
        <v/>
      </c>
      <c r="R1011">
        <f>IF(Q1011&lt;=15,"Até 15",IF(Q1011&lt;=30,"Entre 15 e 30",IF(Q1011&lt;=60,"Entre 30 e 60",IF(Q1011&lt;=90,"Entre 60 e 90",IF(Q1011&lt;=120,"Entre 90 e 120",IF(Q1011&lt;=150,"Entre 120 e 150",IF(Q1011&lt;=180,"Entre 150 e 180","Superior a 180")))))))</f>
        <v/>
      </c>
      <c r="S1011">
        <f>IF(N1011="Atraso",IF(Q1011&lt;=30,INFORME_MENSAL!$A$12,IF(Q1011&lt;=60,INFORME_MENSAL!$A$13,IF(Q1011&lt;=90,INFORME_MENSAL!$A$14,IF(Q1011&lt;=120,INFORME_MENSAL!$A$15,IF(Q1011&lt;=150,INFORME_MENSAL!$A$16,IF(Q1011&lt;=180,INFORME_MENSAL!$A$17,IF(Q1011&lt;=360,INFORME_MENSAL!$A$18,IF(Q1011&gt;360,INFORME_MENSAL!$A$19)))))))),"")</f>
        <v/>
      </c>
    </row>
    <row r="1012">
      <c r="A1012" t="inlineStr">
        <is>
          <t>CASA-15</t>
        </is>
      </c>
      <c r="B1012" t="inlineStr">
        <is>
          <t>ANA CRISTINA DA SILVEIRA REGINALDO GANDA / JEFERSON FERREIRA GANDA</t>
        </is>
      </c>
      <c r="C1012" t="n">
        <v>1</v>
      </c>
      <c r="D1012" t="inlineStr">
        <is>
          <t>INCC</t>
        </is>
      </c>
      <c r="F1012" t="inlineStr">
        <is>
          <t>Mensal</t>
        </is>
      </c>
      <c r="G1012" s="322" t="n">
        <v>45590</v>
      </c>
      <c r="H1012" s="322" t="n">
        <v>45566</v>
      </c>
      <c r="I1012" t="n">
        <v>1</v>
      </c>
      <c r="J1012" t="inlineStr">
        <is>
          <t>F - Financiamento</t>
        </is>
      </c>
      <c r="K1012" t="inlineStr">
        <is>
          <t>Contrato</t>
        </is>
      </c>
      <c r="L1012" t="n">
        <v>576971.28</v>
      </c>
      <c r="M1012" s="167">
        <f>DATE(YEAR(G1012),MONTH(G1012),1)</f>
        <v/>
      </c>
      <c r="N1012" s="157">
        <f>IF(G1012&gt;$L$3,"Futuro","Atraso")</f>
        <v/>
      </c>
      <c r="O1012">
        <f>12*(YEAR(G1012)-YEAR($L$3))+(MONTH(G1012)-MONTH($L$3))</f>
        <v/>
      </c>
      <c r="P1012" s="319">
        <f>IF(N1012="Atraso",L1012,L1012/(1+$L$2)^O1012)</f>
        <v/>
      </c>
      <c r="Q1012">
        <f>IF(N1012="Atraso",$L$3-G1012,0)</f>
        <v/>
      </c>
      <c r="R1012">
        <f>IF(Q1012&lt;=15,"Até 15",IF(Q1012&lt;=30,"Entre 15 e 30",IF(Q1012&lt;=60,"Entre 30 e 60",IF(Q1012&lt;=90,"Entre 60 e 90",IF(Q1012&lt;=120,"Entre 90 e 120",IF(Q1012&lt;=150,"Entre 120 e 150",IF(Q1012&lt;=180,"Entre 150 e 180","Superior a 180")))))))</f>
        <v/>
      </c>
      <c r="S1012">
        <f>IF(N1012="Atraso",IF(Q1012&lt;=30,INFORME_MENSAL!$A$12,IF(Q1012&lt;=60,INFORME_MENSAL!$A$13,IF(Q1012&lt;=90,INFORME_MENSAL!$A$14,IF(Q1012&lt;=120,INFORME_MENSAL!$A$15,IF(Q1012&lt;=150,INFORME_MENSAL!$A$16,IF(Q1012&lt;=180,INFORME_MENSAL!$A$17,IF(Q1012&lt;=360,INFORME_MENSAL!$A$18,IF(Q1012&gt;360,INFORME_MENSAL!$A$19)))))))),"")</f>
        <v/>
      </c>
    </row>
    <row r="1013">
      <c r="A1013" t="inlineStr">
        <is>
          <t>CASA-24</t>
        </is>
      </c>
      <c r="B1013" t="inlineStr">
        <is>
          <t>DAVID EDUARDO NUNES GONÇALVES/PATRICIA GONÇALVES MOURA</t>
        </is>
      </c>
      <c r="C1013" t="n">
        <v>1</v>
      </c>
      <c r="D1013" t="inlineStr">
        <is>
          <t>INCC</t>
        </is>
      </c>
      <c r="F1013" t="inlineStr">
        <is>
          <t>Mensal</t>
        </is>
      </c>
      <c r="G1013" s="322" t="n">
        <v>45590</v>
      </c>
      <c r="H1013" s="322" t="n">
        <v>45566</v>
      </c>
      <c r="I1013" t="n">
        <v>19</v>
      </c>
      <c r="J1013" t="inlineStr">
        <is>
          <t>P - Parcela</t>
        </is>
      </c>
      <c r="K1013" t="inlineStr">
        <is>
          <t>Contrato</t>
        </is>
      </c>
      <c r="L1013" t="n">
        <v>2248.9</v>
      </c>
      <c r="M1013" s="167">
        <f>DATE(YEAR(G1013),MONTH(G1013),1)</f>
        <v/>
      </c>
      <c r="N1013" s="157">
        <f>IF(G1013&gt;$L$3,"Futuro","Atraso")</f>
        <v/>
      </c>
      <c r="O1013">
        <f>12*(YEAR(G1013)-YEAR($L$3))+(MONTH(G1013)-MONTH($L$3))</f>
        <v/>
      </c>
      <c r="P1013" s="319">
        <f>IF(N1013="Atraso",L1013,L1013/(1+$L$2)^O1013)</f>
        <v/>
      </c>
      <c r="Q1013">
        <f>IF(N1013="Atraso",$L$3-G1013,0)</f>
        <v/>
      </c>
      <c r="R1013">
        <f>IF(Q1013&lt;=15,"Até 15",IF(Q1013&lt;=30,"Entre 15 e 30",IF(Q1013&lt;=60,"Entre 30 e 60",IF(Q1013&lt;=90,"Entre 60 e 90",IF(Q1013&lt;=120,"Entre 90 e 120",IF(Q1013&lt;=150,"Entre 120 e 150",IF(Q1013&lt;=180,"Entre 150 e 180","Superior a 180")))))))</f>
        <v/>
      </c>
      <c r="S1013">
        <f>IF(N1013="Atraso",IF(Q1013&lt;=30,INFORME_MENSAL!$A$12,IF(Q1013&lt;=60,INFORME_MENSAL!$A$13,IF(Q1013&lt;=90,INFORME_MENSAL!$A$14,IF(Q1013&lt;=120,INFORME_MENSAL!$A$15,IF(Q1013&lt;=150,INFORME_MENSAL!$A$16,IF(Q1013&lt;=180,INFORME_MENSAL!$A$17,IF(Q1013&lt;=360,INFORME_MENSAL!$A$18,IF(Q1013&gt;360,INFORME_MENSAL!$A$19)))))))),"")</f>
        <v/>
      </c>
    </row>
    <row r="1014">
      <c r="A1014" t="inlineStr">
        <is>
          <t>CASA-81</t>
        </is>
      </c>
      <c r="B1014" t="inlineStr">
        <is>
          <t>ALAN VICENTE DA SILVA SANTANA / NICOLE CAVALCANTE SILVA</t>
        </is>
      </c>
      <c r="C1014" t="n">
        <v>1</v>
      </c>
      <c r="D1014" t="inlineStr">
        <is>
          <t>INCC</t>
        </is>
      </c>
      <c r="F1014" t="inlineStr">
        <is>
          <t>Mensal</t>
        </is>
      </c>
      <c r="G1014" s="322" t="n">
        <v>45590</v>
      </c>
      <c r="H1014" s="322" t="n">
        <v>45566</v>
      </c>
      <c r="I1014" t="n">
        <v>19</v>
      </c>
      <c r="J1014" t="inlineStr">
        <is>
          <t>P - Parcela</t>
        </is>
      </c>
      <c r="K1014" t="inlineStr">
        <is>
          <t>Contrato</t>
        </is>
      </c>
      <c r="L1014" t="n">
        <v>3676.95</v>
      </c>
      <c r="M1014" s="167">
        <f>DATE(YEAR(G1014),MONTH(G1014),1)</f>
        <v/>
      </c>
      <c r="N1014" s="157">
        <f>IF(G1014&gt;$L$3,"Futuro","Atraso")</f>
        <v/>
      </c>
      <c r="O1014">
        <f>12*(YEAR(G1014)-YEAR($L$3))+(MONTH(G1014)-MONTH($L$3))</f>
        <v/>
      </c>
      <c r="P1014" s="319">
        <f>IF(N1014="Atraso",L1014,L1014/(1+$L$2)^O1014)</f>
        <v/>
      </c>
      <c r="Q1014">
        <f>IF(N1014="Atraso",$L$3-G1014,0)</f>
        <v/>
      </c>
      <c r="R1014">
        <f>IF(Q1014&lt;=15,"Até 15",IF(Q1014&lt;=30,"Entre 15 e 30",IF(Q1014&lt;=60,"Entre 30 e 60",IF(Q1014&lt;=90,"Entre 60 e 90",IF(Q1014&lt;=120,"Entre 90 e 120",IF(Q1014&lt;=150,"Entre 120 e 150",IF(Q1014&lt;=180,"Entre 150 e 180","Superior a 180")))))))</f>
        <v/>
      </c>
      <c r="S1014">
        <f>IF(N1014="Atraso",IF(Q1014&lt;=30,INFORME_MENSAL!$A$12,IF(Q1014&lt;=60,INFORME_MENSAL!$A$13,IF(Q1014&lt;=90,INFORME_MENSAL!$A$14,IF(Q1014&lt;=120,INFORME_MENSAL!$A$15,IF(Q1014&lt;=150,INFORME_MENSAL!$A$16,IF(Q1014&lt;=180,INFORME_MENSAL!$A$17,IF(Q1014&lt;=360,INFORME_MENSAL!$A$18,IF(Q1014&gt;360,INFORME_MENSAL!$A$19)))))))),"")</f>
        <v/>
      </c>
    </row>
    <row r="1015">
      <c r="A1015" t="inlineStr">
        <is>
          <t>CASA-81</t>
        </is>
      </c>
      <c r="B1015" t="inlineStr">
        <is>
          <t>ALAN VICENTE DA SILVA SANTANA / NICOLE CAVALCANTE SILVA</t>
        </is>
      </c>
      <c r="C1015" t="n">
        <v>1</v>
      </c>
      <c r="D1015" t="inlineStr">
        <is>
          <t>INCC</t>
        </is>
      </c>
      <c r="F1015" t="inlineStr">
        <is>
          <t>Mensal</t>
        </is>
      </c>
      <c r="G1015" s="322" t="n">
        <v>45590</v>
      </c>
      <c r="H1015" s="322" t="n">
        <v>45566</v>
      </c>
      <c r="I1015" t="n">
        <v>1</v>
      </c>
      <c r="J1015" t="inlineStr">
        <is>
          <t>F - Financiamento</t>
        </is>
      </c>
      <c r="K1015" t="inlineStr">
        <is>
          <t>Contrato</t>
        </is>
      </c>
      <c r="L1015" t="n">
        <v>573131.3</v>
      </c>
      <c r="M1015" s="167">
        <f>DATE(YEAR(G1015),MONTH(G1015),1)</f>
        <v/>
      </c>
      <c r="N1015" s="157">
        <f>IF(G1015&gt;$L$3,"Futuro","Atraso")</f>
        <v/>
      </c>
      <c r="O1015">
        <f>12*(YEAR(G1015)-YEAR($L$3))+(MONTH(G1015)-MONTH($L$3))</f>
        <v/>
      </c>
      <c r="P1015" s="319">
        <f>IF(N1015="Atraso",L1015,L1015/(1+$L$2)^O1015)</f>
        <v/>
      </c>
      <c r="Q1015">
        <f>IF(N1015="Atraso",$L$3-G1015,0)</f>
        <v/>
      </c>
      <c r="R1015">
        <f>IF(Q1015&lt;=15,"Até 15",IF(Q1015&lt;=30,"Entre 15 e 30",IF(Q1015&lt;=60,"Entre 30 e 60",IF(Q1015&lt;=90,"Entre 60 e 90",IF(Q1015&lt;=120,"Entre 90 e 120",IF(Q1015&lt;=150,"Entre 120 e 150",IF(Q1015&lt;=180,"Entre 150 e 180","Superior a 180")))))))</f>
        <v/>
      </c>
      <c r="S1015">
        <f>IF(N1015="Atraso",IF(Q1015&lt;=30,INFORME_MENSAL!$A$12,IF(Q1015&lt;=60,INFORME_MENSAL!$A$13,IF(Q1015&lt;=90,INFORME_MENSAL!$A$14,IF(Q1015&lt;=120,INFORME_MENSAL!$A$15,IF(Q1015&lt;=150,INFORME_MENSAL!$A$16,IF(Q1015&lt;=180,INFORME_MENSAL!$A$17,IF(Q1015&lt;=360,INFORME_MENSAL!$A$18,IF(Q1015&gt;360,INFORME_MENSAL!$A$19)))))))),"")</f>
        <v/>
      </c>
    </row>
    <row r="1016">
      <c r="A1016" t="inlineStr">
        <is>
          <t>CASA-11</t>
        </is>
      </c>
      <c r="B1016" t="inlineStr">
        <is>
          <t>HUGO LEONARDO DA CRUZ</t>
        </is>
      </c>
      <c r="C1016" t="n">
        <v>1</v>
      </c>
      <c r="D1016" t="inlineStr">
        <is>
          <t>INCC</t>
        </is>
      </c>
      <c r="F1016" t="inlineStr">
        <is>
          <t>Mensal</t>
        </is>
      </c>
      <c r="G1016" s="322" t="n">
        <v>45590</v>
      </c>
      <c r="H1016" s="322" t="n">
        <v>45566</v>
      </c>
      <c r="I1016" t="n">
        <v>17</v>
      </c>
      <c r="J1016" t="inlineStr">
        <is>
          <t>P - Parcela</t>
        </is>
      </c>
      <c r="K1016" t="inlineStr">
        <is>
          <t>Contrato</t>
        </is>
      </c>
      <c r="L1016" t="n">
        <v>3339.17</v>
      </c>
      <c r="M1016" s="167">
        <f>DATE(YEAR(G1016),MONTH(G1016),1)</f>
        <v/>
      </c>
      <c r="N1016" s="157">
        <f>IF(G1016&gt;$L$3,"Futuro","Atraso")</f>
        <v/>
      </c>
      <c r="O1016">
        <f>12*(YEAR(G1016)-YEAR($L$3))+(MONTH(G1016)-MONTH($L$3))</f>
        <v/>
      </c>
      <c r="P1016" s="319">
        <f>IF(N1016="Atraso",L1016,L1016/(1+$L$2)^O1016)</f>
        <v/>
      </c>
      <c r="Q1016">
        <f>IF(N1016="Atraso",$L$3-G1016,0)</f>
        <v/>
      </c>
      <c r="R1016">
        <f>IF(Q1016&lt;=15,"Até 15",IF(Q1016&lt;=30,"Entre 15 e 30",IF(Q1016&lt;=60,"Entre 30 e 60",IF(Q1016&lt;=90,"Entre 60 e 90",IF(Q1016&lt;=120,"Entre 90 e 120",IF(Q1016&lt;=150,"Entre 120 e 150",IF(Q1016&lt;=180,"Entre 150 e 180","Superior a 180")))))))</f>
        <v/>
      </c>
      <c r="S1016">
        <f>IF(N1016="Atraso",IF(Q1016&lt;=30,INFORME_MENSAL!$A$12,IF(Q1016&lt;=60,INFORME_MENSAL!$A$13,IF(Q1016&lt;=90,INFORME_MENSAL!$A$14,IF(Q1016&lt;=120,INFORME_MENSAL!$A$15,IF(Q1016&lt;=150,INFORME_MENSAL!$A$16,IF(Q1016&lt;=180,INFORME_MENSAL!$A$17,IF(Q1016&lt;=360,INFORME_MENSAL!$A$18,IF(Q1016&gt;360,INFORME_MENSAL!$A$19)))))))),"")</f>
        <v/>
      </c>
    </row>
    <row r="1017">
      <c r="A1017" t="inlineStr">
        <is>
          <t>CASA-48</t>
        </is>
      </c>
      <c r="B1017" t="inlineStr">
        <is>
          <t>ALDO LOPES DA SILVA XAVIER JUNIOR / ALINE CONT XAVIER</t>
        </is>
      </c>
      <c r="C1017" t="n">
        <v>1</v>
      </c>
      <c r="D1017" t="inlineStr">
        <is>
          <t>INCC</t>
        </is>
      </c>
      <c r="F1017" t="inlineStr">
        <is>
          <t>Mensal</t>
        </is>
      </c>
      <c r="G1017" s="322" t="n">
        <v>45590</v>
      </c>
      <c r="H1017" s="322" t="n">
        <v>45566</v>
      </c>
      <c r="I1017" t="n">
        <v>19</v>
      </c>
      <c r="J1017" t="inlineStr">
        <is>
          <t>P - Parcela</t>
        </is>
      </c>
      <c r="K1017" t="inlineStr">
        <is>
          <t>Contrato</t>
        </is>
      </c>
      <c r="L1017" t="n">
        <v>3373.34</v>
      </c>
      <c r="M1017" s="167">
        <f>DATE(YEAR(G1017),MONTH(G1017),1)</f>
        <v/>
      </c>
      <c r="N1017" s="157">
        <f>IF(G1017&gt;$L$3,"Futuro","Atraso")</f>
        <v/>
      </c>
      <c r="O1017">
        <f>12*(YEAR(G1017)-YEAR($L$3))+(MONTH(G1017)-MONTH($L$3))</f>
        <v/>
      </c>
      <c r="P1017" s="319">
        <f>IF(N1017="Atraso",L1017,L1017/(1+$L$2)^O1017)</f>
        <v/>
      </c>
      <c r="Q1017">
        <f>IF(N1017="Atraso",$L$3-G1017,0)</f>
        <v/>
      </c>
      <c r="R1017">
        <f>IF(Q1017&lt;=15,"Até 15",IF(Q1017&lt;=30,"Entre 15 e 30",IF(Q1017&lt;=60,"Entre 30 e 60",IF(Q1017&lt;=90,"Entre 60 e 90",IF(Q1017&lt;=120,"Entre 90 e 120",IF(Q1017&lt;=150,"Entre 120 e 150",IF(Q1017&lt;=180,"Entre 150 e 180","Superior a 180")))))))</f>
        <v/>
      </c>
      <c r="S1017">
        <f>IF(N1017="Atraso",IF(Q1017&lt;=30,INFORME_MENSAL!$A$12,IF(Q1017&lt;=60,INFORME_MENSAL!$A$13,IF(Q1017&lt;=90,INFORME_MENSAL!$A$14,IF(Q1017&lt;=120,INFORME_MENSAL!$A$15,IF(Q1017&lt;=150,INFORME_MENSAL!$A$16,IF(Q1017&lt;=180,INFORME_MENSAL!$A$17,IF(Q1017&lt;=360,INFORME_MENSAL!$A$18,IF(Q1017&gt;360,INFORME_MENSAL!$A$19)))))))),"")</f>
        <v/>
      </c>
    </row>
    <row r="1018">
      <c r="A1018" t="inlineStr">
        <is>
          <t>CASA-48</t>
        </is>
      </c>
      <c r="B1018" t="inlineStr">
        <is>
          <t>ALDO LOPES DA SILVA XAVIER JUNIOR / ALINE CONT XAVIER</t>
        </is>
      </c>
      <c r="C1018" t="n">
        <v>1</v>
      </c>
      <c r="D1018" t="inlineStr">
        <is>
          <t>INCC</t>
        </is>
      </c>
      <c r="F1018" t="inlineStr">
        <is>
          <t>Mensal</t>
        </is>
      </c>
      <c r="G1018" s="322" t="n">
        <v>45590</v>
      </c>
      <c r="H1018" s="322" t="n">
        <v>45566</v>
      </c>
      <c r="I1018" t="n">
        <v>1</v>
      </c>
      <c r="J1018" t="inlineStr">
        <is>
          <t>F - Financiamento</t>
        </is>
      </c>
      <c r="K1018" t="inlineStr">
        <is>
          <t>Contrato</t>
        </is>
      </c>
      <c r="L1018" t="n">
        <v>466752.67</v>
      </c>
      <c r="M1018" s="167">
        <f>DATE(YEAR(G1018),MONTH(G1018),1)</f>
        <v/>
      </c>
      <c r="N1018" s="157">
        <f>IF(G1018&gt;$L$3,"Futuro","Atraso")</f>
        <v/>
      </c>
      <c r="O1018">
        <f>12*(YEAR(G1018)-YEAR($L$3))+(MONTH(G1018)-MONTH($L$3))</f>
        <v/>
      </c>
      <c r="P1018" s="319">
        <f>IF(N1018="Atraso",L1018,L1018/(1+$L$2)^O1018)</f>
        <v/>
      </c>
      <c r="Q1018">
        <f>IF(N1018="Atraso",$L$3-G1018,0)</f>
        <v/>
      </c>
      <c r="R1018">
        <f>IF(Q1018&lt;=15,"Até 15",IF(Q1018&lt;=30,"Entre 15 e 30",IF(Q1018&lt;=60,"Entre 30 e 60",IF(Q1018&lt;=90,"Entre 60 e 90",IF(Q1018&lt;=120,"Entre 90 e 120",IF(Q1018&lt;=150,"Entre 120 e 150",IF(Q1018&lt;=180,"Entre 150 e 180","Superior a 180")))))))</f>
        <v/>
      </c>
      <c r="S1018">
        <f>IF(N1018="Atraso",IF(Q1018&lt;=30,INFORME_MENSAL!$A$12,IF(Q1018&lt;=60,INFORME_MENSAL!$A$13,IF(Q1018&lt;=90,INFORME_MENSAL!$A$14,IF(Q1018&lt;=120,INFORME_MENSAL!$A$15,IF(Q1018&lt;=150,INFORME_MENSAL!$A$16,IF(Q1018&lt;=180,INFORME_MENSAL!$A$17,IF(Q1018&lt;=360,INFORME_MENSAL!$A$18,IF(Q1018&gt;360,INFORME_MENSAL!$A$19)))))))),"")</f>
        <v/>
      </c>
    </row>
    <row r="1019">
      <c r="A1019" t="inlineStr">
        <is>
          <t>CASA-48</t>
        </is>
      </c>
      <c r="B1019" t="inlineStr">
        <is>
          <t>ALDO LOPES DA SILVA XAVIER JUNIOR / ALINE CONT XAVIER</t>
        </is>
      </c>
      <c r="C1019" t="n">
        <v>1</v>
      </c>
      <c r="D1019" t="inlineStr">
        <is>
          <t>INCC</t>
        </is>
      </c>
      <c r="F1019" t="inlineStr">
        <is>
          <t>Mensal</t>
        </is>
      </c>
      <c r="G1019" s="322" t="n">
        <v>45590</v>
      </c>
      <c r="H1019" s="322" t="n">
        <v>45566</v>
      </c>
      <c r="I1019" t="n">
        <v>4</v>
      </c>
      <c r="J1019" t="inlineStr">
        <is>
          <t>A2 - Semestral</t>
        </is>
      </c>
      <c r="K1019" t="inlineStr">
        <is>
          <t>Contrato</t>
        </is>
      </c>
      <c r="L1019" t="n">
        <v>12728.75</v>
      </c>
      <c r="M1019" s="167">
        <f>DATE(YEAR(G1019),MONTH(G1019),1)</f>
        <v/>
      </c>
      <c r="N1019" s="157">
        <f>IF(G1019&gt;$L$3,"Futuro","Atraso")</f>
        <v/>
      </c>
      <c r="O1019">
        <f>12*(YEAR(G1019)-YEAR($L$3))+(MONTH(G1019)-MONTH($L$3))</f>
        <v/>
      </c>
      <c r="P1019" s="319">
        <f>IF(N1019="Atraso",L1019,L1019/(1+$L$2)^O1019)</f>
        <v/>
      </c>
      <c r="Q1019">
        <f>IF(N1019="Atraso",$L$3-G1019,0)</f>
        <v/>
      </c>
      <c r="R1019">
        <f>IF(Q1019&lt;=15,"Até 15",IF(Q1019&lt;=30,"Entre 15 e 30",IF(Q1019&lt;=60,"Entre 30 e 60",IF(Q1019&lt;=90,"Entre 60 e 90",IF(Q1019&lt;=120,"Entre 90 e 120",IF(Q1019&lt;=150,"Entre 120 e 150",IF(Q1019&lt;=180,"Entre 150 e 180","Superior a 180")))))))</f>
        <v/>
      </c>
      <c r="S1019">
        <f>IF(N1019="Atraso",IF(Q1019&lt;=30,INFORME_MENSAL!$A$12,IF(Q1019&lt;=60,INFORME_MENSAL!$A$13,IF(Q1019&lt;=90,INFORME_MENSAL!$A$14,IF(Q1019&lt;=120,INFORME_MENSAL!$A$15,IF(Q1019&lt;=150,INFORME_MENSAL!$A$16,IF(Q1019&lt;=180,INFORME_MENSAL!$A$17,IF(Q1019&lt;=360,INFORME_MENSAL!$A$18,IF(Q1019&gt;360,INFORME_MENSAL!$A$19)))))))),"")</f>
        <v/>
      </c>
    </row>
    <row r="1020">
      <c r="A1020" t="inlineStr">
        <is>
          <t>CASA-31</t>
        </is>
      </c>
      <c r="B1020" t="inlineStr">
        <is>
          <t>EDUARDO DE JESUS FERREIRA VARGAS / ARIANE DE OLIVEIRA DIAS VARGAS</t>
        </is>
      </c>
      <c r="C1020" t="n">
        <v>1</v>
      </c>
      <c r="D1020" t="inlineStr">
        <is>
          <t>INCC</t>
        </is>
      </c>
      <c r="F1020" t="inlineStr">
        <is>
          <t>Mensal</t>
        </is>
      </c>
      <c r="G1020" s="322" t="n">
        <v>45590</v>
      </c>
      <c r="H1020" s="322" t="n">
        <v>45566</v>
      </c>
      <c r="I1020" t="n">
        <v>1</v>
      </c>
      <c r="J1020" t="inlineStr">
        <is>
          <t>F - Financiamento</t>
        </is>
      </c>
      <c r="K1020" t="inlineStr">
        <is>
          <t>Contrato</t>
        </is>
      </c>
      <c r="L1020" t="n">
        <v>630096.8100000001</v>
      </c>
      <c r="M1020" s="167">
        <f>DATE(YEAR(G1020),MONTH(G1020),1)</f>
        <v/>
      </c>
      <c r="N1020" s="157">
        <f>IF(G1020&gt;$L$3,"Futuro","Atraso")</f>
        <v/>
      </c>
      <c r="O1020">
        <f>12*(YEAR(G1020)-YEAR($L$3))+(MONTH(G1020)-MONTH($L$3))</f>
        <v/>
      </c>
      <c r="P1020" s="319">
        <f>IF(N1020="Atraso",L1020,L1020/(1+$L$2)^O1020)</f>
        <v/>
      </c>
      <c r="Q1020">
        <f>IF(N1020="Atraso",$L$3-G1020,0)</f>
        <v/>
      </c>
      <c r="R1020">
        <f>IF(Q1020&lt;=15,"Até 15",IF(Q1020&lt;=30,"Entre 15 e 30",IF(Q1020&lt;=60,"Entre 30 e 60",IF(Q1020&lt;=90,"Entre 60 e 90",IF(Q1020&lt;=120,"Entre 90 e 120",IF(Q1020&lt;=150,"Entre 120 e 150",IF(Q1020&lt;=180,"Entre 150 e 180","Superior a 180")))))))</f>
        <v/>
      </c>
      <c r="S1020">
        <f>IF(N1020="Atraso",IF(Q1020&lt;=30,INFORME_MENSAL!$A$12,IF(Q1020&lt;=60,INFORME_MENSAL!$A$13,IF(Q1020&lt;=90,INFORME_MENSAL!$A$14,IF(Q1020&lt;=120,INFORME_MENSAL!$A$15,IF(Q1020&lt;=150,INFORME_MENSAL!$A$16,IF(Q1020&lt;=180,INFORME_MENSAL!$A$17,IF(Q1020&lt;=360,INFORME_MENSAL!$A$18,IF(Q1020&gt;360,INFORME_MENSAL!$A$19)))))))),"")</f>
        <v/>
      </c>
    </row>
    <row r="1021">
      <c r="A1021" t="inlineStr">
        <is>
          <t>CASA-31</t>
        </is>
      </c>
      <c r="B1021" t="inlineStr">
        <is>
          <t>EDUARDO DE JESUS FERREIRA VARGAS / ARIANE DE OLIVEIRA DIAS VARGAS</t>
        </is>
      </c>
      <c r="C1021" t="n">
        <v>1</v>
      </c>
      <c r="D1021" t="inlineStr">
        <is>
          <t>INCC</t>
        </is>
      </c>
      <c r="F1021" t="inlineStr">
        <is>
          <t>Mensal</t>
        </is>
      </c>
      <c r="G1021" s="322" t="n">
        <v>45590</v>
      </c>
      <c r="H1021" s="322" t="n">
        <v>45566</v>
      </c>
      <c r="I1021" t="n">
        <v>1</v>
      </c>
      <c r="J1021" t="inlineStr">
        <is>
          <t>I - Intermediária</t>
        </is>
      </c>
      <c r="K1021" t="inlineStr">
        <is>
          <t>Contrato</t>
        </is>
      </c>
      <c r="L1021" t="n">
        <v>26119.47</v>
      </c>
      <c r="M1021" s="167">
        <f>DATE(YEAR(G1021),MONTH(G1021),1)</f>
        <v/>
      </c>
      <c r="N1021" s="157">
        <f>IF(G1021&gt;$L$3,"Futuro","Atraso")</f>
        <v/>
      </c>
      <c r="O1021">
        <f>12*(YEAR(G1021)-YEAR($L$3))+(MONTH(G1021)-MONTH($L$3))</f>
        <v/>
      </c>
      <c r="P1021" s="319">
        <f>IF(N1021="Atraso",L1021,L1021/(1+$L$2)^O1021)</f>
        <v/>
      </c>
      <c r="Q1021">
        <f>IF(N1021="Atraso",$L$3-G1021,0)</f>
        <v/>
      </c>
      <c r="R1021">
        <f>IF(Q1021&lt;=15,"Até 15",IF(Q1021&lt;=30,"Entre 15 e 30",IF(Q1021&lt;=60,"Entre 30 e 60",IF(Q1021&lt;=90,"Entre 60 e 90",IF(Q1021&lt;=120,"Entre 90 e 120",IF(Q1021&lt;=150,"Entre 120 e 150",IF(Q1021&lt;=180,"Entre 150 e 180","Superior a 180")))))))</f>
        <v/>
      </c>
      <c r="S1021">
        <f>IF(N1021="Atraso",IF(Q1021&lt;=30,INFORME_MENSAL!$A$12,IF(Q1021&lt;=60,INFORME_MENSAL!$A$13,IF(Q1021&lt;=90,INFORME_MENSAL!$A$14,IF(Q1021&lt;=120,INFORME_MENSAL!$A$15,IF(Q1021&lt;=150,INFORME_MENSAL!$A$16,IF(Q1021&lt;=180,INFORME_MENSAL!$A$17,IF(Q1021&lt;=360,INFORME_MENSAL!$A$18,IF(Q1021&gt;360,INFORME_MENSAL!$A$19)))))))),"")</f>
        <v/>
      </c>
    </row>
    <row r="1022">
      <c r="A1022" t="inlineStr">
        <is>
          <t>CASA-31</t>
        </is>
      </c>
      <c r="B1022" t="inlineStr">
        <is>
          <t>EDUARDO DE JESUS FERREIRA VARGAS / ARIANE DE OLIVEIRA DIAS VARGAS</t>
        </is>
      </c>
      <c r="C1022" t="n">
        <v>1</v>
      </c>
      <c r="D1022" t="inlineStr">
        <is>
          <t>INCC</t>
        </is>
      </c>
      <c r="F1022" t="inlineStr">
        <is>
          <t>Mensal</t>
        </is>
      </c>
      <c r="G1022" s="322" t="n">
        <v>45590</v>
      </c>
      <c r="H1022" s="322" t="n">
        <v>45566</v>
      </c>
      <c r="I1022" t="n">
        <v>18</v>
      </c>
      <c r="J1022" t="inlineStr">
        <is>
          <t>P - Parcela</t>
        </is>
      </c>
      <c r="K1022" t="inlineStr">
        <is>
          <t>Contrato</t>
        </is>
      </c>
      <c r="L1022" t="n">
        <v>3872.75</v>
      </c>
      <c r="M1022" s="167">
        <f>DATE(YEAR(G1022),MONTH(G1022),1)</f>
        <v/>
      </c>
      <c r="N1022" s="157">
        <f>IF(G1022&gt;$L$3,"Futuro","Atraso")</f>
        <v/>
      </c>
      <c r="O1022">
        <f>12*(YEAR(G1022)-YEAR($L$3))+(MONTH(G1022)-MONTH($L$3))</f>
        <v/>
      </c>
      <c r="P1022" s="319">
        <f>IF(N1022="Atraso",L1022,L1022/(1+$L$2)^O1022)</f>
        <v/>
      </c>
      <c r="Q1022">
        <f>IF(N1022="Atraso",$L$3-G1022,0)</f>
        <v/>
      </c>
      <c r="R1022">
        <f>IF(Q1022&lt;=15,"Até 15",IF(Q1022&lt;=30,"Entre 15 e 30",IF(Q1022&lt;=60,"Entre 30 e 60",IF(Q1022&lt;=90,"Entre 60 e 90",IF(Q1022&lt;=120,"Entre 90 e 120",IF(Q1022&lt;=150,"Entre 120 e 150",IF(Q1022&lt;=180,"Entre 150 e 180","Superior a 180")))))))</f>
        <v/>
      </c>
      <c r="S1022">
        <f>IF(N1022="Atraso",IF(Q1022&lt;=30,INFORME_MENSAL!$A$12,IF(Q1022&lt;=60,INFORME_MENSAL!$A$13,IF(Q1022&lt;=90,INFORME_MENSAL!$A$14,IF(Q1022&lt;=120,INFORME_MENSAL!$A$15,IF(Q1022&lt;=150,INFORME_MENSAL!$A$16,IF(Q1022&lt;=180,INFORME_MENSAL!$A$17,IF(Q1022&lt;=360,INFORME_MENSAL!$A$18,IF(Q1022&gt;360,INFORME_MENSAL!$A$19)))))))),"")</f>
        <v/>
      </c>
    </row>
    <row r="1023">
      <c r="A1023" t="inlineStr">
        <is>
          <t>CASA-68</t>
        </is>
      </c>
      <c r="B1023" t="inlineStr">
        <is>
          <t>WENDELL PITTER ESTANDO / LILIAN PEREIRA DA SILVA</t>
        </is>
      </c>
      <c r="C1023" t="n">
        <v>1</v>
      </c>
      <c r="D1023" t="inlineStr">
        <is>
          <t>INCC</t>
        </is>
      </c>
      <c r="F1023" t="inlineStr">
        <is>
          <t>Mensal</t>
        </is>
      </c>
      <c r="G1023" s="322" t="n">
        <v>45590</v>
      </c>
      <c r="H1023" s="322" t="n">
        <v>45566</v>
      </c>
      <c r="I1023" t="n">
        <v>1</v>
      </c>
      <c r="J1023" t="inlineStr">
        <is>
          <t>F - Financiamento</t>
        </is>
      </c>
      <c r="K1023" t="inlineStr">
        <is>
          <t>Contrato</t>
        </is>
      </c>
      <c r="L1023" t="n">
        <v>625654.66</v>
      </c>
      <c r="M1023" s="167">
        <f>DATE(YEAR(G1023),MONTH(G1023),1)</f>
        <v/>
      </c>
      <c r="N1023" s="157">
        <f>IF(G1023&gt;$L$3,"Futuro","Atraso")</f>
        <v/>
      </c>
      <c r="O1023">
        <f>12*(YEAR(G1023)-YEAR($L$3))+(MONTH(G1023)-MONTH($L$3))</f>
        <v/>
      </c>
      <c r="P1023" s="319">
        <f>IF(N1023="Atraso",L1023,L1023/(1+$L$2)^O1023)</f>
        <v/>
      </c>
      <c r="Q1023">
        <f>IF(N1023="Atraso",$L$3-G1023,0)</f>
        <v/>
      </c>
      <c r="R1023">
        <f>IF(Q1023&lt;=15,"Até 15",IF(Q1023&lt;=30,"Entre 15 e 30",IF(Q1023&lt;=60,"Entre 30 e 60",IF(Q1023&lt;=90,"Entre 60 e 90",IF(Q1023&lt;=120,"Entre 90 e 120",IF(Q1023&lt;=150,"Entre 120 e 150",IF(Q1023&lt;=180,"Entre 150 e 180","Superior a 180")))))))</f>
        <v/>
      </c>
      <c r="S1023">
        <f>IF(N1023="Atraso",IF(Q1023&lt;=30,INFORME_MENSAL!$A$12,IF(Q1023&lt;=60,INFORME_MENSAL!$A$13,IF(Q1023&lt;=90,INFORME_MENSAL!$A$14,IF(Q1023&lt;=120,INFORME_MENSAL!$A$15,IF(Q1023&lt;=150,INFORME_MENSAL!$A$16,IF(Q1023&lt;=180,INFORME_MENSAL!$A$17,IF(Q1023&lt;=360,INFORME_MENSAL!$A$18,IF(Q1023&gt;360,INFORME_MENSAL!$A$19)))))))),"")</f>
        <v/>
      </c>
    </row>
    <row r="1024">
      <c r="A1024" t="inlineStr">
        <is>
          <t>CASA-68</t>
        </is>
      </c>
      <c r="B1024" t="inlineStr">
        <is>
          <t>WENDELL PITTER ESTANDO / LILIAN PEREIRA DA SILVA</t>
        </is>
      </c>
      <c r="C1024" t="n">
        <v>1</v>
      </c>
      <c r="D1024" t="inlineStr">
        <is>
          <t>INCC</t>
        </is>
      </c>
      <c r="F1024" t="inlineStr">
        <is>
          <t>Mensal</t>
        </is>
      </c>
      <c r="G1024" s="322" t="n">
        <v>45590</v>
      </c>
      <c r="H1024" s="322" t="n">
        <v>45566</v>
      </c>
      <c r="I1024" t="n">
        <v>17</v>
      </c>
      <c r="J1024" t="inlineStr">
        <is>
          <t>P - Parcela</t>
        </is>
      </c>
      <c r="K1024" t="inlineStr">
        <is>
          <t>Contrato</t>
        </is>
      </c>
      <c r="L1024" t="n">
        <v>3845.45</v>
      </c>
      <c r="M1024" s="167">
        <f>DATE(YEAR(G1024),MONTH(G1024),1)</f>
        <v/>
      </c>
      <c r="N1024" s="157">
        <f>IF(G1024&gt;$L$3,"Futuro","Atraso")</f>
        <v/>
      </c>
      <c r="O1024">
        <f>12*(YEAR(G1024)-YEAR($L$3))+(MONTH(G1024)-MONTH($L$3))</f>
        <v/>
      </c>
      <c r="P1024" s="319">
        <f>IF(N1024="Atraso",L1024,L1024/(1+$L$2)^O1024)</f>
        <v/>
      </c>
      <c r="Q1024">
        <f>IF(N1024="Atraso",$L$3-G1024,0)</f>
        <v/>
      </c>
      <c r="R1024">
        <f>IF(Q1024&lt;=15,"Até 15",IF(Q1024&lt;=30,"Entre 15 e 30",IF(Q1024&lt;=60,"Entre 30 e 60",IF(Q1024&lt;=90,"Entre 60 e 90",IF(Q1024&lt;=120,"Entre 90 e 120",IF(Q1024&lt;=150,"Entre 120 e 150",IF(Q1024&lt;=180,"Entre 150 e 180","Superior a 180")))))))</f>
        <v/>
      </c>
      <c r="S1024">
        <f>IF(N1024="Atraso",IF(Q1024&lt;=30,INFORME_MENSAL!$A$12,IF(Q1024&lt;=60,INFORME_MENSAL!$A$13,IF(Q1024&lt;=90,INFORME_MENSAL!$A$14,IF(Q1024&lt;=120,INFORME_MENSAL!$A$15,IF(Q1024&lt;=150,INFORME_MENSAL!$A$16,IF(Q1024&lt;=180,INFORME_MENSAL!$A$17,IF(Q1024&lt;=360,INFORME_MENSAL!$A$18,IF(Q1024&gt;360,INFORME_MENSAL!$A$19)))))))),"")</f>
        <v/>
      </c>
    </row>
    <row r="1025">
      <c r="A1025" t="inlineStr">
        <is>
          <t>CASA-66</t>
        </is>
      </c>
      <c r="B1025" t="inlineStr">
        <is>
          <t>MARIA APARECIDA LIMA SANTOS</t>
        </is>
      </c>
      <c r="C1025" t="n">
        <v>1</v>
      </c>
      <c r="D1025" t="inlineStr">
        <is>
          <t>INCC</t>
        </is>
      </c>
      <c r="F1025" t="inlineStr">
        <is>
          <t>Mensal</t>
        </is>
      </c>
      <c r="G1025" s="322" t="n">
        <v>45590</v>
      </c>
      <c r="H1025" s="322" t="n">
        <v>45566</v>
      </c>
      <c r="I1025" t="n">
        <v>1</v>
      </c>
      <c r="J1025" t="inlineStr">
        <is>
          <t>F - Financiamento</t>
        </is>
      </c>
      <c r="K1025" t="inlineStr">
        <is>
          <t>Contrato</t>
        </is>
      </c>
      <c r="L1025" t="n">
        <v>625654.92</v>
      </c>
      <c r="M1025" s="167">
        <f>DATE(YEAR(G1025),MONTH(G1025),1)</f>
        <v/>
      </c>
      <c r="N1025" s="157">
        <f>IF(G1025&gt;$L$3,"Futuro","Atraso")</f>
        <v/>
      </c>
      <c r="O1025">
        <f>12*(YEAR(G1025)-YEAR($L$3))+(MONTH(G1025)-MONTH($L$3))</f>
        <v/>
      </c>
      <c r="P1025" s="319">
        <f>IF(N1025="Atraso",L1025,L1025/(1+$L$2)^O1025)</f>
        <v/>
      </c>
      <c r="Q1025">
        <f>IF(N1025="Atraso",$L$3-G1025,0)</f>
        <v/>
      </c>
      <c r="R1025">
        <f>IF(Q1025&lt;=15,"Até 15",IF(Q1025&lt;=30,"Entre 15 e 30",IF(Q1025&lt;=60,"Entre 30 e 60",IF(Q1025&lt;=90,"Entre 60 e 90",IF(Q1025&lt;=120,"Entre 90 e 120",IF(Q1025&lt;=150,"Entre 120 e 150",IF(Q1025&lt;=180,"Entre 150 e 180","Superior a 180")))))))</f>
        <v/>
      </c>
      <c r="S1025">
        <f>IF(N1025="Atraso",IF(Q1025&lt;=30,INFORME_MENSAL!$A$12,IF(Q1025&lt;=60,INFORME_MENSAL!$A$13,IF(Q1025&lt;=90,INFORME_MENSAL!$A$14,IF(Q1025&lt;=120,INFORME_MENSAL!$A$15,IF(Q1025&lt;=150,INFORME_MENSAL!$A$16,IF(Q1025&lt;=180,INFORME_MENSAL!$A$17,IF(Q1025&lt;=360,INFORME_MENSAL!$A$18,IF(Q1025&gt;360,INFORME_MENSAL!$A$19)))))))),"")</f>
        <v/>
      </c>
    </row>
    <row r="1026">
      <c r="A1026" t="inlineStr">
        <is>
          <t>CASA-66</t>
        </is>
      </c>
      <c r="B1026" t="inlineStr">
        <is>
          <t>MARIA APARECIDA LIMA SANTOS</t>
        </is>
      </c>
      <c r="C1026" t="n">
        <v>1</v>
      </c>
      <c r="D1026" t="inlineStr">
        <is>
          <t>INCC</t>
        </is>
      </c>
      <c r="F1026" t="inlineStr">
        <is>
          <t>Mensal</t>
        </is>
      </c>
      <c r="G1026" s="322" t="n">
        <v>45590</v>
      </c>
      <c r="H1026" s="322" t="n">
        <v>45566</v>
      </c>
      <c r="I1026" t="n">
        <v>18</v>
      </c>
      <c r="J1026" t="inlineStr">
        <is>
          <t>P - Parcela</t>
        </is>
      </c>
      <c r="K1026" t="inlineStr">
        <is>
          <t>Contrato</t>
        </is>
      </c>
      <c r="L1026" t="n">
        <v>4172.36</v>
      </c>
      <c r="M1026" s="167">
        <f>DATE(YEAR(G1026),MONTH(G1026),1)</f>
        <v/>
      </c>
      <c r="N1026" s="157">
        <f>IF(G1026&gt;$L$3,"Futuro","Atraso")</f>
        <v/>
      </c>
      <c r="O1026">
        <f>12*(YEAR(G1026)-YEAR($L$3))+(MONTH(G1026)-MONTH($L$3))</f>
        <v/>
      </c>
      <c r="P1026" s="319">
        <f>IF(N1026="Atraso",L1026,L1026/(1+$L$2)^O1026)</f>
        <v/>
      </c>
      <c r="Q1026">
        <f>IF(N1026="Atraso",$L$3-G1026,0)</f>
        <v/>
      </c>
      <c r="R1026">
        <f>IF(Q1026&lt;=15,"Até 15",IF(Q1026&lt;=30,"Entre 15 e 30",IF(Q1026&lt;=60,"Entre 30 e 60",IF(Q1026&lt;=90,"Entre 60 e 90",IF(Q1026&lt;=120,"Entre 90 e 120",IF(Q1026&lt;=150,"Entre 120 e 150",IF(Q1026&lt;=180,"Entre 150 e 180","Superior a 180")))))))</f>
        <v/>
      </c>
      <c r="S1026">
        <f>IF(N1026="Atraso",IF(Q1026&lt;=30,INFORME_MENSAL!$A$12,IF(Q1026&lt;=60,INFORME_MENSAL!$A$13,IF(Q1026&lt;=90,INFORME_MENSAL!$A$14,IF(Q1026&lt;=120,INFORME_MENSAL!$A$15,IF(Q1026&lt;=150,INFORME_MENSAL!$A$16,IF(Q1026&lt;=180,INFORME_MENSAL!$A$17,IF(Q1026&lt;=360,INFORME_MENSAL!$A$18,IF(Q1026&gt;360,INFORME_MENSAL!$A$19)))))))),"")</f>
        <v/>
      </c>
    </row>
    <row r="1027">
      <c r="A1027" t="inlineStr">
        <is>
          <t>CASA-71</t>
        </is>
      </c>
      <c r="B1027" t="inlineStr">
        <is>
          <t>TIAGO DA COSTA / EVELLYN POLICARPO PILZ DA COSTA</t>
        </is>
      </c>
      <c r="C1027" t="n">
        <v>1</v>
      </c>
      <c r="D1027" t="inlineStr">
        <is>
          <t>INCC</t>
        </is>
      </c>
      <c r="F1027" t="inlineStr">
        <is>
          <t>Mensal</t>
        </is>
      </c>
      <c r="G1027" s="322" t="n">
        <v>45590</v>
      </c>
      <c r="H1027" s="322" t="n">
        <v>45566</v>
      </c>
      <c r="I1027" t="n">
        <v>17</v>
      </c>
      <c r="J1027" t="inlineStr">
        <is>
          <t>P - Parcela</t>
        </is>
      </c>
      <c r="K1027" t="inlineStr">
        <is>
          <t>Contrato</t>
        </is>
      </c>
      <c r="L1027" t="n">
        <v>4156.57</v>
      </c>
      <c r="M1027" s="167">
        <f>DATE(YEAR(G1027),MONTH(G1027),1)</f>
        <v/>
      </c>
      <c r="N1027" s="157">
        <f>IF(G1027&gt;$L$3,"Futuro","Atraso")</f>
        <v/>
      </c>
      <c r="O1027">
        <f>12*(YEAR(G1027)-YEAR($L$3))+(MONTH(G1027)-MONTH($L$3))</f>
        <v/>
      </c>
      <c r="P1027" s="319">
        <f>IF(N1027="Atraso",L1027,L1027/(1+$L$2)^O1027)</f>
        <v/>
      </c>
      <c r="Q1027">
        <f>IF(N1027="Atraso",$L$3-G1027,0)</f>
        <v/>
      </c>
      <c r="R1027">
        <f>IF(Q1027&lt;=15,"Até 15",IF(Q1027&lt;=30,"Entre 15 e 30",IF(Q1027&lt;=60,"Entre 30 e 60",IF(Q1027&lt;=90,"Entre 60 e 90",IF(Q1027&lt;=120,"Entre 90 e 120",IF(Q1027&lt;=150,"Entre 120 e 150",IF(Q1027&lt;=180,"Entre 150 e 180","Superior a 180")))))))</f>
        <v/>
      </c>
      <c r="S1027">
        <f>IF(N1027="Atraso",IF(Q1027&lt;=30,INFORME_MENSAL!$A$12,IF(Q1027&lt;=60,INFORME_MENSAL!$A$13,IF(Q1027&lt;=90,INFORME_MENSAL!$A$14,IF(Q1027&lt;=120,INFORME_MENSAL!$A$15,IF(Q1027&lt;=150,INFORME_MENSAL!$A$16,IF(Q1027&lt;=180,INFORME_MENSAL!$A$17,IF(Q1027&lt;=360,INFORME_MENSAL!$A$18,IF(Q1027&gt;360,INFORME_MENSAL!$A$19)))))))),"")</f>
        <v/>
      </c>
    </row>
    <row r="1028">
      <c r="A1028" t="inlineStr">
        <is>
          <t>CASA-71</t>
        </is>
      </c>
      <c r="B1028" t="inlineStr">
        <is>
          <t>TIAGO DA COSTA / EVELLYN POLICARPO PILZ DA COSTA</t>
        </is>
      </c>
      <c r="C1028" t="n">
        <v>1</v>
      </c>
      <c r="D1028" t="inlineStr">
        <is>
          <t>INCC</t>
        </is>
      </c>
      <c r="F1028" t="inlineStr">
        <is>
          <t>Mensal</t>
        </is>
      </c>
      <c r="G1028" s="322" t="n">
        <v>45590</v>
      </c>
      <c r="H1028" s="322" t="n">
        <v>45566</v>
      </c>
      <c r="I1028" t="n">
        <v>4</v>
      </c>
      <c r="J1028" t="inlineStr">
        <is>
          <t>A2 - Semestral</t>
        </is>
      </c>
      <c r="K1028" t="inlineStr">
        <is>
          <t>Contrato</t>
        </is>
      </c>
      <c r="L1028" t="n">
        <v>11073.06</v>
      </c>
      <c r="M1028" s="167">
        <f>DATE(YEAR(G1028),MONTH(G1028),1)</f>
        <v/>
      </c>
      <c r="N1028" s="157">
        <f>IF(G1028&gt;$L$3,"Futuro","Atraso")</f>
        <v/>
      </c>
      <c r="O1028">
        <f>12*(YEAR(G1028)-YEAR($L$3))+(MONTH(G1028)-MONTH($L$3))</f>
        <v/>
      </c>
      <c r="P1028" s="319">
        <f>IF(N1028="Atraso",L1028,L1028/(1+$L$2)^O1028)</f>
        <v/>
      </c>
      <c r="Q1028">
        <f>IF(N1028="Atraso",$L$3-G1028,0)</f>
        <v/>
      </c>
      <c r="R1028">
        <f>IF(Q1028&lt;=15,"Até 15",IF(Q1028&lt;=30,"Entre 15 e 30",IF(Q1028&lt;=60,"Entre 30 e 60",IF(Q1028&lt;=90,"Entre 60 e 90",IF(Q1028&lt;=120,"Entre 90 e 120",IF(Q1028&lt;=150,"Entre 120 e 150",IF(Q1028&lt;=180,"Entre 150 e 180","Superior a 180")))))))</f>
        <v/>
      </c>
      <c r="S1028">
        <f>IF(N1028="Atraso",IF(Q1028&lt;=30,INFORME_MENSAL!$A$12,IF(Q1028&lt;=60,INFORME_MENSAL!$A$13,IF(Q1028&lt;=90,INFORME_MENSAL!$A$14,IF(Q1028&lt;=120,INFORME_MENSAL!$A$15,IF(Q1028&lt;=150,INFORME_MENSAL!$A$16,IF(Q1028&lt;=180,INFORME_MENSAL!$A$17,IF(Q1028&lt;=360,INFORME_MENSAL!$A$18,IF(Q1028&gt;360,INFORME_MENSAL!$A$19)))))))),"")</f>
        <v/>
      </c>
    </row>
    <row r="1029">
      <c r="A1029" t="inlineStr">
        <is>
          <t>CASA-71</t>
        </is>
      </c>
      <c r="B1029" t="inlineStr">
        <is>
          <t>TIAGO DA COSTA / EVELLYN POLICARPO PILZ DA COSTA</t>
        </is>
      </c>
      <c r="C1029" t="n">
        <v>1</v>
      </c>
      <c r="D1029" t="inlineStr">
        <is>
          <t>INCC</t>
        </is>
      </c>
      <c r="F1029" t="inlineStr">
        <is>
          <t>Mensal</t>
        </is>
      </c>
      <c r="G1029" s="322" t="n">
        <v>45590</v>
      </c>
      <c r="H1029" s="322" t="n">
        <v>45566</v>
      </c>
      <c r="I1029" t="n">
        <v>1</v>
      </c>
      <c r="J1029" t="inlineStr">
        <is>
          <t>F - Financiamento</t>
        </is>
      </c>
      <c r="K1029" t="inlineStr">
        <is>
          <t>Contrato</t>
        </is>
      </c>
      <c r="L1029" t="n">
        <v>623286.4300000001</v>
      </c>
      <c r="M1029" s="167">
        <f>DATE(YEAR(G1029),MONTH(G1029),1)</f>
        <v/>
      </c>
      <c r="N1029" s="157">
        <f>IF(G1029&gt;$L$3,"Futuro","Atraso")</f>
        <v/>
      </c>
      <c r="O1029">
        <f>12*(YEAR(G1029)-YEAR($L$3))+(MONTH(G1029)-MONTH($L$3))</f>
        <v/>
      </c>
      <c r="P1029" s="319">
        <f>IF(N1029="Atraso",L1029,L1029/(1+$L$2)^O1029)</f>
        <v/>
      </c>
      <c r="Q1029">
        <f>IF(N1029="Atraso",$L$3-G1029,0)</f>
        <v/>
      </c>
      <c r="R1029">
        <f>IF(Q1029&lt;=15,"Até 15",IF(Q1029&lt;=30,"Entre 15 e 30",IF(Q1029&lt;=60,"Entre 30 e 60",IF(Q1029&lt;=90,"Entre 60 e 90",IF(Q1029&lt;=120,"Entre 90 e 120",IF(Q1029&lt;=150,"Entre 120 e 150",IF(Q1029&lt;=180,"Entre 150 e 180","Superior a 180")))))))</f>
        <v/>
      </c>
      <c r="S1029">
        <f>IF(N1029="Atraso",IF(Q1029&lt;=30,INFORME_MENSAL!$A$12,IF(Q1029&lt;=60,INFORME_MENSAL!$A$13,IF(Q1029&lt;=90,INFORME_MENSAL!$A$14,IF(Q1029&lt;=120,INFORME_MENSAL!$A$15,IF(Q1029&lt;=150,INFORME_MENSAL!$A$16,IF(Q1029&lt;=180,INFORME_MENSAL!$A$17,IF(Q1029&lt;=360,INFORME_MENSAL!$A$18,IF(Q1029&gt;360,INFORME_MENSAL!$A$19)))))))),"")</f>
        <v/>
      </c>
    </row>
    <row r="1030">
      <c r="A1030" t="inlineStr">
        <is>
          <t>CASA-52</t>
        </is>
      </c>
      <c r="B1030" t="inlineStr">
        <is>
          <t>PETERSON SERRA LOPES / ANA CARLA MORAES DE BRITO LOPES</t>
        </is>
      </c>
      <c r="C1030" t="n">
        <v>1</v>
      </c>
      <c r="D1030" t="inlineStr">
        <is>
          <t>INCC</t>
        </is>
      </c>
      <c r="F1030" t="inlineStr">
        <is>
          <t>Mensal</t>
        </is>
      </c>
      <c r="G1030" s="322" t="n">
        <v>45590</v>
      </c>
      <c r="H1030" s="322" t="n">
        <v>45566</v>
      </c>
      <c r="I1030" t="n">
        <v>17</v>
      </c>
      <c r="J1030" t="inlineStr">
        <is>
          <t>P - Parcela</t>
        </is>
      </c>
      <c r="K1030" t="inlineStr">
        <is>
          <t>Contrato</t>
        </is>
      </c>
      <c r="L1030" t="n">
        <v>4147.38</v>
      </c>
      <c r="M1030" s="167">
        <f>DATE(YEAR(G1030),MONTH(G1030),1)</f>
        <v/>
      </c>
      <c r="N1030" s="157">
        <f>IF(G1030&gt;$L$3,"Futuro","Atraso")</f>
        <v/>
      </c>
      <c r="O1030">
        <f>12*(YEAR(G1030)-YEAR($L$3))+(MONTH(G1030)-MONTH($L$3))</f>
        <v/>
      </c>
      <c r="P1030" s="319">
        <f>IF(N1030="Atraso",L1030,L1030/(1+$L$2)^O1030)</f>
        <v/>
      </c>
      <c r="Q1030">
        <f>IF(N1030="Atraso",$L$3-G1030,0)</f>
        <v/>
      </c>
      <c r="R1030">
        <f>IF(Q1030&lt;=15,"Até 15",IF(Q1030&lt;=30,"Entre 15 e 30",IF(Q1030&lt;=60,"Entre 30 e 60",IF(Q1030&lt;=90,"Entre 60 e 90",IF(Q1030&lt;=120,"Entre 90 e 120",IF(Q1030&lt;=150,"Entre 120 e 150",IF(Q1030&lt;=180,"Entre 150 e 180","Superior a 180")))))))</f>
        <v/>
      </c>
      <c r="S1030">
        <f>IF(N1030="Atraso",IF(Q1030&lt;=30,INFORME_MENSAL!$A$12,IF(Q1030&lt;=60,INFORME_MENSAL!$A$13,IF(Q1030&lt;=90,INFORME_MENSAL!$A$14,IF(Q1030&lt;=120,INFORME_MENSAL!$A$15,IF(Q1030&lt;=150,INFORME_MENSAL!$A$16,IF(Q1030&lt;=180,INFORME_MENSAL!$A$17,IF(Q1030&lt;=360,INFORME_MENSAL!$A$18,IF(Q1030&gt;360,INFORME_MENSAL!$A$19)))))))),"")</f>
        <v/>
      </c>
    </row>
    <row r="1031">
      <c r="A1031" t="inlineStr">
        <is>
          <t>CASA-52</t>
        </is>
      </c>
      <c r="B1031" t="inlineStr">
        <is>
          <t>PETERSON SERRA LOPES / ANA CARLA MORAES DE BRITO LOPES</t>
        </is>
      </c>
      <c r="C1031" t="n">
        <v>1</v>
      </c>
      <c r="D1031" t="inlineStr">
        <is>
          <t>INCC</t>
        </is>
      </c>
      <c r="F1031" t="inlineStr">
        <is>
          <t>Mensal</t>
        </is>
      </c>
      <c r="G1031" s="322" t="n">
        <v>45590</v>
      </c>
      <c r="H1031" s="322" t="n">
        <v>45566</v>
      </c>
      <c r="I1031" t="n">
        <v>1</v>
      </c>
      <c r="J1031" t="inlineStr">
        <is>
          <t>F - Financiamento</t>
        </is>
      </c>
      <c r="K1031" t="inlineStr">
        <is>
          <t>Contrato</t>
        </is>
      </c>
      <c r="L1031" t="n">
        <v>765792.84</v>
      </c>
      <c r="M1031" s="167">
        <f>DATE(YEAR(G1031),MONTH(G1031),1)</f>
        <v/>
      </c>
      <c r="N1031" s="157">
        <f>IF(G1031&gt;$L$3,"Futuro","Atraso")</f>
        <v/>
      </c>
      <c r="O1031">
        <f>12*(YEAR(G1031)-YEAR($L$3))+(MONTH(G1031)-MONTH($L$3))</f>
        <v/>
      </c>
      <c r="P1031" s="319">
        <f>IF(N1031="Atraso",L1031,L1031/(1+$L$2)^O1031)</f>
        <v/>
      </c>
      <c r="Q1031">
        <f>IF(N1031="Atraso",$L$3-G1031,0)</f>
        <v/>
      </c>
      <c r="R1031">
        <f>IF(Q1031&lt;=15,"Até 15",IF(Q1031&lt;=30,"Entre 15 e 30",IF(Q1031&lt;=60,"Entre 30 e 60",IF(Q1031&lt;=90,"Entre 60 e 90",IF(Q1031&lt;=120,"Entre 90 e 120",IF(Q1031&lt;=150,"Entre 120 e 150",IF(Q1031&lt;=180,"Entre 150 e 180","Superior a 180")))))))</f>
        <v/>
      </c>
      <c r="S1031">
        <f>IF(N1031="Atraso",IF(Q1031&lt;=30,INFORME_MENSAL!$A$12,IF(Q1031&lt;=60,INFORME_MENSAL!$A$13,IF(Q1031&lt;=90,INFORME_MENSAL!$A$14,IF(Q1031&lt;=120,INFORME_MENSAL!$A$15,IF(Q1031&lt;=150,INFORME_MENSAL!$A$16,IF(Q1031&lt;=180,INFORME_MENSAL!$A$17,IF(Q1031&lt;=360,INFORME_MENSAL!$A$18,IF(Q1031&gt;360,INFORME_MENSAL!$A$19)))))))),"")</f>
        <v/>
      </c>
    </row>
    <row r="1032">
      <c r="A1032" t="inlineStr">
        <is>
          <t>CASA-29</t>
        </is>
      </c>
      <c r="B1032" t="inlineStr">
        <is>
          <t>SANDRO MIGUEL DE AVILA / SANDRA BARBOSA DE AVILA</t>
        </is>
      </c>
      <c r="C1032" t="n">
        <v>1</v>
      </c>
      <c r="D1032" t="inlineStr">
        <is>
          <t>INCC</t>
        </is>
      </c>
      <c r="F1032" t="inlineStr">
        <is>
          <t>Mensal</t>
        </is>
      </c>
      <c r="G1032" s="322" t="n">
        <v>45590</v>
      </c>
      <c r="H1032" s="322" t="n">
        <v>45566</v>
      </c>
      <c r="I1032" t="n">
        <v>1</v>
      </c>
      <c r="J1032" t="inlineStr">
        <is>
          <t>F - Financiamento</t>
        </is>
      </c>
      <c r="K1032" t="inlineStr">
        <is>
          <t>Contrato</t>
        </is>
      </c>
      <c r="L1032" t="n">
        <v>623286.4300000001</v>
      </c>
      <c r="M1032" s="167">
        <f>DATE(YEAR(G1032),MONTH(G1032),1)</f>
        <v/>
      </c>
      <c r="N1032" s="157">
        <f>IF(G1032&gt;$L$3,"Futuro","Atraso")</f>
        <v/>
      </c>
      <c r="O1032">
        <f>12*(YEAR(G1032)-YEAR($L$3))+(MONTH(G1032)-MONTH($L$3))</f>
        <v/>
      </c>
      <c r="P1032" s="319">
        <f>IF(N1032="Atraso",L1032,L1032/(1+$L$2)^O1032)</f>
        <v/>
      </c>
      <c r="Q1032">
        <f>IF(N1032="Atraso",$L$3-G1032,0)</f>
        <v/>
      </c>
      <c r="R1032">
        <f>IF(Q1032&lt;=15,"Até 15",IF(Q1032&lt;=30,"Entre 15 e 30",IF(Q1032&lt;=60,"Entre 30 e 60",IF(Q1032&lt;=90,"Entre 60 e 90",IF(Q1032&lt;=120,"Entre 90 e 120",IF(Q1032&lt;=150,"Entre 120 e 150",IF(Q1032&lt;=180,"Entre 150 e 180","Superior a 180")))))))</f>
        <v/>
      </c>
      <c r="S1032">
        <f>IF(N1032="Atraso",IF(Q1032&lt;=30,INFORME_MENSAL!$A$12,IF(Q1032&lt;=60,INFORME_MENSAL!$A$13,IF(Q1032&lt;=90,INFORME_MENSAL!$A$14,IF(Q1032&lt;=120,INFORME_MENSAL!$A$15,IF(Q1032&lt;=150,INFORME_MENSAL!$A$16,IF(Q1032&lt;=180,INFORME_MENSAL!$A$17,IF(Q1032&lt;=360,INFORME_MENSAL!$A$18,IF(Q1032&gt;360,INFORME_MENSAL!$A$19)))))))),"")</f>
        <v/>
      </c>
    </row>
    <row r="1033">
      <c r="A1033" t="inlineStr">
        <is>
          <t>CASA-29</t>
        </is>
      </c>
      <c r="B1033" t="inlineStr">
        <is>
          <t>SANDRO MIGUEL DE AVILA / SANDRA BARBOSA DE AVILA</t>
        </is>
      </c>
      <c r="C1033" t="n">
        <v>1</v>
      </c>
      <c r="D1033" t="inlineStr">
        <is>
          <t>INCC</t>
        </is>
      </c>
      <c r="F1033" t="inlineStr">
        <is>
          <t>Mensal</t>
        </is>
      </c>
      <c r="G1033" s="322" t="n">
        <v>45590</v>
      </c>
      <c r="H1033" s="322" t="n">
        <v>45566</v>
      </c>
      <c r="I1033" t="n">
        <v>17</v>
      </c>
      <c r="J1033" t="inlineStr">
        <is>
          <t>P - Parcela</t>
        </is>
      </c>
      <c r="K1033" t="inlineStr">
        <is>
          <t>Contrato</t>
        </is>
      </c>
      <c r="L1033" t="n">
        <v>4156.57</v>
      </c>
      <c r="M1033" s="167">
        <f>DATE(YEAR(G1033),MONTH(G1033),1)</f>
        <v/>
      </c>
      <c r="N1033" s="157">
        <f>IF(G1033&gt;$L$3,"Futuro","Atraso")</f>
        <v/>
      </c>
      <c r="O1033">
        <f>12*(YEAR(G1033)-YEAR($L$3))+(MONTH(G1033)-MONTH($L$3))</f>
        <v/>
      </c>
      <c r="P1033" s="319">
        <f>IF(N1033="Atraso",L1033,L1033/(1+$L$2)^O1033)</f>
        <v/>
      </c>
      <c r="Q1033">
        <f>IF(N1033="Atraso",$L$3-G1033,0)</f>
        <v/>
      </c>
      <c r="R1033">
        <f>IF(Q1033&lt;=15,"Até 15",IF(Q1033&lt;=30,"Entre 15 e 30",IF(Q1033&lt;=60,"Entre 30 e 60",IF(Q1033&lt;=90,"Entre 60 e 90",IF(Q1033&lt;=120,"Entre 90 e 120",IF(Q1033&lt;=150,"Entre 120 e 150",IF(Q1033&lt;=180,"Entre 150 e 180","Superior a 180")))))))</f>
        <v/>
      </c>
      <c r="S1033">
        <f>IF(N1033="Atraso",IF(Q1033&lt;=30,INFORME_MENSAL!$A$12,IF(Q1033&lt;=60,INFORME_MENSAL!$A$13,IF(Q1033&lt;=90,INFORME_MENSAL!$A$14,IF(Q1033&lt;=120,INFORME_MENSAL!$A$15,IF(Q1033&lt;=150,INFORME_MENSAL!$A$16,IF(Q1033&lt;=180,INFORME_MENSAL!$A$17,IF(Q1033&lt;=360,INFORME_MENSAL!$A$18,IF(Q1033&gt;360,INFORME_MENSAL!$A$19)))))))),"")</f>
        <v/>
      </c>
    </row>
    <row r="1034">
      <c r="A1034" t="inlineStr">
        <is>
          <t>CASA-38</t>
        </is>
      </c>
      <c r="B1034" t="inlineStr">
        <is>
          <t>GABRIEL DE CARVALHO MELLO / KAMILLA DE CARVALHO CERQUEIRA MELLO</t>
        </is>
      </c>
      <c r="C1034" t="n">
        <v>1</v>
      </c>
      <c r="D1034" t="inlineStr">
        <is>
          <t>INCC</t>
        </is>
      </c>
      <c r="F1034" t="inlineStr">
        <is>
          <t>Mensal</t>
        </is>
      </c>
      <c r="G1034" s="322" t="n">
        <v>45590</v>
      </c>
      <c r="H1034" s="322" t="n">
        <v>45566</v>
      </c>
      <c r="I1034" t="n">
        <v>1</v>
      </c>
      <c r="J1034" t="inlineStr">
        <is>
          <t>F - Financiamento</t>
        </is>
      </c>
      <c r="K1034" t="inlineStr">
        <is>
          <t>Contrato</t>
        </is>
      </c>
      <c r="L1034" t="n">
        <v>656468.5</v>
      </c>
      <c r="M1034" s="167">
        <f>DATE(YEAR(G1034),MONTH(G1034),1)</f>
        <v/>
      </c>
      <c r="N1034" s="157">
        <f>IF(G1034&gt;$L$3,"Futuro","Atraso")</f>
        <v/>
      </c>
      <c r="O1034">
        <f>12*(YEAR(G1034)-YEAR($L$3))+(MONTH(G1034)-MONTH($L$3))</f>
        <v/>
      </c>
      <c r="P1034" s="319">
        <f>IF(N1034="Atraso",L1034,L1034/(1+$L$2)^O1034)</f>
        <v/>
      </c>
      <c r="Q1034">
        <f>IF(N1034="Atraso",$L$3-G1034,0)</f>
        <v/>
      </c>
      <c r="R1034">
        <f>IF(Q1034&lt;=15,"Até 15",IF(Q1034&lt;=30,"Entre 15 e 30",IF(Q1034&lt;=60,"Entre 30 e 60",IF(Q1034&lt;=90,"Entre 60 e 90",IF(Q1034&lt;=120,"Entre 90 e 120",IF(Q1034&lt;=150,"Entre 120 e 150",IF(Q1034&lt;=180,"Entre 150 e 180","Superior a 180")))))))</f>
        <v/>
      </c>
      <c r="S1034">
        <f>IF(N1034="Atraso",IF(Q1034&lt;=30,INFORME_MENSAL!$A$12,IF(Q1034&lt;=60,INFORME_MENSAL!$A$13,IF(Q1034&lt;=90,INFORME_MENSAL!$A$14,IF(Q1034&lt;=120,INFORME_MENSAL!$A$15,IF(Q1034&lt;=150,INFORME_MENSAL!$A$16,IF(Q1034&lt;=180,INFORME_MENSAL!$A$17,IF(Q1034&lt;=360,INFORME_MENSAL!$A$18,IF(Q1034&gt;360,INFORME_MENSAL!$A$19)))))))),"")</f>
        <v/>
      </c>
    </row>
    <row r="1035">
      <c r="A1035" t="inlineStr">
        <is>
          <t>CASA-38</t>
        </is>
      </c>
      <c r="B1035" t="inlineStr">
        <is>
          <t>GABRIEL DE CARVALHO MELLO / KAMILLA DE CARVALHO CERQUEIRA MELLO</t>
        </is>
      </c>
      <c r="C1035" t="n">
        <v>1</v>
      </c>
      <c r="D1035" t="inlineStr">
        <is>
          <t>INCC</t>
        </is>
      </c>
      <c r="F1035" t="inlineStr">
        <is>
          <t>Mensal</t>
        </is>
      </c>
      <c r="G1035" s="322" t="n">
        <v>45590</v>
      </c>
      <c r="H1035" s="322" t="n">
        <v>45566</v>
      </c>
      <c r="I1035" t="n">
        <v>17</v>
      </c>
      <c r="J1035" t="inlineStr">
        <is>
          <t>P - Parcela</t>
        </is>
      </c>
      <c r="K1035" t="inlineStr">
        <is>
          <t>Contrato</t>
        </is>
      </c>
      <c r="L1035" t="n">
        <v>4257.65</v>
      </c>
      <c r="M1035" s="167">
        <f>DATE(YEAR(G1035),MONTH(G1035),1)</f>
        <v/>
      </c>
      <c r="N1035" s="157">
        <f>IF(G1035&gt;$L$3,"Futuro","Atraso")</f>
        <v/>
      </c>
      <c r="O1035">
        <f>12*(YEAR(G1035)-YEAR($L$3))+(MONTH(G1035)-MONTH($L$3))</f>
        <v/>
      </c>
      <c r="P1035" s="319">
        <f>IF(N1035="Atraso",L1035,L1035/(1+$L$2)^O1035)</f>
        <v/>
      </c>
      <c r="Q1035">
        <f>IF(N1035="Atraso",$L$3-G1035,0)</f>
        <v/>
      </c>
      <c r="R1035">
        <f>IF(Q1035&lt;=15,"Até 15",IF(Q1035&lt;=30,"Entre 15 e 30",IF(Q1035&lt;=60,"Entre 30 e 60",IF(Q1035&lt;=90,"Entre 60 e 90",IF(Q1035&lt;=120,"Entre 90 e 120",IF(Q1035&lt;=150,"Entre 120 e 150",IF(Q1035&lt;=180,"Entre 150 e 180","Superior a 180")))))))</f>
        <v/>
      </c>
      <c r="S1035">
        <f>IF(N1035="Atraso",IF(Q1035&lt;=30,INFORME_MENSAL!$A$12,IF(Q1035&lt;=60,INFORME_MENSAL!$A$13,IF(Q1035&lt;=90,INFORME_MENSAL!$A$14,IF(Q1035&lt;=120,INFORME_MENSAL!$A$15,IF(Q1035&lt;=150,INFORME_MENSAL!$A$16,IF(Q1035&lt;=180,INFORME_MENSAL!$A$17,IF(Q1035&lt;=360,INFORME_MENSAL!$A$18,IF(Q1035&gt;360,INFORME_MENSAL!$A$19)))))))),"")</f>
        <v/>
      </c>
    </row>
    <row r="1036">
      <c r="A1036" t="inlineStr">
        <is>
          <t>CASA-7</t>
        </is>
      </c>
      <c r="B1036" t="inlineStr">
        <is>
          <t>JOÃO ANTONIO RODRIGUES GOMES / LUANA GABRIELLE DA SILVA PASSOS</t>
        </is>
      </c>
      <c r="C1036" t="n">
        <v>1</v>
      </c>
      <c r="D1036" t="inlineStr">
        <is>
          <t>INCC</t>
        </is>
      </c>
      <c r="F1036" t="inlineStr">
        <is>
          <t>Mensal</t>
        </is>
      </c>
      <c r="G1036" s="322" t="n">
        <v>45590</v>
      </c>
      <c r="H1036" s="322" t="n">
        <v>45566</v>
      </c>
      <c r="I1036" t="n">
        <v>1</v>
      </c>
      <c r="J1036" t="inlineStr">
        <is>
          <t>F - Financiamento</t>
        </is>
      </c>
      <c r="K1036" t="inlineStr">
        <is>
          <t>Contrato</t>
        </is>
      </c>
      <c r="L1036" t="n">
        <v>623286.21</v>
      </c>
      <c r="M1036" s="167">
        <f>DATE(YEAR(G1036),MONTH(G1036),1)</f>
        <v/>
      </c>
      <c r="N1036" s="157">
        <f>IF(G1036&gt;$L$3,"Futuro","Atraso")</f>
        <v/>
      </c>
      <c r="O1036">
        <f>12*(YEAR(G1036)-YEAR($L$3))+(MONTH(G1036)-MONTH($L$3))</f>
        <v/>
      </c>
      <c r="P1036" s="319">
        <f>IF(N1036="Atraso",L1036,L1036/(1+$L$2)^O1036)</f>
        <v/>
      </c>
      <c r="Q1036">
        <f>IF(N1036="Atraso",$L$3-G1036,0)</f>
        <v/>
      </c>
      <c r="R1036">
        <f>IF(Q1036&lt;=15,"Até 15",IF(Q1036&lt;=30,"Entre 15 e 30",IF(Q1036&lt;=60,"Entre 30 e 60",IF(Q1036&lt;=90,"Entre 60 e 90",IF(Q1036&lt;=120,"Entre 90 e 120",IF(Q1036&lt;=150,"Entre 120 e 150",IF(Q1036&lt;=180,"Entre 150 e 180","Superior a 180")))))))</f>
        <v/>
      </c>
      <c r="S1036">
        <f>IF(N1036="Atraso",IF(Q1036&lt;=30,INFORME_MENSAL!$A$12,IF(Q1036&lt;=60,INFORME_MENSAL!$A$13,IF(Q1036&lt;=90,INFORME_MENSAL!$A$14,IF(Q1036&lt;=120,INFORME_MENSAL!$A$15,IF(Q1036&lt;=150,INFORME_MENSAL!$A$16,IF(Q1036&lt;=180,INFORME_MENSAL!$A$17,IF(Q1036&lt;=360,INFORME_MENSAL!$A$18,IF(Q1036&gt;360,INFORME_MENSAL!$A$19)))))))),"")</f>
        <v/>
      </c>
    </row>
    <row r="1037">
      <c r="A1037" t="inlineStr">
        <is>
          <t>CASA-7</t>
        </is>
      </c>
      <c r="B1037" t="inlineStr">
        <is>
          <t>JOÃO ANTONIO RODRIGUES GOMES / LUANA GABRIELLE DA SILVA PASSOS</t>
        </is>
      </c>
      <c r="C1037" t="n">
        <v>1</v>
      </c>
      <c r="D1037" t="inlineStr">
        <is>
          <t>INCC</t>
        </is>
      </c>
      <c r="F1037" t="inlineStr">
        <is>
          <t>Mensal</t>
        </is>
      </c>
      <c r="G1037" s="322" t="n">
        <v>45590</v>
      </c>
      <c r="H1037" s="322" t="n">
        <v>45566</v>
      </c>
      <c r="I1037" t="n">
        <v>17</v>
      </c>
      <c r="J1037" t="inlineStr">
        <is>
          <t>P - Parcela</t>
        </is>
      </c>
      <c r="K1037" t="inlineStr">
        <is>
          <t>Contrato</t>
        </is>
      </c>
      <c r="L1037" t="n">
        <v>4156.57</v>
      </c>
      <c r="M1037" s="167">
        <f>DATE(YEAR(G1037),MONTH(G1037),1)</f>
        <v/>
      </c>
      <c r="N1037" s="157">
        <f>IF(G1037&gt;$L$3,"Futuro","Atraso")</f>
        <v/>
      </c>
      <c r="O1037">
        <f>12*(YEAR(G1037)-YEAR($L$3))+(MONTH(G1037)-MONTH($L$3))</f>
        <v/>
      </c>
      <c r="P1037" s="319">
        <f>IF(N1037="Atraso",L1037,L1037/(1+$L$2)^O1037)</f>
        <v/>
      </c>
      <c r="Q1037">
        <f>IF(N1037="Atraso",$L$3-G1037,0)</f>
        <v/>
      </c>
      <c r="R1037">
        <f>IF(Q1037&lt;=15,"Até 15",IF(Q1037&lt;=30,"Entre 15 e 30",IF(Q1037&lt;=60,"Entre 30 e 60",IF(Q1037&lt;=90,"Entre 60 e 90",IF(Q1037&lt;=120,"Entre 90 e 120",IF(Q1037&lt;=150,"Entre 120 e 150",IF(Q1037&lt;=180,"Entre 150 e 180","Superior a 180")))))))</f>
        <v/>
      </c>
      <c r="S1037">
        <f>IF(N1037="Atraso",IF(Q1037&lt;=30,INFORME_MENSAL!$A$12,IF(Q1037&lt;=60,INFORME_MENSAL!$A$13,IF(Q1037&lt;=90,INFORME_MENSAL!$A$14,IF(Q1037&lt;=120,INFORME_MENSAL!$A$15,IF(Q1037&lt;=150,INFORME_MENSAL!$A$16,IF(Q1037&lt;=180,INFORME_MENSAL!$A$17,IF(Q1037&lt;=360,INFORME_MENSAL!$A$18,IF(Q1037&gt;360,INFORME_MENSAL!$A$19)))))))),"")</f>
        <v/>
      </c>
    </row>
    <row r="1038">
      <c r="A1038" t="inlineStr">
        <is>
          <t>CASA-42</t>
        </is>
      </c>
      <c r="B1038" t="inlineStr">
        <is>
          <t>ELIAS CAMACHO OLEGO</t>
        </is>
      </c>
      <c r="C1038" t="n">
        <v>1</v>
      </c>
      <c r="D1038" t="inlineStr">
        <is>
          <t>INCC</t>
        </is>
      </c>
      <c r="F1038" t="inlineStr">
        <is>
          <t>Mensal</t>
        </is>
      </c>
      <c r="G1038" s="322" t="n">
        <v>45590</v>
      </c>
      <c r="H1038" s="322" t="n">
        <v>45566</v>
      </c>
      <c r="I1038" t="n">
        <v>1</v>
      </c>
      <c r="J1038" t="inlineStr">
        <is>
          <t>F - Financiamento</t>
        </is>
      </c>
      <c r="K1038" t="inlineStr">
        <is>
          <t>Contrato</t>
        </is>
      </c>
      <c r="L1038" t="n">
        <v>660726.0699999999</v>
      </c>
      <c r="M1038" s="167">
        <f>DATE(YEAR(G1038),MONTH(G1038),1)</f>
        <v/>
      </c>
      <c r="N1038" s="157">
        <f>IF(G1038&gt;$L$3,"Futuro","Atraso")</f>
        <v/>
      </c>
      <c r="O1038">
        <f>12*(YEAR(G1038)-YEAR($L$3))+(MONTH(G1038)-MONTH($L$3))</f>
        <v/>
      </c>
      <c r="P1038" s="319">
        <f>IF(N1038="Atraso",L1038,L1038/(1+$L$2)^O1038)</f>
        <v/>
      </c>
      <c r="Q1038">
        <f>IF(N1038="Atraso",$L$3-G1038,0)</f>
        <v/>
      </c>
      <c r="R1038">
        <f>IF(Q1038&lt;=15,"Até 15",IF(Q1038&lt;=30,"Entre 15 e 30",IF(Q1038&lt;=60,"Entre 30 e 60",IF(Q1038&lt;=90,"Entre 60 e 90",IF(Q1038&lt;=120,"Entre 90 e 120",IF(Q1038&lt;=150,"Entre 120 e 150",IF(Q1038&lt;=180,"Entre 150 e 180","Superior a 180")))))))</f>
        <v/>
      </c>
      <c r="S1038">
        <f>IF(N1038="Atraso",IF(Q1038&lt;=30,INFORME_MENSAL!$A$12,IF(Q1038&lt;=60,INFORME_MENSAL!$A$13,IF(Q1038&lt;=90,INFORME_MENSAL!$A$14,IF(Q1038&lt;=120,INFORME_MENSAL!$A$15,IF(Q1038&lt;=150,INFORME_MENSAL!$A$16,IF(Q1038&lt;=180,INFORME_MENSAL!$A$17,IF(Q1038&lt;=360,INFORME_MENSAL!$A$18,IF(Q1038&gt;360,INFORME_MENSAL!$A$19)))))))),"")</f>
        <v/>
      </c>
    </row>
    <row r="1039">
      <c r="A1039" t="inlineStr">
        <is>
          <t>CASA-42</t>
        </is>
      </c>
      <c r="B1039" t="inlineStr">
        <is>
          <t>ELIAS CAMACHO OLEGO</t>
        </is>
      </c>
      <c r="C1039" t="n">
        <v>1</v>
      </c>
      <c r="D1039" t="inlineStr">
        <is>
          <t>INCC</t>
        </is>
      </c>
      <c r="F1039" t="inlineStr">
        <is>
          <t>Mensal</t>
        </is>
      </c>
      <c r="G1039" s="322" t="n">
        <v>45590</v>
      </c>
      <c r="H1039" s="322" t="n">
        <v>45566</v>
      </c>
      <c r="I1039" t="n">
        <v>16</v>
      </c>
      <c r="J1039" t="inlineStr">
        <is>
          <t>P - Parcela</t>
        </is>
      </c>
      <c r="K1039" t="inlineStr">
        <is>
          <t>Contrato</t>
        </is>
      </c>
      <c r="L1039" t="n">
        <v>3854.93</v>
      </c>
      <c r="M1039" s="167">
        <f>DATE(YEAR(G1039),MONTH(G1039),1)</f>
        <v/>
      </c>
      <c r="N1039" s="157">
        <f>IF(G1039&gt;$L$3,"Futuro","Atraso")</f>
        <v/>
      </c>
      <c r="O1039">
        <f>12*(YEAR(G1039)-YEAR($L$3))+(MONTH(G1039)-MONTH($L$3))</f>
        <v/>
      </c>
      <c r="P1039" s="319">
        <f>IF(N1039="Atraso",L1039,L1039/(1+$L$2)^O1039)</f>
        <v/>
      </c>
      <c r="Q1039">
        <f>IF(N1039="Atraso",$L$3-G1039,0)</f>
        <v/>
      </c>
      <c r="R1039">
        <f>IF(Q1039&lt;=15,"Até 15",IF(Q1039&lt;=30,"Entre 15 e 30",IF(Q1039&lt;=60,"Entre 30 e 60",IF(Q1039&lt;=90,"Entre 60 e 90",IF(Q1039&lt;=120,"Entre 90 e 120",IF(Q1039&lt;=150,"Entre 120 e 150",IF(Q1039&lt;=180,"Entre 150 e 180","Superior a 180")))))))</f>
        <v/>
      </c>
      <c r="S1039">
        <f>IF(N1039="Atraso",IF(Q1039&lt;=30,INFORME_MENSAL!$A$12,IF(Q1039&lt;=60,INFORME_MENSAL!$A$13,IF(Q1039&lt;=90,INFORME_MENSAL!$A$14,IF(Q1039&lt;=120,INFORME_MENSAL!$A$15,IF(Q1039&lt;=150,INFORME_MENSAL!$A$16,IF(Q1039&lt;=180,INFORME_MENSAL!$A$17,IF(Q1039&lt;=360,INFORME_MENSAL!$A$18,IF(Q1039&gt;360,INFORME_MENSAL!$A$19)))))))),"")</f>
        <v/>
      </c>
    </row>
    <row r="1040">
      <c r="A1040" t="inlineStr">
        <is>
          <t>CASA-64</t>
        </is>
      </c>
      <c r="B1040" t="inlineStr">
        <is>
          <t>THIAGO CASSEB DE SOUZA</t>
        </is>
      </c>
      <c r="C1040" t="n">
        <v>1</v>
      </c>
      <c r="D1040" t="inlineStr">
        <is>
          <t>INCC</t>
        </is>
      </c>
      <c r="F1040" t="inlineStr">
        <is>
          <t>Mensal</t>
        </is>
      </c>
      <c r="G1040" s="322" t="n">
        <v>45590</v>
      </c>
      <c r="H1040" s="322" t="n">
        <v>45566</v>
      </c>
      <c r="I1040" t="n">
        <v>1</v>
      </c>
      <c r="J1040" t="inlineStr">
        <is>
          <t>F - Financiamento</t>
        </is>
      </c>
      <c r="K1040" t="inlineStr">
        <is>
          <t>Contrato</t>
        </is>
      </c>
      <c r="L1040" t="n">
        <v>623286.1800000001</v>
      </c>
      <c r="M1040" s="167">
        <f>DATE(YEAR(G1040),MONTH(G1040),1)</f>
        <v/>
      </c>
      <c r="N1040" s="157">
        <f>IF(G1040&gt;$L$3,"Futuro","Atraso")</f>
        <v/>
      </c>
      <c r="O1040">
        <f>12*(YEAR(G1040)-YEAR($L$3))+(MONTH(G1040)-MONTH($L$3))</f>
        <v/>
      </c>
      <c r="P1040" s="319">
        <f>IF(N1040="Atraso",L1040,L1040/(1+$L$2)^O1040)</f>
        <v/>
      </c>
      <c r="Q1040">
        <f>IF(N1040="Atraso",$L$3-G1040,0)</f>
        <v/>
      </c>
      <c r="R1040">
        <f>IF(Q1040&lt;=15,"Até 15",IF(Q1040&lt;=30,"Entre 15 e 30",IF(Q1040&lt;=60,"Entre 30 e 60",IF(Q1040&lt;=90,"Entre 60 e 90",IF(Q1040&lt;=120,"Entre 90 e 120",IF(Q1040&lt;=150,"Entre 120 e 150",IF(Q1040&lt;=180,"Entre 150 e 180","Superior a 180")))))))</f>
        <v/>
      </c>
      <c r="S1040">
        <f>IF(N1040="Atraso",IF(Q1040&lt;=30,INFORME_MENSAL!$A$12,IF(Q1040&lt;=60,INFORME_MENSAL!$A$13,IF(Q1040&lt;=90,INFORME_MENSAL!$A$14,IF(Q1040&lt;=120,INFORME_MENSAL!$A$15,IF(Q1040&lt;=150,INFORME_MENSAL!$A$16,IF(Q1040&lt;=180,INFORME_MENSAL!$A$17,IF(Q1040&lt;=360,INFORME_MENSAL!$A$18,IF(Q1040&gt;360,INFORME_MENSAL!$A$19)))))))),"")</f>
        <v/>
      </c>
    </row>
    <row r="1041">
      <c r="A1041" t="inlineStr">
        <is>
          <t>CASA-72</t>
        </is>
      </c>
      <c r="B1041" t="inlineStr">
        <is>
          <t>CARLOS LINDEMBERG CRUZ OLIVEIRA / THAYNARA LAMPE NARCISO SILVA</t>
        </is>
      </c>
      <c r="C1041" t="n">
        <v>1</v>
      </c>
      <c r="D1041" t="inlineStr">
        <is>
          <t>INCC</t>
        </is>
      </c>
      <c r="F1041" t="inlineStr">
        <is>
          <t>Mensal</t>
        </is>
      </c>
      <c r="G1041" s="322" t="n">
        <v>45590</v>
      </c>
      <c r="H1041" s="322" t="n">
        <v>45566</v>
      </c>
      <c r="I1041" t="n">
        <v>16</v>
      </c>
      <c r="J1041" t="inlineStr">
        <is>
          <t>P - Parcela</t>
        </is>
      </c>
      <c r="K1041" t="inlineStr">
        <is>
          <t>Contrato</t>
        </is>
      </c>
      <c r="L1041" t="n">
        <v>4221.35</v>
      </c>
      <c r="M1041" s="167">
        <f>DATE(YEAR(G1041),MONTH(G1041),1)</f>
        <v/>
      </c>
      <c r="N1041" s="157">
        <f>IF(G1041&gt;$L$3,"Futuro","Atraso")</f>
        <v/>
      </c>
      <c r="O1041">
        <f>12*(YEAR(G1041)-YEAR($L$3))+(MONTH(G1041)-MONTH($L$3))</f>
        <v/>
      </c>
      <c r="P1041" s="319">
        <f>IF(N1041="Atraso",L1041,L1041/(1+$L$2)^O1041)</f>
        <v/>
      </c>
      <c r="Q1041">
        <f>IF(N1041="Atraso",$L$3-G1041,0)</f>
        <v/>
      </c>
      <c r="R1041">
        <f>IF(Q1041&lt;=15,"Até 15",IF(Q1041&lt;=30,"Entre 15 e 30",IF(Q1041&lt;=60,"Entre 30 e 60",IF(Q1041&lt;=90,"Entre 60 e 90",IF(Q1041&lt;=120,"Entre 90 e 120",IF(Q1041&lt;=150,"Entre 120 e 150",IF(Q1041&lt;=180,"Entre 150 e 180","Superior a 180")))))))</f>
        <v/>
      </c>
      <c r="S1041">
        <f>IF(N1041="Atraso",IF(Q1041&lt;=30,INFORME_MENSAL!$A$12,IF(Q1041&lt;=60,INFORME_MENSAL!$A$13,IF(Q1041&lt;=90,INFORME_MENSAL!$A$14,IF(Q1041&lt;=120,INFORME_MENSAL!$A$15,IF(Q1041&lt;=150,INFORME_MENSAL!$A$16,IF(Q1041&lt;=180,INFORME_MENSAL!$A$17,IF(Q1041&lt;=360,INFORME_MENSAL!$A$18,IF(Q1041&gt;360,INFORME_MENSAL!$A$19)))))))),"")</f>
        <v/>
      </c>
    </row>
    <row r="1042">
      <c r="A1042" t="inlineStr">
        <is>
          <t>CASA-72</t>
        </is>
      </c>
      <c r="B1042" t="inlineStr">
        <is>
          <t>CARLOS LINDEMBERG CRUZ OLIVEIRA / THAYNARA LAMPE NARCISO SILVA</t>
        </is>
      </c>
      <c r="C1042" t="n">
        <v>1</v>
      </c>
      <c r="D1042" t="inlineStr">
        <is>
          <t>INCC</t>
        </is>
      </c>
      <c r="F1042" t="inlineStr">
        <is>
          <t>Mensal</t>
        </is>
      </c>
      <c r="G1042" s="322" t="n">
        <v>45590</v>
      </c>
      <c r="H1042" s="322" t="n">
        <v>45566</v>
      </c>
      <c r="I1042" t="n">
        <v>1</v>
      </c>
      <c r="J1042" t="inlineStr">
        <is>
          <t>F - Financiamento</t>
        </is>
      </c>
      <c r="K1042" t="inlineStr">
        <is>
          <t>Contrato</t>
        </is>
      </c>
      <c r="L1042" t="n">
        <v>655092.4300000001</v>
      </c>
      <c r="M1042" s="167">
        <f>DATE(YEAR(G1042),MONTH(G1042),1)</f>
        <v/>
      </c>
      <c r="N1042" s="157">
        <f>IF(G1042&gt;$L$3,"Futuro","Atraso")</f>
        <v/>
      </c>
      <c r="O1042">
        <f>12*(YEAR(G1042)-YEAR($L$3))+(MONTH(G1042)-MONTH($L$3))</f>
        <v/>
      </c>
      <c r="P1042" s="319">
        <f>IF(N1042="Atraso",L1042,L1042/(1+$L$2)^O1042)</f>
        <v/>
      </c>
      <c r="Q1042">
        <f>IF(N1042="Atraso",$L$3-G1042,0)</f>
        <v/>
      </c>
      <c r="R1042">
        <f>IF(Q1042&lt;=15,"Até 15",IF(Q1042&lt;=30,"Entre 15 e 30",IF(Q1042&lt;=60,"Entre 30 e 60",IF(Q1042&lt;=90,"Entre 60 e 90",IF(Q1042&lt;=120,"Entre 90 e 120",IF(Q1042&lt;=150,"Entre 120 e 150",IF(Q1042&lt;=180,"Entre 150 e 180","Superior a 180")))))))</f>
        <v/>
      </c>
      <c r="S1042">
        <f>IF(N1042="Atraso",IF(Q1042&lt;=30,INFORME_MENSAL!$A$12,IF(Q1042&lt;=60,INFORME_MENSAL!$A$13,IF(Q1042&lt;=90,INFORME_MENSAL!$A$14,IF(Q1042&lt;=120,INFORME_MENSAL!$A$15,IF(Q1042&lt;=150,INFORME_MENSAL!$A$16,IF(Q1042&lt;=180,INFORME_MENSAL!$A$17,IF(Q1042&lt;=360,INFORME_MENSAL!$A$18,IF(Q1042&gt;360,INFORME_MENSAL!$A$19)))))))),"")</f>
        <v/>
      </c>
    </row>
    <row r="1043">
      <c r="A1043" t="inlineStr">
        <is>
          <t>CASA-39</t>
        </is>
      </c>
      <c r="B1043" t="inlineStr">
        <is>
          <t>VIVIAN ARCHINÁ CORTEZ</t>
        </is>
      </c>
      <c r="C1043" t="n">
        <v>1</v>
      </c>
      <c r="D1043" t="inlineStr">
        <is>
          <t>INCC</t>
        </is>
      </c>
      <c r="F1043" t="inlineStr">
        <is>
          <t>Mensal</t>
        </is>
      </c>
      <c r="G1043" s="322" t="n">
        <v>45590</v>
      </c>
      <c r="H1043" s="322" t="n">
        <v>45566</v>
      </c>
      <c r="I1043" t="n">
        <v>23</v>
      </c>
      <c r="J1043" t="inlineStr">
        <is>
          <t>P - Parcela</t>
        </is>
      </c>
      <c r="K1043" t="inlineStr">
        <is>
          <t>Contrato</t>
        </is>
      </c>
      <c r="L1043" t="n">
        <v>4838.71</v>
      </c>
      <c r="M1043" s="167">
        <f>DATE(YEAR(G1043),MONTH(G1043),1)</f>
        <v/>
      </c>
      <c r="N1043" s="157">
        <f>IF(G1043&gt;$L$3,"Futuro","Atraso")</f>
        <v/>
      </c>
      <c r="O1043">
        <f>12*(YEAR(G1043)-YEAR($L$3))+(MONTH(G1043)-MONTH($L$3))</f>
        <v/>
      </c>
      <c r="P1043" s="319">
        <f>IF(N1043="Atraso",L1043,L1043/(1+$L$2)^O1043)</f>
        <v/>
      </c>
      <c r="Q1043">
        <f>IF(N1043="Atraso",$L$3-G1043,0)</f>
        <v/>
      </c>
      <c r="R1043">
        <f>IF(Q1043&lt;=15,"Até 15",IF(Q1043&lt;=30,"Entre 15 e 30",IF(Q1043&lt;=60,"Entre 30 e 60",IF(Q1043&lt;=90,"Entre 60 e 90",IF(Q1043&lt;=120,"Entre 90 e 120",IF(Q1043&lt;=150,"Entre 120 e 150",IF(Q1043&lt;=180,"Entre 150 e 180","Superior a 180")))))))</f>
        <v/>
      </c>
      <c r="S1043">
        <f>IF(N1043="Atraso",IF(Q1043&lt;=30,INFORME_MENSAL!$A$12,IF(Q1043&lt;=60,INFORME_MENSAL!$A$13,IF(Q1043&lt;=90,INFORME_MENSAL!$A$14,IF(Q1043&lt;=120,INFORME_MENSAL!$A$15,IF(Q1043&lt;=150,INFORME_MENSAL!$A$16,IF(Q1043&lt;=180,INFORME_MENSAL!$A$17,IF(Q1043&lt;=360,INFORME_MENSAL!$A$18,IF(Q1043&gt;360,INFORME_MENSAL!$A$19)))))))),"")</f>
        <v/>
      </c>
    </row>
    <row r="1044">
      <c r="A1044" t="inlineStr">
        <is>
          <t>CASA-5</t>
        </is>
      </c>
      <c r="B1044" t="inlineStr">
        <is>
          <t>FABRICIA GONZAGA FERREIRA</t>
        </is>
      </c>
      <c r="C1044" t="n">
        <v>1</v>
      </c>
      <c r="D1044" t="inlineStr">
        <is>
          <t>INCC</t>
        </is>
      </c>
      <c r="F1044" t="inlineStr">
        <is>
          <t>Mensal</t>
        </is>
      </c>
      <c r="G1044" s="322" t="n">
        <v>45590</v>
      </c>
      <c r="H1044" s="322" t="n">
        <v>45566</v>
      </c>
      <c r="I1044" t="n">
        <v>16</v>
      </c>
      <c r="J1044" t="inlineStr">
        <is>
          <t>P - Parcela</t>
        </is>
      </c>
      <c r="K1044" t="inlineStr">
        <is>
          <t>Contrato</t>
        </is>
      </c>
      <c r="L1044" t="n">
        <v>6928.46</v>
      </c>
      <c r="M1044" s="167">
        <f>DATE(YEAR(G1044),MONTH(G1044),1)</f>
        <v/>
      </c>
      <c r="N1044" s="157">
        <f>IF(G1044&gt;$L$3,"Futuro","Atraso")</f>
        <v/>
      </c>
      <c r="O1044">
        <f>12*(YEAR(G1044)-YEAR($L$3))+(MONTH(G1044)-MONTH($L$3))</f>
        <v/>
      </c>
      <c r="P1044" s="319">
        <f>IF(N1044="Atraso",L1044,L1044/(1+$L$2)^O1044)</f>
        <v/>
      </c>
      <c r="Q1044">
        <f>IF(N1044="Atraso",$L$3-G1044,0)</f>
        <v/>
      </c>
      <c r="R1044">
        <f>IF(Q1044&lt;=15,"Até 15",IF(Q1044&lt;=30,"Entre 15 e 30",IF(Q1044&lt;=60,"Entre 30 e 60",IF(Q1044&lt;=90,"Entre 60 e 90",IF(Q1044&lt;=120,"Entre 90 e 120",IF(Q1044&lt;=150,"Entre 120 e 150",IF(Q1044&lt;=180,"Entre 150 e 180","Superior a 180")))))))</f>
        <v/>
      </c>
      <c r="S1044">
        <f>IF(N1044="Atraso",IF(Q1044&lt;=30,INFORME_MENSAL!$A$12,IF(Q1044&lt;=60,INFORME_MENSAL!$A$13,IF(Q1044&lt;=90,INFORME_MENSAL!$A$14,IF(Q1044&lt;=120,INFORME_MENSAL!$A$15,IF(Q1044&lt;=150,INFORME_MENSAL!$A$16,IF(Q1044&lt;=180,INFORME_MENSAL!$A$17,IF(Q1044&lt;=360,INFORME_MENSAL!$A$18,IF(Q1044&gt;360,INFORME_MENSAL!$A$19)))))))),"")</f>
        <v/>
      </c>
    </row>
    <row r="1045">
      <c r="A1045" t="inlineStr">
        <is>
          <t>CASA-78</t>
        </is>
      </c>
      <c r="B1045" t="inlineStr">
        <is>
          <t>ANDERSON PORFIRIO</t>
        </is>
      </c>
      <c r="C1045" t="n">
        <v>1</v>
      </c>
      <c r="D1045" t="inlineStr">
        <is>
          <t>INCC</t>
        </is>
      </c>
      <c r="F1045" t="inlineStr">
        <is>
          <t>Mensal</t>
        </is>
      </c>
      <c r="G1045" s="322" t="n">
        <v>45590</v>
      </c>
      <c r="H1045" s="322" t="n">
        <v>45566</v>
      </c>
      <c r="I1045" t="n">
        <v>1</v>
      </c>
      <c r="J1045" t="inlineStr">
        <is>
          <t>F - Financiamento</t>
        </is>
      </c>
      <c r="K1045" t="inlineStr">
        <is>
          <t>Contrato</t>
        </is>
      </c>
      <c r="L1045" t="n">
        <v>648930.6899999999</v>
      </c>
      <c r="M1045" s="167">
        <f>DATE(YEAR(G1045),MONTH(G1045),1)</f>
        <v/>
      </c>
      <c r="N1045" s="157">
        <f>IF(G1045&gt;$L$3,"Futuro","Atraso")</f>
        <v/>
      </c>
      <c r="O1045">
        <f>12*(YEAR(G1045)-YEAR($L$3))+(MONTH(G1045)-MONTH($L$3))</f>
        <v/>
      </c>
      <c r="P1045" s="319">
        <f>IF(N1045="Atraso",L1045,L1045/(1+$L$2)^O1045)</f>
        <v/>
      </c>
      <c r="Q1045">
        <f>IF(N1045="Atraso",$L$3-G1045,0)</f>
        <v/>
      </c>
      <c r="R1045">
        <f>IF(Q1045&lt;=15,"Até 15",IF(Q1045&lt;=30,"Entre 15 e 30",IF(Q1045&lt;=60,"Entre 30 e 60",IF(Q1045&lt;=90,"Entre 60 e 90",IF(Q1045&lt;=120,"Entre 90 e 120",IF(Q1045&lt;=150,"Entre 120 e 150",IF(Q1045&lt;=180,"Entre 150 e 180","Superior a 180")))))))</f>
        <v/>
      </c>
      <c r="S1045">
        <f>IF(N1045="Atraso",IF(Q1045&lt;=30,INFORME_MENSAL!$A$12,IF(Q1045&lt;=60,INFORME_MENSAL!$A$13,IF(Q1045&lt;=90,INFORME_MENSAL!$A$14,IF(Q1045&lt;=120,INFORME_MENSAL!$A$15,IF(Q1045&lt;=150,INFORME_MENSAL!$A$16,IF(Q1045&lt;=180,INFORME_MENSAL!$A$17,IF(Q1045&lt;=360,INFORME_MENSAL!$A$18,IF(Q1045&gt;360,INFORME_MENSAL!$A$19)))))))),"")</f>
        <v/>
      </c>
    </row>
    <row r="1046">
      <c r="A1046" t="inlineStr">
        <is>
          <t>CASA-54</t>
        </is>
      </c>
      <c r="B1046" t="inlineStr">
        <is>
          <t>SANDRA CRISTINA SILVA BORGES / CELIO LUIZ DE OLIVEIRA BORGES</t>
        </is>
      </c>
      <c r="C1046" t="n">
        <v>1</v>
      </c>
      <c r="D1046" t="inlineStr">
        <is>
          <t>INCC</t>
        </is>
      </c>
      <c r="F1046" t="inlineStr">
        <is>
          <t>Mensal</t>
        </is>
      </c>
      <c r="G1046" s="322" t="n">
        <v>45590</v>
      </c>
      <c r="H1046" s="322" t="n">
        <v>45566</v>
      </c>
      <c r="I1046" t="n">
        <v>15</v>
      </c>
      <c r="J1046" t="inlineStr">
        <is>
          <t>P - Parcela</t>
        </is>
      </c>
      <c r="K1046" t="inlineStr">
        <is>
          <t>Contrato</t>
        </is>
      </c>
      <c r="L1046" t="n">
        <v>3522.88</v>
      </c>
      <c r="M1046" s="167">
        <f>DATE(YEAR(G1046),MONTH(G1046),1)</f>
        <v/>
      </c>
      <c r="N1046" s="157">
        <f>IF(G1046&gt;$L$3,"Futuro","Atraso")</f>
        <v/>
      </c>
      <c r="O1046">
        <f>12*(YEAR(G1046)-YEAR($L$3))+(MONTH(G1046)-MONTH($L$3))</f>
        <v/>
      </c>
      <c r="P1046" s="319">
        <f>IF(N1046="Atraso",L1046,L1046/(1+$L$2)^O1046)</f>
        <v/>
      </c>
      <c r="Q1046">
        <f>IF(N1046="Atraso",$L$3-G1046,0)</f>
        <v/>
      </c>
      <c r="R1046">
        <f>IF(Q1046&lt;=15,"Até 15",IF(Q1046&lt;=30,"Entre 15 e 30",IF(Q1046&lt;=60,"Entre 30 e 60",IF(Q1046&lt;=90,"Entre 60 e 90",IF(Q1046&lt;=120,"Entre 90 e 120",IF(Q1046&lt;=150,"Entre 120 e 150",IF(Q1046&lt;=180,"Entre 150 e 180","Superior a 180")))))))</f>
        <v/>
      </c>
      <c r="S1046">
        <f>IF(N1046="Atraso",IF(Q1046&lt;=30,INFORME_MENSAL!$A$12,IF(Q1046&lt;=60,INFORME_MENSAL!$A$13,IF(Q1046&lt;=90,INFORME_MENSAL!$A$14,IF(Q1046&lt;=120,INFORME_MENSAL!$A$15,IF(Q1046&lt;=150,INFORME_MENSAL!$A$16,IF(Q1046&lt;=180,INFORME_MENSAL!$A$17,IF(Q1046&lt;=360,INFORME_MENSAL!$A$18,IF(Q1046&gt;360,INFORME_MENSAL!$A$19)))))))),"")</f>
        <v/>
      </c>
    </row>
    <row r="1047">
      <c r="A1047" t="inlineStr">
        <is>
          <t>CASA-54</t>
        </is>
      </c>
      <c r="B1047" t="inlineStr">
        <is>
          <t>SANDRA CRISTINA SILVA BORGES / CELIO LUIZ DE OLIVEIRA BORGES</t>
        </is>
      </c>
      <c r="C1047" t="n">
        <v>1</v>
      </c>
      <c r="D1047" t="inlineStr">
        <is>
          <t>INCC</t>
        </is>
      </c>
      <c r="F1047" t="inlineStr">
        <is>
          <t>Mensal</t>
        </is>
      </c>
      <c r="G1047" s="322" t="n">
        <v>45590</v>
      </c>
      <c r="H1047" s="322" t="n">
        <v>45566</v>
      </c>
      <c r="I1047" t="n">
        <v>1</v>
      </c>
      <c r="J1047" t="inlineStr">
        <is>
          <t>F - Financiamento</t>
        </is>
      </c>
      <c r="K1047" t="inlineStr">
        <is>
          <t>Contrato</t>
        </is>
      </c>
      <c r="L1047" t="n">
        <v>530229.66</v>
      </c>
      <c r="M1047" s="167">
        <f>DATE(YEAR(G1047),MONTH(G1047),1)</f>
        <v/>
      </c>
      <c r="N1047" s="157">
        <f>IF(G1047&gt;$L$3,"Futuro","Atraso")</f>
        <v/>
      </c>
      <c r="O1047">
        <f>12*(YEAR(G1047)-YEAR($L$3))+(MONTH(G1047)-MONTH($L$3))</f>
        <v/>
      </c>
      <c r="P1047" s="319">
        <f>IF(N1047="Atraso",L1047,L1047/(1+$L$2)^O1047)</f>
        <v/>
      </c>
      <c r="Q1047">
        <f>IF(N1047="Atraso",$L$3-G1047,0)</f>
        <v/>
      </c>
      <c r="R1047">
        <f>IF(Q1047&lt;=15,"Até 15",IF(Q1047&lt;=30,"Entre 15 e 30",IF(Q1047&lt;=60,"Entre 30 e 60",IF(Q1047&lt;=90,"Entre 60 e 90",IF(Q1047&lt;=120,"Entre 90 e 120",IF(Q1047&lt;=150,"Entre 120 e 150",IF(Q1047&lt;=180,"Entre 150 e 180","Superior a 180")))))))</f>
        <v/>
      </c>
      <c r="S1047">
        <f>IF(N1047="Atraso",IF(Q1047&lt;=30,INFORME_MENSAL!$A$12,IF(Q1047&lt;=60,INFORME_MENSAL!$A$13,IF(Q1047&lt;=90,INFORME_MENSAL!$A$14,IF(Q1047&lt;=120,INFORME_MENSAL!$A$15,IF(Q1047&lt;=150,INFORME_MENSAL!$A$16,IF(Q1047&lt;=180,INFORME_MENSAL!$A$17,IF(Q1047&lt;=360,INFORME_MENSAL!$A$18,IF(Q1047&gt;360,INFORME_MENSAL!$A$19)))))))),"")</f>
        <v/>
      </c>
    </row>
    <row r="1048">
      <c r="A1048" t="inlineStr">
        <is>
          <t>CASA-73</t>
        </is>
      </c>
      <c r="B1048" t="inlineStr">
        <is>
          <t>ALEXANDRE POZZI / TAVITA ROSA BARROS POZZI</t>
        </is>
      </c>
      <c r="C1048" t="n">
        <v>1</v>
      </c>
      <c r="D1048" t="inlineStr">
        <is>
          <t>INCC</t>
        </is>
      </c>
      <c r="F1048" t="inlineStr">
        <is>
          <t>Mensal</t>
        </is>
      </c>
      <c r="G1048" s="322" t="n">
        <v>45590</v>
      </c>
      <c r="H1048" s="322" t="n">
        <v>45566</v>
      </c>
      <c r="I1048" t="n">
        <v>22</v>
      </c>
      <c r="J1048" t="inlineStr">
        <is>
          <t>P - Parcela</t>
        </is>
      </c>
      <c r="K1048" t="inlineStr">
        <is>
          <t>Contrato</t>
        </is>
      </c>
      <c r="L1048" t="n">
        <v>1656.74</v>
      </c>
      <c r="M1048" s="167">
        <f>DATE(YEAR(G1048),MONTH(G1048),1)</f>
        <v/>
      </c>
      <c r="N1048" s="157">
        <f>IF(G1048&gt;$L$3,"Futuro","Atraso")</f>
        <v/>
      </c>
      <c r="O1048">
        <f>12*(YEAR(G1048)-YEAR($L$3))+(MONTH(G1048)-MONTH($L$3))</f>
        <v/>
      </c>
      <c r="P1048" s="319">
        <f>IF(N1048="Atraso",L1048,L1048/(1+$L$2)^O1048)</f>
        <v/>
      </c>
      <c r="Q1048">
        <f>IF(N1048="Atraso",$L$3-G1048,0)</f>
        <v/>
      </c>
      <c r="R1048">
        <f>IF(Q1048&lt;=15,"Até 15",IF(Q1048&lt;=30,"Entre 15 e 30",IF(Q1048&lt;=60,"Entre 30 e 60",IF(Q1048&lt;=90,"Entre 60 e 90",IF(Q1048&lt;=120,"Entre 90 e 120",IF(Q1048&lt;=150,"Entre 120 e 150",IF(Q1048&lt;=180,"Entre 150 e 180","Superior a 180")))))))</f>
        <v/>
      </c>
      <c r="S1048">
        <f>IF(N1048="Atraso",IF(Q1048&lt;=30,INFORME_MENSAL!$A$12,IF(Q1048&lt;=60,INFORME_MENSAL!$A$13,IF(Q1048&lt;=90,INFORME_MENSAL!$A$14,IF(Q1048&lt;=120,INFORME_MENSAL!$A$15,IF(Q1048&lt;=150,INFORME_MENSAL!$A$16,IF(Q1048&lt;=180,INFORME_MENSAL!$A$17,IF(Q1048&lt;=360,INFORME_MENSAL!$A$18,IF(Q1048&gt;360,INFORME_MENSAL!$A$19)))))))),"")</f>
        <v/>
      </c>
    </row>
    <row r="1049">
      <c r="A1049" t="inlineStr">
        <is>
          <t>CASA-73</t>
        </is>
      </c>
      <c r="B1049" t="inlineStr">
        <is>
          <t>ALEXANDRE POZZI / TAVITA ROSA BARROS POZZI</t>
        </is>
      </c>
      <c r="C1049" t="n">
        <v>1</v>
      </c>
      <c r="D1049" t="inlineStr">
        <is>
          <t>INCC</t>
        </is>
      </c>
      <c r="F1049" t="inlineStr">
        <is>
          <t>Mensal</t>
        </is>
      </c>
      <c r="G1049" s="322" t="n">
        <v>45590</v>
      </c>
      <c r="H1049" s="322" t="n">
        <v>45566</v>
      </c>
      <c r="I1049" t="n">
        <v>1</v>
      </c>
      <c r="J1049" t="inlineStr">
        <is>
          <t>F - Financiamento</t>
        </is>
      </c>
      <c r="K1049" t="inlineStr">
        <is>
          <t>Contrato</t>
        </is>
      </c>
      <c r="L1049" t="n">
        <v>648927.63</v>
      </c>
      <c r="M1049" s="167">
        <f>DATE(YEAR(G1049),MONTH(G1049),1)</f>
        <v/>
      </c>
      <c r="N1049" s="157">
        <f>IF(G1049&gt;$L$3,"Futuro","Atraso")</f>
        <v/>
      </c>
      <c r="O1049">
        <f>12*(YEAR(G1049)-YEAR($L$3))+(MONTH(G1049)-MONTH($L$3))</f>
        <v/>
      </c>
      <c r="P1049" s="319">
        <f>IF(N1049="Atraso",L1049,L1049/(1+$L$2)^O1049)</f>
        <v/>
      </c>
      <c r="Q1049">
        <f>IF(N1049="Atraso",$L$3-G1049,0)</f>
        <v/>
      </c>
      <c r="R1049">
        <f>IF(Q1049&lt;=15,"Até 15",IF(Q1049&lt;=30,"Entre 15 e 30",IF(Q1049&lt;=60,"Entre 30 e 60",IF(Q1049&lt;=90,"Entre 60 e 90",IF(Q1049&lt;=120,"Entre 90 e 120",IF(Q1049&lt;=150,"Entre 120 e 150",IF(Q1049&lt;=180,"Entre 150 e 180","Superior a 180")))))))</f>
        <v/>
      </c>
      <c r="S1049">
        <f>IF(N1049="Atraso",IF(Q1049&lt;=30,INFORME_MENSAL!$A$12,IF(Q1049&lt;=60,INFORME_MENSAL!$A$13,IF(Q1049&lt;=90,INFORME_MENSAL!$A$14,IF(Q1049&lt;=120,INFORME_MENSAL!$A$15,IF(Q1049&lt;=150,INFORME_MENSAL!$A$16,IF(Q1049&lt;=180,INFORME_MENSAL!$A$17,IF(Q1049&lt;=360,INFORME_MENSAL!$A$18,IF(Q1049&gt;360,INFORME_MENSAL!$A$19)))))))),"")</f>
        <v/>
      </c>
    </row>
    <row r="1050">
      <c r="A1050" t="inlineStr">
        <is>
          <t>CASA-79</t>
        </is>
      </c>
      <c r="B1050" t="inlineStr">
        <is>
          <t>GILSON ARANTES DE SOUZA / SANDRA REGINA FOLTRAN</t>
        </is>
      </c>
      <c r="C1050" t="n">
        <v>1</v>
      </c>
      <c r="D1050" t="inlineStr">
        <is>
          <t>INCC</t>
        </is>
      </c>
      <c r="F1050" t="inlineStr">
        <is>
          <t>Mensal</t>
        </is>
      </c>
      <c r="G1050" s="322" t="n">
        <v>45590</v>
      </c>
      <c r="H1050" s="322" t="n">
        <v>45566</v>
      </c>
      <c r="I1050" t="n">
        <v>1</v>
      </c>
      <c r="J1050" t="inlineStr">
        <is>
          <t>F - Financiamento</t>
        </is>
      </c>
      <c r="K1050" t="inlineStr">
        <is>
          <t>Contrato</t>
        </is>
      </c>
      <c r="L1050" t="n">
        <v>648930.6899999999</v>
      </c>
      <c r="M1050" s="167">
        <f>DATE(YEAR(G1050),MONTH(G1050),1)</f>
        <v/>
      </c>
      <c r="N1050" s="157">
        <f>IF(G1050&gt;$L$3,"Futuro","Atraso")</f>
        <v/>
      </c>
      <c r="O1050">
        <f>12*(YEAR(G1050)-YEAR($L$3))+(MONTH(G1050)-MONTH($L$3))</f>
        <v/>
      </c>
      <c r="P1050" s="319">
        <f>IF(N1050="Atraso",L1050,L1050/(1+$L$2)^O1050)</f>
        <v/>
      </c>
      <c r="Q1050">
        <f>IF(N1050="Atraso",$L$3-G1050,0)</f>
        <v/>
      </c>
      <c r="R1050">
        <f>IF(Q1050&lt;=15,"Até 15",IF(Q1050&lt;=30,"Entre 15 e 30",IF(Q1050&lt;=60,"Entre 30 e 60",IF(Q1050&lt;=90,"Entre 60 e 90",IF(Q1050&lt;=120,"Entre 90 e 120",IF(Q1050&lt;=150,"Entre 120 e 150",IF(Q1050&lt;=180,"Entre 150 e 180","Superior a 180")))))))</f>
        <v/>
      </c>
      <c r="S1050">
        <f>IF(N1050="Atraso",IF(Q1050&lt;=30,INFORME_MENSAL!$A$12,IF(Q1050&lt;=60,INFORME_MENSAL!$A$13,IF(Q1050&lt;=90,INFORME_MENSAL!$A$14,IF(Q1050&lt;=120,INFORME_MENSAL!$A$15,IF(Q1050&lt;=150,INFORME_MENSAL!$A$16,IF(Q1050&lt;=180,INFORME_MENSAL!$A$17,IF(Q1050&lt;=360,INFORME_MENSAL!$A$18,IF(Q1050&gt;360,INFORME_MENSAL!$A$19)))))))),"")</f>
        <v/>
      </c>
    </row>
    <row r="1051">
      <c r="A1051" t="inlineStr">
        <is>
          <t>CASA-79</t>
        </is>
      </c>
      <c r="B1051" t="inlineStr">
        <is>
          <t>GILSON ARANTES DE SOUZA / SANDRA REGINA FOLTRAN</t>
        </is>
      </c>
      <c r="C1051" t="n">
        <v>1</v>
      </c>
      <c r="D1051" t="inlineStr">
        <is>
          <t>INCC</t>
        </is>
      </c>
      <c r="F1051" t="inlineStr">
        <is>
          <t>Mensal</t>
        </is>
      </c>
      <c r="G1051" s="322" t="n">
        <v>45590</v>
      </c>
      <c r="H1051" s="322" t="n">
        <v>45566</v>
      </c>
      <c r="I1051" t="n">
        <v>3</v>
      </c>
      <c r="J1051" t="inlineStr">
        <is>
          <t>A2 - Semestral</t>
        </is>
      </c>
      <c r="K1051" t="inlineStr">
        <is>
          <t>Contrato</t>
        </is>
      </c>
      <c r="L1051" t="n">
        <v>13593.45</v>
      </c>
      <c r="M1051" s="167">
        <f>DATE(YEAR(G1051),MONTH(G1051),1)</f>
        <v/>
      </c>
      <c r="N1051" s="157">
        <f>IF(G1051&gt;$L$3,"Futuro","Atraso")</f>
        <v/>
      </c>
      <c r="O1051">
        <f>12*(YEAR(G1051)-YEAR($L$3))+(MONTH(G1051)-MONTH($L$3))</f>
        <v/>
      </c>
      <c r="P1051" s="319">
        <f>IF(N1051="Atraso",L1051,L1051/(1+$L$2)^O1051)</f>
        <v/>
      </c>
      <c r="Q1051">
        <f>IF(N1051="Atraso",$L$3-G1051,0)</f>
        <v/>
      </c>
      <c r="R1051">
        <f>IF(Q1051&lt;=15,"Até 15",IF(Q1051&lt;=30,"Entre 15 e 30",IF(Q1051&lt;=60,"Entre 30 e 60",IF(Q1051&lt;=90,"Entre 60 e 90",IF(Q1051&lt;=120,"Entre 90 e 120",IF(Q1051&lt;=150,"Entre 120 e 150",IF(Q1051&lt;=180,"Entre 150 e 180","Superior a 180")))))))</f>
        <v/>
      </c>
      <c r="S1051">
        <f>IF(N1051="Atraso",IF(Q1051&lt;=30,INFORME_MENSAL!$A$12,IF(Q1051&lt;=60,INFORME_MENSAL!$A$13,IF(Q1051&lt;=90,INFORME_MENSAL!$A$14,IF(Q1051&lt;=120,INFORME_MENSAL!$A$15,IF(Q1051&lt;=150,INFORME_MENSAL!$A$16,IF(Q1051&lt;=180,INFORME_MENSAL!$A$17,IF(Q1051&lt;=360,INFORME_MENSAL!$A$18,IF(Q1051&gt;360,INFORME_MENSAL!$A$19)))))))),"")</f>
        <v/>
      </c>
    </row>
    <row r="1052">
      <c r="A1052" t="inlineStr">
        <is>
          <t>CASA-79</t>
        </is>
      </c>
      <c r="B1052" t="inlineStr">
        <is>
          <t>GILSON ARANTES DE SOUZA / SANDRA REGINA FOLTRAN</t>
        </is>
      </c>
      <c r="C1052" t="n">
        <v>1</v>
      </c>
      <c r="D1052" t="inlineStr">
        <is>
          <t>INCC</t>
        </is>
      </c>
      <c r="F1052" t="inlineStr">
        <is>
          <t>Mensal</t>
        </is>
      </c>
      <c r="G1052" s="322" t="n">
        <v>45590</v>
      </c>
      <c r="H1052" s="322" t="n">
        <v>45566</v>
      </c>
      <c r="I1052" t="n">
        <v>15</v>
      </c>
      <c r="J1052" t="inlineStr">
        <is>
          <t>P - Parcela</t>
        </is>
      </c>
      <c r="K1052" t="inlineStr">
        <is>
          <t>Contrato</t>
        </is>
      </c>
      <c r="L1052" t="n">
        <v>4210.79</v>
      </c>
      <c r="M1052" s="167">
        <f>DATE(YEAR(G1052),MONTH(G1052),1)</f>
        <v/>
      </c>
      <c r="N1052" s="157">
        <f>IF(G1052&gt;$L$3,"Futuro","Atraso")</f>
        <v/>
      </c>
      <c r="O1052">
        <f>12*(YEAR(G1052)-YEAR($L$3))+(MONTH(G1052)-MONTH($L$3))</f>
        <v/>
      </c>
      <c r="P1052" s="319">
        <f>IF(N1052="Atraso",L1052,L1052/(1+$L$2)^O1052)</f>
        <v/>
      </c>
      <c r="Q1052">
        <f>IF(N1052="Atraso",$L$3-G1052,0)</f>
        <v/>
      </c>
      <c r="R1052">
        <f>IF(Q1052&lt;=15,"Até 15",IF(Q1052&lt;=30,"Entre 15 e 30",IF(Q1052&lt;=60,"Entre 30 e 60",IF(Q1052&lt;=90,"Entre 60 e 90",IF(Q1052&lt;=120,"Entre 90 e 120",IF(Q1052&lt;=150,"Entre 120 e 150",IF(Q1052&lt;=180,"Entre 150 e 180","Superior a 180")))))))</f>
        <v/>
      </c>
      <c r="S1052">
        <f>IF(N1052="Atraso",IF(Q1052&lt;=30,INFORME_MENSAL!$A$12,IF(Q1052&lt;=60,INFORME_MENSAL!$A$13,IF(Q1052&lt;=90,INFORME_MENSAL!$A$14,IF(Q1052&lt;=120,INFORME_MENSAL!$A$15,IF(Q1052&lt;=150,INFORME_MENSAL!$A$16,IF(Q1052&lt;=180,INFORME_MENSAL!$A$17,IF(Q1052&lt;=360,INFORME_MENSAL!$A$18,IF(Q1052&gt;360,INFORME_MENSAL!$A$19)))))))),"")</f>
        <v/>
      </c>
    </row>
    <row r="1053">
      <c r="A1053" t="inlineStr">
        <is>
          <t>CASA-70</t>
        </is>
      </c>
      <c r="B1053" t="inlineStr">
        <is>
          <t>RICARDO CARNEIRO DA SILVA BATISTA / KELLY SILVA DE MACEDO</t>
        </is>
      </c>
      <c r="C1053" t="n">
        <v>1</v>
      </c>
      <c r="D1053" t="inlineStr">
        <is>
          <t>INCC</t>
        </is>
      </c>
      <c r="F1053" t="inlineStr">
        <is>
          <t>Mensal</t>
        </is>
      </c>
      <c r="G1053" s="322" t="n">
        <v>45590</v>
      </c>
      <c r="H1053" s="322" t="n">
        <v>45566</v>
      </c>
      <c r="I1053" t="n">
        <v>14</v>
      </c>
      <c r="J1053" t="inlineStr">
        <is>
          <t>P - Parcela</t>
        </is>
      </c>
      <c r="K1053" t="inlineStr">
        <is>
          <t>Contrato</t>
        </is>
      </c>
      <c r="L1053" t="n">
        <v>3786.1</v>
      </c>
      <c r="M1053" s="167">
        <f>DATE(YEAR(G1053),MONTH(G1053),1)</f>
        <v/>
      </c>
      <c r="N1053" s="157">
        <f>IF(G1053&gt;$L$3,"Futuro","Atraso")</f>
        <v/>
      </c>
      <c r="O1053">
        <f>12*(YEAR(G1053)-YEAR($L$3))+(MONTH(G1053)-MONTH($L$3))</f>
        <v/>
      </c>
      <c r="P1053" s="319">
        <f>IF(N1053="Atraso",L1053,L1053/(1+$L$2)^O1053)</f>
        <v/>
      </c>
      <c r="Q1053">
        <f>IF(N1053="Atraso",$L$3-G1053,0)</f>
        <v/>
      </c>
      <c r="R1053">
        <f>IF(Q1053&lt;=15,"Até 15",IF(Q1053&lt;=30,"Entre 15 e 30",IF(Q1053&lt;=60,"Entre 30 e 60",IF(Q1053&lt;=90,"Entre 60 e 90",IF(Q1053&lt;=120,"Entre 90 e 120",IF(Q1053&lt;=150,"Entre 120 e 150",IF(Q1053&lt;=180,"Entre 150 e 180","Superior a 180")))))))</f>
        <v/>
      </c>
      <c r="S1053">
        <f>IF(N1053="Atraso",IF(Q1053&lt;=30,INFORME_MENSAL!$A$12,IF(Q1053&lt;=60,INFORME_MENSAL!$A$13,IF(Q1053&lt;=90,INFORME_MENSAL!$A$14,IF(Q1053&lt;=120,INFORME_MENSAL!$A$15,IF(Q1053&lt;=150,INFORME_MENSAL!$A$16,IF(Q1053&lt;=180,INFORME_MENSAL!$A$17,IF(Q1053&lt;=360,INFORME_MENSAL!$A$18,IF(Q1053&gt;360,INFORME_MENSAL!$A$19)))))))),"")</f>
        <v/>
      </c>
    </row>
    <row r="1054">
      <c r="A1054" t="inlineStr">
        <is>
          <t>CASA-70</t>
        </is>
      </c>
      <c r="B1054" t="inlineStr">
        <is>
          <t>RICARDO CARNEIRO DA SILVA BATISTA / KELLY SILVA DE MACEDO</t>
        </is>
      </c>
      <c r="C1054" t="n">
        <v>1</v>
      </c>
      <c r="D1054" t="inlineStr">
        <is>
          <t>INCC</t>
        </is>
      </c>
      <c r="F1054" t="inlineStr">
        <is>
          <t>Mensal</t>
        </is>
      </c>
      <c r="G1054" s="322" t="n">
        <v>45590</v>
      </c>
      <c r="H1054" s="322" t="n">
        <v>45566</v>
      </c>
      <c r="I1054" t="n">
        <v>1</v>
      </c>
      <c r="J1054" t="inlineStr">
        <is>
          <t>F - Financiamento</t>
        </is>
      </c>
      <c r="K1054" t="inlineStr">
        <is>
          <t>Contrato</t>
        </is>
      </c>
      <c r="L1054" t="n">
        <v>648927.45</v>
      </c>
      <c r="M1054" s="167">
        <f>DATE(YEAR(G1054),MONTH(G1054),1)</f>
        <v/>
      </c>
      <c r="N1054" s="157">
        <f>IF(G1054&gt;$L$3,"Futuro","Atraso")</f>
        <v/>
      </c>
      <c r="O1054">
        <f>12*(YEAR(G1054)-YEAR($L$3))+(MONTH(G1054)-MONTH($L$3))</f>
        <v/>
      </c>
      <c r="P1054" s="319">
        <f>IF(N1054="Atraso",L1054,L1054/(1+$L$2)^O1054)</f>
        <v/>
      </c>
      <c r="Q1054">
        <f>IF(N1054="Atraso",$L$3-G1054,0)</f>
        <v/>
      </c>
      <c r="R1054">
        <f>IF(Q1054&lt;=15,"Até 15",IF(Q1054&lt;=30,"Entre 15 e 30",IF(Q1054&lt;=60,"Entre 30 e 60",IF(Q1054&lt;=90,"Entre 60 e 90",IF(Q1054&lt;=120,"Entre 90 e 120",IF(Q1054&lt;=150,"Entre 120 e 150",IF(Q1054&lt;=180,"Entre 150 e 180","Superior a 180")))))))</f>
        <v/>
      </c>
      <c r="S1054">
        <f>IF(N1054="Atraso",IF(Q1054&lt;=30,INFORME_MENSAL!$A$12,IF(Q1054&lt;=60,INFORME_MENSAL!$A$13,IF(Q1054&lt;=90,INFORME_MENSAL!$A$14,IF(Q1054&lt;=120,INFORME_MENSAL!$A$15,IF(Q1054&lt;=150,INFORME_MENSAL!$A$16,IF(Q1054&lt;=180,INFORME_MENSAL!$A$17,IF(Q1054&lt;=360,INFORME_MENSAL!$A$18,IF(Q1054&gt;360,INFORME_MENSAL!$A$19)))))))),"")</f>
        <v/>
      </c>
    </row>
    <row r="1055">
      <c r="A1055" t="inlineStr">
        <is>
          <t>CASA-70</t>
        </is>
      </c>
      <c r="B1055" t="inlineStr">
        <is>
          <t>RICARDO CARNEIRO DA SILVA BATISTA / KELLY SILVA DE MACEDO</t>
        </is>
      </c>
      <c r="C1055" t="n">
        <v>1</v>
      </c>
      <c r="D1055" t="inlineStr">
        <is>
          <t>INCC</t>
        </is>
      </c>
      <c r="F1055" t="inlineStr">
        <is>
          <t>Mensal</t>
        </is>
      </c>
      <c r="G1055" s="322" t="n">
        <v>45590</v>
      </c>
      <c r="H1055" s="322" t="n">
        <v>45566</v>
      </c>
      <c r="I1055" t="n">
        <v>3</v>
      </c>
      <c r="J1055" t="inlineStr">
        <is>
          <t>A2 - Semestral</t>
        </is>
      </c>
      <c r="K1055" t="inlineStr">
        <is>
          <t>Contrato</t>
        </is>
      </c>
      <c r="L1055" t="n">
        <v>13593.45</v>
      </c>
      <c r="M1055" s="167">
        <f>DATE(YEAR(G1055),MONTH(G1055),1)</f>
        <v/>
      </c>
      <c r="N1055" s="157">
        <f>IF(G1055&gt;$L$3,"Futuro","Atraso")</f>
        <v/>
      </c>
      <c r="O1055">
        <f>12*(YEAR(G1055)-YEAR($L$3))+(MONTH(G1055)-MONTH($L$3))</f>
        <v/>
      </c>
      <c r="P1055" s="319">
        <f>IF(N1055="Atraso",L1055,L1055/(1+$L$2)^O1055)</f>
        <v/>
      </c>
      <c r="Q1055">
        <f>IF(N1055="Atraso",$L$3-G1055,0)</f>
        <v/>
      </c>
      <c r="R1055">
        <f>IF(Q1055&lt;=15,"Até 15",IF(Q1055&lt;=30,"Entre 15 e 30",IF(Q1055&lt;=60,"Entre 30 e 60",IF(Q1055&lt;=90,"Entre 60 e 90",IF(Q1055&lt;=120,"Entre 90 e 120",IF(Q1055&lt;=150,"Entre 120 e 150",IF(Q1055&lt;=180,"Entre 150 e 180","Superior a 180")))))))</f>
        <v/>
      </c>
      <c r="S1055">
        <f>IF(N1055="Atraso",IF(Q1055&lt;=30,INFORME_MENSAL!$A$12,IF(Q1055&lt;=60,INFORME_MENSAL!$A$13,IF(Q1055&lt;=90,INFORME_MENSAL!$A$14,IF(Q1055&lt;=120,INFORME_MENSAL!$A$15,IF(Q1055&lt;=150,INFORME_MENSAL!$A$16,IF(Q1055&lt;=180,INFORME_MENSAL!$A$17,IF(Q1055&lt;=360,INFORME_MENSAL!$A$18,IF(Q1055&gt;360,INFORME_MENSAL!$A$19)))))))),"")</f>
        <v/>
      </c>
    </row>
    <row r="1056">
      <c r="A1056" t="inlineStr">
        <is>
          <t>CASA-69</t>
        </is>
      </c>
      <c r="B1056" t="inlineStr">
        <is>
          <t>RAFAEL SILVA BILLOT / CARLA DOS SANTOS RAMACIOTTI</t>
        </is>
      </c>
      <c r="C1056" t="n">
        <v>1</v>
      </c>
      <c r="D1056" t="inlineStr">
        <is>
          <t>INCC</t>
        </is>
      </c>
      <c r="F1056" t="inlineStr">
        <is>
          <t>Mensal</t>
        </is>
      </c>
      <c r="G1056" s="322" t="n">
        <v>45590</v>
      </c>
      <c r="H1056" s="322" t="n">
        <v>45566</v>
      </c>
      <c r="I1056" t="n">
        <v>2</v>
      </c>
      <c r="J1056" t="inlineStr">
        <is>
          <t>F - Financiamento</t>
        </is>
      </c>
      <c r="K1056" t="inlineStr">
        <is>
          <t>Contrato</t>
        </is>
      </c>
      <c r="L1056" t="n">
        <v>294825.99</v>
      </c>
      <c r="M1056" s="167">
        <f>DATE(YEAR(G1056),MONTH(G1056),1)</f>
        <v/>
      </c>
      <c r="N1056" s="157">
        <f>IF(G1056&gt;$L$3,"Futuro","Atraso")</f>
        <v/>
      </c>
      <c r="O1056">
        <f>12*(YEAR(G1056)-YEAR($L$3))+(MONTH(G1056)-MONTH($L$3))</f>
        <v/>
      </c>
      <c r="P1056" s="319">
        <f>IF(N1056="Atraso",L1056,L1056/(1+$L$2)^O1056)</f>
        <v/>
      </c>
      <c r="Q1056">
        <f>IF(N1056="Atraso",$L$3-G1056,0)</f>
        <v/>
      </c>
      <c r="R1056">
        <f>IF(Q1056&lt;=15,"Até 15",IF(Q1056&lt;=30,"Entre 15 e 30",IF(Q1056&lt;=60,"Entre 30 e 60",IF(Q1056&lt;=90,"Entre 60 e 90",IF(Q1056&lt;=120,"Entre 90 e 120",IF(Q1056&lt;=150,"Entre 120 e 150",IF(Q1056&lt;=180,"Entre 150 e 180","Superior a 180")))))))</f>
        <v/>
      </c>
      <c r="S1056">
        <f>IF(N1056="Atraso",IF(Q1056&lt;=30,INFORME_MENSAL!$A$12,IF(Q1056&lt;=60,INFORME_MENSAL!$A$13,IF(Q1056&lt;=90,INFORME_MENSAL!$A$14,IF(Q1056&lt;=120,INFORME_MENSAL!$A$15,IF(Q1056&lt;=150,INFORME_MENSAL!$A$16,IF(Q1056&lt;=180,INFORME_MENSAL!$A$17,IF(Q1056&lt;=360,INFORME_MENSAL!$A$18,IF(Q1056&gt;360,INFORME_MENSAL!$A$19)))))))),"")</f>
        <v/>
      </c>
    </row>
    <row r="1057">
      <c r="A1057" t="inlineStr">
        <is>
          <t>CASA-62</t>
        </is>
      </c>
      <c r="B1057" t="inlineStr">
        <is>
          <t>ARLETE SANTOS DA SILVA</t>
        </is>
      </c>
      <c r="C1057" t="n">
        <v>1</v>
      </c>
      <c r="D1057" t="inlineStr">
        <is>
          <t>INCC</t>
        </is>
      </c>
      <c r="F1057" t="inlineStr">
        <is>
          <t>Mensal</t>
        </is>
      </c>
      <c r="G1057" s="322" t="n">
        <v>45590</v>
      </c>
      <c r="H1057" s="322" t="n">
        <v>45566</v>
      </c>
      <c r="I1057" t="n">
        <v>1</v>
      </c>
      <c r="J1057" t="inlineStr">
        <is>
          <t>F - Financiamento</t>
        </is>
      </c>
      <c r="K1057" t="inlineStr">
        <is>
          <t>Contrato</t>
        </is>
      </c>
      <c r="L1057" t="n">
        <v>782180.27</v>
      </c>
      <c r="M1057" s="167">
        <f>DATE(YEAR(G1057),MONTH(G1057),1)</f>
        <v/>
      </c>
      <c r="N1057" s="157">
        <f>IF(G1057&gt;$L$3,"Futuro","Atraso")</f>
        <v/>
      </c>
      <c r="O1057">
        <f>12*(YEAR(G1057)-YEAR($L$3))+(MONTH(G1057)-MONTH($L$3))</f>
        <v/>
      </c>
      <c r="P1057" s="319">
        <f>IF(N1057="Atraso",L1057,L1057/(1+$L$2)^O1057)</f>
        <v/>
      </c>
      <c r="Q1057">
        <f>IF(N1057="Atraso",$L$3-G1057,0)</f>
        <v/>
      </c>
      <c r="R1057">
        <f>IF(Q1057&lt;=15,"Até 15",IF(Q1057&lt;=30,"Entre 15 e 30",IF(Q1057&lt;=60,"Entre 30 e 60",IF(Q1057&lt;=90,"Entre 60 e 90",IF(Q1057&lt;=120,"Entre 90 e 120",IF(Q1057&lt;=150,"Entre 120 e 150",IF(Q1057&lt;=180,"Entre 150 e 180","Superior a 180")))))))</f>
        <v/>
      </c>
      <c r="S1057">
        <f>IF(N1057="Atraso",IF(Q1057&lt;=30,INFORME_MENSAL!$A$12,IF(Q1057&lt;=60,INFORME_MENSAL!$A$13,IF(Q1057&lt;=90,INFORME_MENSAL!$A$14,IF(Q1057&lt;=120,INFORME_MENSAL!$A$15,IF(Q1057&lt;=150,INFORME_MENSAL!$A$16,IF(Q1057&lt;=180,INFORME_MENSAL!$A$17,IF(Q1057&lt;=360,INFORME_MENSAL!$A$18,IF(Q1057&gt;360,INFORME_MENSAL!$A$19)))))))),"")</f>
        <v/>
      </c>
    </row>
    <row r="1058">
      <c r="A1058" t="inlineStr">
        <is>
          <t>CASA-82</t>
        </is>
      </c>
      <c r="B1058" t="inlineStr">
        <is>
          <t>WELLINGTON GOMES CARDOSO / WILSON FURLAN JUNIOR</t>
        </is>
      </c>
      <c r="C1058" t="n">
        <v>1</v>
      </c>
      <c r="D1058" t="inlineStr">
        <is>
          <t>INCC</t>
        </is>
      </c>
      <c r="F1058" t="inlineStr">
        <is>
          <t>Mensal</t>
        </is>
      </c>
      <c r="G1058" s="322" t="n">
        <v>45590</v>
      </c>
      <c r="H1058" s="322" t="n">
        <v>45566</v>
      </c>
      <c r="I1058" t="n">
        <v>3</v>
      </c>
      <c r="J1058" t="inlineStr">
        <is>
          <t>A2 - Semestral</t>
        </is>
      </c>
      <c r="K1058" t="inlineStr">
        <is>
          <t>Contrato</t>
        </is>
      </c>
      <c r="L1058" t="n">
        <v>13290.42</v>
      </c>
      <c r="M1058" s="167">
        <f>DATE(YEAR(G1058),MONTH(G1058),1)</f>
        <v/>
      </c>
      <c r="N1058" s="157">
        <f>IF(G1058&gt;$L$3,"Futuro","Atraso")</f>
        <v/>
      </c>
      <c r="O1058">
        <f>12*(YEAR(G1058)-YEAR($L$3))+(MONTH(G1058)-MONTH($L$3))</f>
        <v/>
      </c>
      <c r="P1058" s="319">
        <f>IF(N1058="Atraso",L1058,L1058/(1+$L$2)^O1058)</f>
        <v/>
      </c>
      <c r="Q1058">
        <f>IF(N1058="Atraso",$L$3-G1058,0)</f>
        <v/>
      </c>
      <c r="R1058">
        <f>IF(Q1058&lt;=15,"Até 15",IF(Q1058&lt;=30,"Entre 15 e 30",IF(Q1058&lt;=60,"Entre 30 e 60",IF(Q1058&lt;=90,"Entre 60 e 90",IF(Q1058&lt;=120,"Entre 90 e 120",IF(Q1058&lt;=150,"Entre 120 e 150",IF(Q1058&lt;=180,"Entre 150 e 180","Superior a 180")))))))</f>
        <v/>
      </c>
      <c r="S1058">
        <f>IF(N1058="Atraso",IF(Q1058&lt;=30,INFORME_MENSAL!$A$12,IF(Q1058&lt;=60,INFORME_MENSAL!$A$13,IF(Q1058&lt;=90,INFORME_MENSAL!$A$14,IF(Q1058&lt;=120,INFORME_MENSAL!$A$15,IF(Q1058&lt;=150,INFORME_MENSAL!$A$16,IF(Q1058&lt;=180,INFORME_MENSAL!$A$17,IF(Q1058&lt;=360,INFORME_MENSAL!$A$18,IF(Q1058&gt;360,INFORME_MENSAL!$A$19)))))))),"")</f>
        <v/>
      </c>
    </row>
    <row r="1059">
      <c r="A1059" t="inlineStr">
        <is>
          <t>CASA-82</t>
        </is>
      </c>
      <c r="B1059" t="inlineStr">
        <is>
          <t>WELLINGTON GOMES CARDOSO / WILSON FURLAN JUNIOR</t>
        </is>
      </c>
      <c r="C1059" t="n">
        <v>1</v>
      </c>
      <c r="D1059" t="inlineStr">
        <is>
          <t>INCC</t>
        </is>
      </c>
      <c r="F1059" t="inlineStr">
        <is>
          <t>Mensal</t>
        </is>
      </c>
      <c r="G1059" s="322" t="n">
        <v>45590</v>
      </c>
      <c r="H1059" s="322" t="n">
        <v>45566</v>
      </c>
      <c r="I1059" t="n">
        <v>1</v>
      </c>
      <c r="J1059" t="inlineStr">
        <is>
          <t>F - Financiamento</t>
        </is>
      </c>
      <c r="K1059" t="inlineStr">
        <is>
          <t>Contrato</t>
        </is>
      </c>
      <c r="L1059" t="n">
        <v>634465</v>
      </c>
      <c r="M1059" s="167">
        <f>DATE(YEAR(G1059),MONTH(G1059),1)</f>
        <v/>
      </c>
      <c r="N1059" s="157">
        <f>IF(G1059&gt;$L$3,"Futuro","Atraso")</f>
        <v/>
      </c>
      <c r="O1059">
        <f>12*(YEAR(G1059)-YEAR($L$3))+(MONTH(G1059)-MONTH($L$3))</f>
        <v/>
      </c>
      <c r="P1059" s="319">
        <f>IF(N1059="Atraso",L1059,L1059/(1+$L$2)^O1059)</f>
        <v/>
      </c>
      <c r="Q1059">
        <f>IF(N1059="Atraso",$L$3-G1059,0)</f>
        <v/>
      </c>
      <c r="R1059">
        <f>IF(Q1059&lt;=15,"Até 15",IF(Q1059&lt;=30,"Entre 15 e 30",IF(Q1059&lt;=60,"Entre 30 e 60",IF(Q1059&lt;=90,"Entre 60 e 90",IF(Q1059&lt;=120,"Entre 90 e 120",IF(Q1059&lt;=150,"Entre 120 e 150",IF(Q1059&lt;=180,"Entre 150 e 180","Superior a 180")))))))</f>
        <v/>
      </c>
      <c r="S1059">
        <f>IF(N1059="Atraso",IF(Q1059&lt;=30,INFORME_MENSAL!$A$12,IF(Q1059&lt;=60,INFORME_MENSAL!$A$13,IF(Q1059&lt;=90,INFORME_MENSAL!$A$14,IF(Q1059&lt;=120,INFORME_MENSAL!$A$15,IF(Q1059&lt;=150,INFORME_MENSAL!$A$16,IF(Q1059&lt;=180,INFORME_MENSAL!$A$17,IF(Q1059&lt;=360,INFORME_MENSAL!$A$18,IF(Q1059&gt;360,INFORME_MENSAL!$A$19)))))))),"")</f>
        <v/>
      </c>
    </row>
    <row r="1060">
      <c r="A1060" t="inlineStr">
        <is>
          <t>CASA-82</t>
        </is>
      </c>
      <c r="B1060" t="inlineStr">
        <is>
          <t>WELLINGTON GOMES CARDOSO / WILSON FURLAN JUNIOR</t>
        </is>
      </c>
      <c r="C1060" t="n">
        <v>1</v>
      </c>
      <c r="D1060" t="inlineStr">
        <is>
          <t>INCC</t>
        </is>
      </c>
      <c r="F1060" t="inlineStr">
        <is>
          <t>Mensal</t>
        </is>
      </c>
      <c r="G1060" s="322" t="n">
        <v>45590</v>
      </c>
      <c r="H1060" s="322" t="n">
        <v>45566</v>
      </c>
      <c r="I1060" t="n">
        <v>15</v>
      </c>
      <c r="J1060" t="inlineStr">
        <is>
          <t>P - Parcela</t>
        </is>
      </c>
      <c r="K1060" t="inlineStr">
        <is>
          <t>Contrato</t>
        </is>
      </c>
      <c r="L1060" t="n">
        <v>4249.72</v>
      </c>
      <c r="M1060" s="167">
        <f>DATE(YEAR(G1060),MONTH(G1060),1)</f>
        <v/>
      </c>
      <c r="N1060" s="157">
        <f>IF(G1060&gt;$L$3,"Futuro","Atraso")</f>
        <v/>
      </c>
      <c r="O1060">
        <f>12*(YEAR(G1060)-YEAR($L$3))+(MONTH(G1060)-MONTH($L$3))</f>
        <v/>
      </c>
      <c r="P1060" s="319">
        <f>IF(N1060="Atraso",L1060,L1060/(1+$L$2)^O1060)</f>
        <v/>
      </c>
      <c r="Q1060">
        <f>IF(N1060="Atraso",$L$3-G1060,0)</f>
        <v/>
      </c>
      <c r="R1060">
        <f>IF(Q1060&lt;=15,"Até 15",IF(Q1060&lt;=30,"Entre 15 e 30",IF(Q1060&lt;=60,"Entre 30 e 60",IF(Q1060&lt;=90,"Entre 60 e 90",IF(Q1060&lt;=120,"Entre 90 e 120",IF(Q1060&lt;=150,"Entre 120 e 150",IF(Q1060&lt;=180,"Entre 150 e 180","Superior a 180")))))))</f>
        <v/>
      </c>
      <c r="S1060">
        <f>IF(N1060="Atraso",IF(Q1060&lt;=30,INFORME_MENSAL!$A$12,IF(Q1060&lt;=60,INFORME_MENSAL!$A$13,IF(Q1060&lt;=90,INFORME_MENSAL!$A$14,IF(Q1060&lt;=120,INFORME_MENSAL!$A$15,IF(Q1060&lt;=150,INFORME_MENSAL!$A$16,IF(Q1060&lt;=180,INFORME_MENSAL!$A$17,IF(Q1060&lt;=360,INFORME_MENSAL!$A$18,IF(Q1060&gt;360,INFORME_MENSAL!$A$19)))))))),"")</f>
        <v/>
      </c>
    </row>
    <row r="1061">
      <c r="A1061" t="inlineStr">
        <is>
          <t>CASA-21</t>
        </is>
      </c>
      <c r="B1061" t="inlineStr">
        <is>
          <t>JOÃO HENRIQUE MARTINS AMARANTE / MARINA MARTINS AMARANTE</t>
        </is>
      </c>
      <c r="C1061" t="n">
        <v>1</v>
      </c>
      <c r="D1061" t="inlineStr">
        <is>
          <t>INCC</t>
        </is>
      </c>
      <c r="F1061" t="inlineStr">
        <is>
          <t>Mensal</t>
        </is>
      </c>
      <c r="G1061" s="322" t="n">
        <v>45590</v>
      </c>
      <c r="H1061" s="322" t="n">
        <v>45566</v>
      </c>
      <c r="I1061" t="n">
        <v>3</v>
      </c>
      <c r="J1061" t="inlineStr">
        <is>
          <t>A2 - Semestral</t>
        </is>
      </c>
      <c r="K1061" t="inlineStr">
        <is>
          <t>Contrato</t>
        </is>
      </c>
      <c r="L1061" t="n">
        <v>12559.38</v>
      </c>
      <c r="M1061" s="167">
        <f>DATE(YEAR(G1061),MONTH(G1061),1)</f>
        <v/>
      </c>
      <c r="N1061" s="157">
        <f>IF(G1061&gt;$L$3,"Futuro","Atraso")</f>
        <v/>
      </c>
      <c r="O1061">
        <f>12*(YEAR(G1061)-YEAR($L$3))+(MONTH(G1061)-MONTH($L$3))</f>
        <v/>
      </c>
      <c r="P1061" s="319">
        <f>IF(N1061="Atraso",L1061,L1061/(1+$L$2)^O1061)</f>
        <v/>
      </c>
      <c r="Q1061">
        <f>IF(N1061="Atraso",$L$3-G1061,0)</f>
        <v/>
      </c>
      <c r="R1061">
        <f>IF(Q1061&lt;=15,"Até 15",IF(Q1061&lt;=30,"Entre 15 e 30",IF(Q1061&lt;=60,"Entre 30 e 60",IF(Q1061&lt;=90,"Entre 60 e 90",IF(Q1061&lt;=120,"Entre 90 e 120",IF(Q1061&lt;=150,"Entre 120 e 150",IF(Q1061&lt;=180,"Entre 150 e 180","Superior a 180")))))))</f>
        <v/>
      </c>
      <c r="S1061">
        <f>IF(N1061="Atraso",IF(Q1061&lt;=30,INFORME_MENSAL!$A$12,IF(Q1061&lt;=60,INFORME_MENSAL!$A$13,IF(Q1061&lt;=90,INFORME_MENSAL!$A$14,IF(Q1061&lt;=120,INFORME_MENSAL!$A$15,IF(Q1061&lt;=150,INFORME_MENSAL!$A$16,IF(Q1061&lt;=180,INFORME_MENSAL!$A$17,IF(Q1061&lt;=360,INFORME_MENSAL!$A$18,IF(Q1061&gt;360,INFORME_MENSAL!$A$19)))))))),"")</f>
        <v/>
      </c>
    </row>
    <row r="1062">
      <c r="A1062" t="inlineStr">
        <is>
          <t>CASA-21</t>
        </is>
      </c>
      <c r="B1062" t="inlineStr">
        <is>
          <t>JOÃO HENRIQUE MARTINS AMARANTE / MARINA MARTINS AMARANTE</t>
        </is>
      </c>
      <c r="C1062" t="n">
        <v>1</v>
      </c>
      <c r="D1062" t="inlineStr">
        <is>
          <t>INCC</t>
        </is>
      </c>
      <c r="F1062" t="inlineStr">
        <is>
          <t>Mensal</t>
        </is>
      </c>
      <c r="G1062" s="322" t="n">
        <v>45590</v>
      </c>
      <c r="H1062" s="322" t="n">
        <v>45566</v>
      </c>
      <c r="I1062" t="n">
        <v>1</v>
      </c>
      <c r="J1062" t="inlineStr">
        <is>
          <t>F - Financiamento</t>
        </is>
      </c>
      <c r="K1062" t="inlineStr">
        <is>
          <t>Contrato</t>
        </is>
      </c>
      <c r="L1062" t="n">
        <v>517752.05</v>
      </c>
      <c r="M1062" s="167">
        <f>DATE(YEAR(G1062),MONTH(G1062),1)</f>
        <v/>
      </c>
      <c r="N1062" s="157">
        <f>IF(G1062&gt;$L$3,"Futuro","Atraso")</f>
        <v/>
      </c>
      <c r="O1062">
        <f>12*(YEAR(G1062)-YEAR($L$3))+(MONTH(G1062)-MONTH($L$3))</f>
        <v/>
      </c>
      <c r="P1062" s="319">
        <f>IF(N1062="Atraso",L1062,L1062/(1+$L$2)^O1062)</f>
        <v/>
      </c>
      <c r="Q1062">
        <f>IF(N1062="Atraso",$L$3-G1062,0)</f>
        <v/>
      </c>
      <c r="R1062">
        <f>IF(Q1062&lt;=15,"Até 15",IF(Q1062&lt;=30,"Entre 15 e 30",IF(Q1062&lt;=60,"Entre 30 e 60",IF(Q1062&lt;=90,"Entre 60 e 90",IF(Q1062&lt;=120,"Entre 90 e 120",IF(Q1062&lt;=150,"Entre 120 e 150",IF(Q1062&lt;=180,"Entre 150 e 180","Superior a 180")))))))</f>
        <v/>
      </c>
      <c r="S1062">
        <f>IF(N1062="Atraso",IF(Q1062&lt;=30,INFORME_MENSAL!$A$12,IF(Q1062&lt;=60,INFORME_MENSAL!$A$13,IF(Q1062&lt;=90,INFORME_MENSAL!$A$14,IF(Q1062&lt;=120,INFORME_MENSAL!$A$15,IF(Q1062&lt;=150,INFORME_MENSAL!$A$16,IF(Q1062&lt;=180,INFORME_MENSAL!$A$17,IF(Q1062&lt;=360,INFORME_MENSAL!$A$18,IF(Q1062&gt;360,INFORME_MENSAL!$A$19)))))))),"")</f>
        <v/>
      </c>
    </row>
    <row r="1063">
      <c r="A1063" t="inlineStr">
        <is>
          <t>CASA-21</t>
        </is>
      </c>
      <c r="B1063" t="inlineStr">
        <is>
          <t>JOÃO HENRIQUE MARTINS AMARANTE / MARINA MARTINS AMARANTE</t>
        </is>
      </c>
      <c r="C1063" t="n">
        <v>1</v>
      </c>
      <c r="D1063" t="inlineStr">
        <is>
          <t>INCC</t>
        </is>
      </c>
      <c r="F1063" t="inlineStr">
        <is>
          <t>Mensal</t>
        </is>
      </c>
      <c r="G1063" s="322" t="n">
        <v>45590</v>
      </c>
      <c r="H1063" s="322" t="n">
        <v>45566</v>
      </c>
      <c r="I1063" t="n">
        <v>15</v>
      </c>
      <c r="J1063" t="inlineStr">
        <is>
          <t>P - Parcela</t>
        </is>
      </c>
      <c r="K1063" t="inlineStr">
        <is>
          <t>Contrato</t>
        </is>
      </c>
      <c r="L1063" t="n">
        <v>3136.41</v>
      </c>
      <c r="M1063" s="167">
        <f>DATE(YEAR(G1063),MONTH(G1063),1)</f>
        <v/>
      </c>
      <c r="N1063" s="157">
        <f>IF(G1063&gt;$L$3,"Futuro","Atraso")</f>
        <v/>
      </c>
      <c r="O1063">
        <f>12*(YEAR(G1063)-YEAR($L$3))+(MONTH(G1063)-MONTH($L$3))</f>
        <v/>
      </c>
      <c r="P1063" s="319">
        <f>IF(N1063="Atraso",L1063,L1063/(1+$L$2)^O1063)</f>
        <v/>
      </c>
      <c r="Q1063">
        <f>IF(N1063="Atraso",$L$3-G1063,0)</f>
        <v/>
      </c>
      <c r="R1063">
        <f>IF(Q1063&lt;=15,"Até 15",IF(Q1063&lt;=30,"Entre 15 e 30",IF(Q1063&lt;=60,"Entre 30 e 60",IF(Q1063&lt;=90,"Entre 60 e 90",IF(Q1063&lt;=120,"Entre 90 e 120",IF(Q1063&lt;=150,"Entre 120 e 150",IF(Q1063&lt;=180,"Entre 150 e 180","Superior a 180")))))))</f>
        <v/>
      </c>
      <c r="S1063">
        <f>IF(N1063="Atraso",IF(Q1063&lt;=30,INFORME_MENSAL!$A$12,IF(Q1063&lt;=60,INFORME_MENSAL!$A$13,IF(Q1063&lt;=90,INFORME_MENSAL!$A$14,IF(Q1063&lt;=120,INFORME_MENSAL!$A$15,IF(Q1063&lt;=150,INFORME_MENSAL!$A$16,IF(Q1063&lt;=180,INFORME_MENSAL!$A$17,IF(Q1063&lt;=360,INFORME_MENSAL!$A$18,IF(Q1063&gt;360,INFORME_MENSAL!$A$19)))))))),"")</f>
        <v/>
      </c>
    </row>
    <row r="1064">
      <c r="A1064" t="inlineStr">
        <is>
          <t>CASA-8</t>
        </is>
      </c>
      <c r="B1064" t="inlineStr">
        <is>
          <t>ALLAN MAURICIO GARCIA / TANIA REGINA PITARELLO DE MELO</t>
        </is>
      </c>
      <c r="C1064" t="n">
        <v>1</v>
      </c>
      <c r="D1064" t="inlineStr">
        <is>
          <t>INCC</t>
        </is>
      </c>
      <c r="F1064" t="inlineStr">
        <is>
          <t>Mensal</t>
        </is>
      </c>
      <c r="G1064" s="322" t="n">
        <v>45590</v>
      </c>
      <c r="H1064" s="322" t="n">
        <v>45566</v>
      </c>
      <c r="I1064" t="n">
        <v>1</v>
      </c>
      <c r="J1064" t="inlineStr">
        <is>
          <t>F - Financiamento</t>
        </is>
      </c>
      <c r="K1064" t="inlineStr">
        <is>
          <t>Contrato</t>
        </is>
      </c>
      <c r="L1064" t="n">
        <v>595000</v>
      </c>
      <c r="M1064" s="167">
        <f>DATE(YEAR(G1064),MONTH(G1064),1)</f>
        <v/>
      </c>
      <c r="N1064" s="157">
        <f>IF(G1064&gt;$L$3,"Futuro","Atraso")</f>
        <v/>
      </c>
      <c r="O1064">
        <f>12*(YEAR(G1064)-YEAR($L$3))+(MONTH(G1064)-MONTH($L$3))</f>
        <v/>
      </c>
      <c r="P1064" s="319">
        <f>IF(N1064="Atraso",L1064,L1064/(1+$L$2)^O1064)</f>
        <v/>
      </c>
      <c r="Q1064">
        <f>IF(N1064="Atraso",$L$3-G1064,0)</f>
        <v/>
      </c>
      <c r="R1064">
        <f>IF(Q1064&lt;=15,"Até 15",IF(Q1064&lt;=30,"Entre 15 e 30",IF(Q1064&lt;=60,"Entre 30 e 60",IF(Q1064&lt;=90,"Entre 60 e 90",IF(Q1064&lt;=120,"Entre 90 e 120",IF(Q1064&lt;=150,"Entre 120 e 150",IF(Q1064&lt;=180,"Entre 150 e 180","Superior a 180")))))))</f>
        <v/>
      </c>
      <c r="S1064">
        <f>IF(N1064="Atraso",IF(Q1064&lt;=30,INFORME_MENSAL!$A$12,IF(Q1064&lt;=60,INFORME_MENSAL!$A$13,IF(Q1064&lt;=90,INFORME_MENSAL!$A$14,IF(Q1064&lt;=120,INFORME_MENSAL!$A$15,IF(Q1064&lt;=150,INFORME_MENSAL!$A$16,IF(Q1064&lt;=180,INFORME_MENSAL!$A$17,IF(Q1064&lt;=360,INFORME_MENSAL!$A$18,IF(Q1064&gt;360,INFORME_MENSAL!$A$19)))))))),"")</f>
        <v/>
      </c>
    </row>
    <row r="1065">
      <c r="A1065" t="inlineStr">
        <is>
          <t>CASA-22</t>
        </is>
      </c>
      <c r="B1065" t="inlineStr">
        <is>
          <t>PIETRO ROSA FARIA NORONHA / SUELI APARECIDA DIAS NORONHA</t>
        </is>
      </c>
      <c r="C1065" t="n">
        <v>1</v>
      </c>
      <c r="D1065" t="inlineStr">
        <is>
          <t>INCC</t>
        </is>
      </c>
      <c r="F1065" t="inlineStr">
        <is>
          <t>Mensal</t>
        </is>
      </c>
      <c r="G1065" s="322" t="n">
        <v>45590</v>
      </c>
      <c r="H1065" s="322" t="n">
        <v>45566</v>
      </c>
      <c r="I1065" t="n">
        <v>1</v>
      </c>
      <c r="J1065" t="inlineStr">
        <is>
          <t>F - Financiamento</t>
        </is>
      </c>
      <c r="K1065" t="inlineStr">
        <is>
          <t>Contrato</t>
        </is>
      </c>
      <c r="L1065" t="n">
        <v>517755.55</v>
      </c>
      <c r="M1065" s="167">
        <f>DATE(YEAR(G1065),MONTH(G1065),1)</f>
        <v/>
      </c>
      <c r="N1065" s="157">
        <f>IF(G1065&gt;$L$3,"Futuro","Atraso")</f>
        <v/>
      </c>
      <c r="O1065">
        <f>12*(YEAR(G1065)-YEAR($L$3))+(MONTH(G1065)-MONTH($L$3))</f>
        <v/>
      </c>
      <c r="P1065" s="319">
        <f>IF(N1065="Atraso",L1065,L1065/(1+$L$2)^O1065)</f>
        <v/>
      </c>
      <c r="Q1065">
        <f>IF(N1065="Atraso",$L$3-G1065,0)</f>
        <v/>
      </c>
      <c r="R1065">
        <f>IF(Q1065&lt;=15,"Até 15",IF(Q1065&lt;=30,"Entre 15 e 30",IF(Q1065&lt;=60,"Entre 30 e 60",IF(Q1065&lt;=90,"Entre 60 e 90",IF(Q1065&lt;=120,"Entre 90 e 120",IF(Q1065&lt;=150,"Entre 120 e 150",IF(Q1065&lt;=180,"Entre 150 e 180","Superior a 180")))))))</f>
        <v/>
      </c>
      <c r="S1065">
        <f>IF(N1065="Atraso",IF(Q1065&lt;=30,INFORME_MENSAL!$A$12,IF(Q1065&lt;=60,INFORME_MENSAL!$A$13,IF(Q1065&lt;=90,INFORME_MENSAL!$A$14,IF(Q1065&lt;=120,INFORME_MENSAL!$A$15,IF(Q1065&lt;=150,INFORME_MENSAL!$A$16,IF(Q1065&lt;=180,INFORME_MENSAL!$A$17,IF(Q1065&lt;=360,INFORME_MENSAL!$A$18,IF(Q1065&gt;360,INFORME_MENSAL!$A$19)))))))),"")</f>
        <v/>
      </c>
    </row>
    <row r="1066">
      <c r="A1066" t="inlineStr">
        <is>
          <t>CASA-22</t>
        </is>
      </c>
      <c r="B1066" t="inlineStr">
        <is>
          <t>PIETRO ROSA FARIA NORONHA / SUELI APARECIDA DIAS NORONHA</t>
        </is>
      </c>
      <c r="C1066" t="n">
        <v>1</v>
      </c>
      <c r="D1066" t="inlineStr">
        <is>
          <t>INCC</t>
        </is>
      </c>
      <c r="F1066" t="inlineStr">
        <is>
          <t>Mensal</t>
        </is>
      </c>
      <c r="G1066" s="322" t="n">
        <v>45590</v>
      </c>
      <c r="H1066" s="322" t="n">
        <v>45566</v>
      </c>
      <c r="I1066" t="n">
        <v>18</v>
      </c>
      <c r="J1066" t="inlineStr">
        <is>
          <t>P - Parcela</t>
        </is>
      </c>
      <c r="K1066" t="inlineStr">
        <is>
          <t>Contrato</t>
        </is>
      </c>
      <c r="L1066" t="n">
        <v>2731.26</v>
      </c>
      <c r="M1066" s="167">
        <f>DATE(YEAR(G1066),MONTH(G1066),1)</f>
        <v/>
      </c>
      <c r="N1066" s="157">
        <f>IF(G1066&gt;$L$3,"Futuro","Atraso")</f>
        <v/>
      </c>
      <c r="O1066">
        <f>12*(YEAR(G1066)-YEAR($L$3))+(MONTH(G1066)-MONTH($L$3))</f>
        <v/>
      </c>
      <c r="P1066" s="319">
        <f>IF(N1066="Atraso",L1066,L1066/(1+$L$2)^O1066)</f>
        <v/>
      </c>
      <c r="Q1066">
        <f>IF(N1066="Atraso",$L$3-G1066,0)</f>
        <v/>
      </c>
      <c r="R1066">
        <f>IF(Q1066&lt;=15,"Até 15",IF(Q1066&lt;=30,"Entre 15 e 30",IF(Q1066&lt;=60,"Entre 30 e 60",IF(Q1066&lt;=90,"Entre 60 e 90",IF(Q1066&lt;=120,"Entre 90 e 120",IF(Q1066&lt;=150,"Entre 120 e 150",IF(Q1066&lt;=180,"Entre 150 e 180","Superior a 180")))))))</f>
        <v/>
      </c>
      <c r="S1066">
        <f>IF(N1066="Atraso",IF(Q1066&lt;=30,INFORME_MENSAL!$A$12,IF(Q1066&lt;=60,INFORME_MENSAL!$A$13,IF(Q1066&lt;=90,INFORME_MENSAL!$A$14,IF(Q1066&lt;=120,INFORME_MENSAL!$A$15,IF(Q1066&lt;=150,INFORME_MENSAL!$A$16,IF(Q1066&lt;=180,INFORME_MENSAL!$A$17,IF(Q1066&lt;=360,INFORME_MENSAL!$A$18,IF(Q1066&gt;360,INFORME_MENSAL!$A$19)))))))),"")</f>
        <v/>
      </c>
    </row>
    <row r="1067">
      <c r="A1067" t="inlineStr">
        <is>
          <t>CASA-60</t>
        </is>
      </c>
      <c r="B1067" t="inlineStr">
        <is>
          <t>SEMIRAMIS ALICE A SIMOES PAZ OLIVEIRA</t>
        </is>
      </c>
      <c r="C1067" t="n">
        <v>1</v>
      </c>
      <c r="D1067" t="inlineStr">
        <is>
          <t>INCC</t>
        </is>
      </c>
      <c r="F1067" t="inlineStr">
        <is>
          <t>Mensal</t>
        </is>
      </c>
      <c r="G1067" s="322" t="n">
        <v>45590</v>
      </c>
      <c r="H1067" s="322" t="n">
        <v>45566</v>
      </c>
      <c r="I1067" t="n">
        <v>14</v>
      </c>
      <c r="J1067" t="inlineStr">
        <is>
          <t>P - Parcela</t>
        </is>
      </c>
      <c r="K1067" t="inlineStr">
        <is>
          <t>Contrato</t>
        </is>
      </c>
      <c r="L1067" t="n">
        <v>3160.44</v>
      </c>
      <c r="M1067" s="167">
        <f>DATE(YEAR(G1067),MONTH(G1067),1)</f>
        <v/>
      </c>
      <c r="N1067" s="157">
        <f>IF(G1067&gt;$L$3,"Futuro","Atraso")</f>
        <v/>
      </c>
      <c r="O1067">
        <f>12*(YEAR(G1067)-YEAR($L$3))+(MONTH(G1067)-MONTH($L$3))</f>
        <v/>
      </c>
      <c r="P1067" s="319">
        <f>IF(N1067="Atraso",L1067,L1067/(1+$L$2)^O1067)</f>
        <v/>
      </c>
      <c r="Q1067">
        <f>IF(N1067="Atraso",$L$3-G1067,0)</f>
        <v/>
      </c>
      <c r="R1067">
        <f>IF(Q1067&lt;=15,"Até 15",IF(Q1067&lt;=30,"Entre 15 e 30",IF(Q1067&lt;=60,"Entre 30 e 60",IF(Q1067&lt;=90,"Entre 60 e 90",IF(Q1067&lt;=120,"Entre 90 e 120",IF(Q1067&lt;=150,"Entre 120 e 150",IF(Q1067&lt;=180,"Entre 150 e 180","Superior a 180")))))))</f>
        <v/>
      </c>
      <c r="S1067">
        <f>IF(N1067="Atraso",IF(Q1067&lt;=30,INFORME_MENSAL!$A$12,IF(Q1067&lt;=60,INFORME_MENSAL!$A$13,IF(Q1067&lt;=90,INFORME_MENSAL!$A$14,IF(Q1067&lt;=120,INFORME_MENSAL!$A$15,IF(Q1067&lt;=150,INFORME_MENSAL!$A$16,IF(Q1067&lt;=180,INFORME_MENSAL!$A$17,IF(Q1067&lt;=360,INFORME_MENSAL!$A$18,IF(Q1067&gt;360,INFORME_MENSAL!$A$19)))))))),"")</f>
        <v/>
      </c>
    </row>
    <row r="1068">
      <c r="A1068" t="inlineStr">
        <is>
          <t>CASA-60</t>
        </is>
      </c>
      <c r="B1068" t="inlineStr">
        <is>
          <t>SEMIRAMIS ALICE A SIMOES PAZ OLIVEIRA</t>
        </is>
      </c>
      <c r="C1068" t="n">
        <v>1</v>
      </c>
      <c r="D1068" t="inlineStr">
        <is>
          <t>INCC</t>
        </is>
      </c>
      <c r="F1068" t="inlineStr">
        <is>
          <t>Mensal</t>
        </is>
      </c>
      <c r="G1068" s="322" t="n">
        <v>45590</v>
      </c>
      <c r="H1068" s="322" t="n">
        <v>45566</v>
      </c>
      <c r="I1068" t="n">
        <v>1</v>
      </c>
      <c r="J1068" t="inlineStr">
        <is>
          <t>F - Financiamento</t>
        </is>
      </c>
      <c r="K1068" t="inlineStr">
        <is>
          <t>Contrato</t>
        </is>
      </c>
      <c r="L1068" t="n">
        <v>557668.7</v>
      </c>
      <c r="M1068" s="167">
        <f>DATE(YEAR(G1068),MONTH(G1068),1)</f>
        <v/>
      </c>
      <c r="N1068" s="157">
        <f>IF(G1068&gt;$L$3,"Futuro","Atraso")</f>
        <v/>
      </c>
      <c r="O1068">
        <f>12*(YEAR(G1068)-YEAR($L$3))+(MONTH(G1068)-MONTH($L$3))</f>
        <v/>
      </c>
      <c r="P1068" s="319">
        <f>IF(N1068="Atraso",L1068,L1068/(1+$L$2)^O1068)</f>
        <v/>
      </c>
      <c r="Q1068">
        <f>IF(N1068="Atraso",$L$3-G1068,0)</f>
        <v/>
      </c>
      <c r="R1068">
        <f>IF(Q1068&lt;=15,"Até 15",IF(Q1068&lt;=30,"Entre 15 e 30",IF(Q1068&lt;=60,"Entre 30 e 60",IF(Q1068&lt;=90,"Entre 60 e 90",IF(Q1068&lt;=120,"Entre 90 e 120",IF(Q1068&lt;=150,"Entre 120 e 150",IF(Q1068&lt;=180,"Entre 150 e 180","Superior a 180")))))))</f>
        <v/>
      </c>
      <c r="S1068">
        <f>IF(N1068="Atraso",IF(Q1068&lt;=30,INFORME_MENSAL!$A$12,IF(Q1068&lt;=60,INFORME_MENSAL!$A$13,IF(Q1068&lt;=90,INFORME_MENSAL!$A$14,IF(Q1068&lt;=120,INFORME_MENSAL!$A$15,IF(Q1068&lt;=150,INFORME_MENSAL!$A$16,IF(Q1068&lt;=180,INFORME_MENSAL!$A$17,IF(Q1068&lt;=360,INFORME_MENSAL!$A$18,IF(Q1068&gt;360,INFORME_MENSAL!$A$19)))))))),"")</f>
        <v/>
      </c>
    </row>
    <row r="1069">
      <c r="A1069" t="inlineStr">
        <is>
          <t>CASA-6</t>
        </is>
      </c>
      <c r="B1069" t="inlineStr">
        <is>
          <t>ANTIDES ARAUJO DOS SANTOS JUNIOR / SIMONE MARIA DE SOUZA ARAUJO</t>
        </is>
      </c>
      <c r="C1069" t="n">
        <v>1</v>
      </c>
      <c r="D1069" t="inlineStr">
        <is>
          <t>INCC</t>
        </is>
      </c>
      <c r="F1069" t="inlineStr">
        <is>
          <t>Mensal</t>
        </is>
      </c>
      <c r="G1069" s="322" t="n">
        <v>45590</v>
      </c>
      <c r="H1069" s="322" t="n">
        <v>45566</v>
      </c>
      <c r="I1069" t="n">
        <v>14</v>
      </c>
      <c r="J1069" t="inlineStr">
        <is>
          <t>P - Parcela</t>
        </is>
      </c>
      <c r="K1069" t="inlineStr">
        <is>
          <t>Contrato</t>
        </is>
      </c>
      <c r="L1069" t="n">
        <v>4116.92</v>
      </c>
      <c r="M1069" s="167">
        <f>DATE(YEAR(G1069),MONTH(G1069),1)</f>
        <v/>
      </c>
      <c r="N1069" s="157">
        <f>IF(G1069&gt;$L$3,"Futuro","Atraso")</f>
        <v/>
      </c>
      <c r="O1069">
        <f>12*(YEAR(G1069)-YEAR($L$3))+(MONTH(G1069)-MONTH($L$3))</f>
        <v/>
      </c>
      <c r="P1069" s="319">
        <f>IF(N1069="Atraso",L1069,L1069/(1+$L$2)^O1069)</f>
        <v/>
      </c>
      <c r="Q1069">
        <f>IF(N1069="Atraso",$L$3-G1069,0)</f>
        <v/>
      </c>
      <c r="R1069">
        <f>IF(Q1069&lt;=15,"Até 15",IF(Q1069&lt;=30,"Entre 15 e 30",IF(Q1069&lt;=60,"Entre 30 e 60",IF(Q1069&lt;=90,"Entre 60 e 90",IF(Q1069&lt;=120,"Entre 90 e 120",IF(Q1069&lt;=150,"Entre 120 e 150",IF(Q1069&lt;=180,"Entre 150 e 180","Superior a 180")))))))</f>
        <v/>
      </c>
      <c r="S1069">
        <f>IF(N1069="Atraso",IF(Q1069&lt;=30,INFORME_MENSAL!$A$12,IF(Q1069&lt;=60,INFORME_MENSAL!$A$13,IF(Q1069&lt;=90,INFORME_MENSAL!$A$14,IF(Q1069&lt;=120,INFORME_MENSAL!$A$15,IF(Q1069&lt;=150,INFORME_MENSAL!$A$16,IF(Q1069&lt;=180,INFORME_MENSAL!$A$17,IF(Q1069&lt;=360,INFORME_MENSAL!$A$18,IF(Q1069&gt;360,INFORME_MENSAL!$A$19)))))))),"")</f>
        <v/>
      </c>
    </row>
    <row r="1070">
      <c r="A1070" t="inlineStr">
        <is>
          <t>CASA-6</t>
        </is>
      </c>
      <c r="B1070" t="inlineStr">
        <is>
          <t>ANTIDES ARAUJO DOS SANTOS JUNIOR / SIMONE MARIA DE SOUZA ARAUJO</t>
        </is>
      </c>
      <c r="C1070" t="n">
        <v>1</v>
      </c>
      <c r="D1070" t="inlineStr">
        <is>
          <t>INCC</t>
        </is>
      </c>
      <c r="F1070" t="inlineStr">
        <is>
          <t>Mensal</t>
        </is>
      </c>
      <c r="G1070" s="322" t="n">
        <v>45590</v>
      </c>
      <c r="H1070" s="322" t="n">
        <v>45566</v>
      </c>
      <c r="I1070" t="n">
        <v>1</v>
      </c>
      <c r="J1070" t="inlineStr">
        <is>
          <t>F - Financiamento</t>
        </is>
      </c>
      <c r="K1070" t="inlineStr">
        <is>
          <t>Contrato</t>
        </is>
      </c>
      <c r="L1070" t="n">
        <v>634464.89</v>
      </c>
      <c r="M1070" s="167">
        <f>DATE(YEAR(G1070),MONTH(G1070),1)</f>
        <v/>
      </c>
      <c r="N1070" s="157">
        <f>IF(G1070&gt;$L$3,"Futuro","Atraso")</f>
        <v/>
      </c>
      <c r="O1070">
        <f>12*(YEAR(G1070)-YEAR($L$3))+(MONTH(G1070)-MONTH($L$3))</f>
        <v/>
      </c>
      <c r="P1070" s="319">
        <f>IF(N1070="Atraso",L1070,L1070/(1+$L$2)^O1070)</f>
        <v/>
      </c>
      <c r="Q1070">
        <f>IF(N1070="Atraso",$L$3-G1070,0)</f>
        <v/>
      </c>
      <c r="R1070">
        <f>IF(Q1070&lt;=15,"Até 15",IF(Q1070&lt;=30,"Entre 15 e 30",IF(Q1070&lt;=60,"Entre 30 e 60",IF(Q1070&lt;=90,"Entre 60 e 90",IF(Q1070&lt;=120,"Entre 90 e 120",IF(Q1070&lt;=150,"Entre 120 e 150",IF(Q1070&lt;=180,"Entre 150 e 180","Superior a 180")))))))</f>
        <v/>
      </c>
      <c r="S1070">
        <f>IF(N1070="Atraso",IF(Q1070&lt;=30,INFORME_MENSAL!$A$12,IF(Q1070&lt;=60,INFORME_MENSAL!$A$13,IF(Q1070&lt;=90,INFORME_MENSAL!$A$14,IF(Q1070&lt;=120,INFORME_MENSAL!$A$15,IF(Q1070&lt;=150,INFORME_MENSAL!$A$16,IF(Q1070&lt;=180,INFORME_MENSAL!$A$17,IF(Q1070&lt;=360,INFORME_MENSAL!$A$18,IF(Q1070&gt;360,INFORME_MENSAL!$A$19)))))))),"")</f>
        <v/>
      </c>
    </row>
    <row r="1071">
      <c r="A1071" t="inlineStr">
        <is>
          <t>CASA-6</t>
        </is>
      </c>
      <c r="B1071" t="inlineStr">
        <is>
          <t>ANTIDES ARAUJO DOS SANTOS JUNIOR / SIMONE MARIA DE SOUZA ARAUJO</t>
        </is>
      </c>
      <c r="C1071" t="n">
        <v>1</v>
      </c>
      <c r="D1071" t="inlineStr">
        <is>
          <t>INCC</t>
        </is>
      </c>
      <c r="F1071" t="inlineStr">
        <is>
          <t>Mensal</t>
        </is>
      </c>
      <c r="G1071" s="322" t="n">
        <v>45590</v>
      </c>
      <c r="H1071" s="322" t="n">
        <v>45566</v>
      </c>
      <c r="I1071" t="n">
        <v>3</v>
      </c>
      <c r="J1071" t="inlineStr">
        <is>
          <t>A2 - Semestral</t>
        </is>
      </c>
      <c r="K1071" t="inlineStr">
        <is>
          <t>Contrato</t>
        </is>
      </c>
      <c r="L1071" t="n">
        <v>13290.42</v>
      </c>
      <c r="M1071" s="167">
        <f>DATE(YEAR(G1071),MONTH(G1071),1)</f>
        <v/>
      </c>
      <c r="N1071" s="157">
        <f>IF(G1071&gt;$L$3,"Futuro","Atraso")</f>
        <v/>
      </c>
      <c r="O1071">
        <f>12*(YEAR(G1071)-YEAR($L$3))+(MONTH(G1071)-MONTH($L$3))</f>
        <v/>
      </c>
      <c r="P1071" s="319">
        <f>IF(N1071="Atraso",L1071,L1071/(1+$L$2)^O1071)</f>
        <v/>
      </c>
      <c r="Q1071">
        <f>IF(N1071="Atraso",$L$3-G1071,0)</f>
        <v/>
      </c>
      <c r="R1071">
        <f>IF(Q1071&lt;=15,"Até 15",IF(Q1071&lt;=30,"Entre 15 e 30",IF(Q1071&lt;=60,"Entre 30 e 60",IF(Q1071&lt;=90,"Entre 60 e 90",IF(Q1071&lt;=120,"Entre 90 e 120",IF(Q1071&lt;=150,"Entre 120 e 150",IF(Q1071&lt;=180,"Entre 150 e 180","Superior a 180")))))))</f>
        <v/>
      </c>
      <c r="S1071">
        <f>IF(N1071="Atraso",IF(Q1071&lt;=30,INFORME_MENSAL!$A$12,IF(Q1071&lt;=60,INFORME_MENSAL!$A$13,IF(Q1071&lt;=90,INFORME_MENSAL!$A$14,IF(Q1071&lt;=120,INFORME_MENSAL!$A$15,IF(Q1071&lt;=150,INFORME_MENSAL!$A$16,IF(Q1071&lt;=180,INFORME_MENSAL!$A$17,IF(Q1071&lt;=360,INFORME_MENSAL!$A$18,IF(Q1071&gt;360,INFORME_MENSAL!$A$19)))))))),"")</f>
        <v/>
      </c>
    </row>
    <row r="1072">
      <c r="A1072" t="inlineStr">
        <is>
          <t>CASA-50</t>
        </is>
      </c>
      <c r="B1072" t="inlineStr">
        <is>
          <t>VALTER ROGERIO DOS SANTOS PEREIRA / CARLA PRISCILA OLIVEIRA DE LIMA</t>
        </is>
      </c>
      <c r="C1072" t="n">
        <v>1</v>
      </c>
      <c r="D1072" t="inlineStr">
        <is>
          <t>INCC</t>
        </is>
      </c>
      <c r="F1072" t="inlineStr">
        <is>
          <t>Mensal</t>
        </is>
      </c>
      <c r="G1072" s="322" t="n">
        <v>45590</v>
      </c>
      <c r="H1072" s="322" t="n">
        <v>45566</v>
      </c>
      <c r="I1072" t="n">
        <v>2</v>
      </c>
      <c r="J1072" t="inlineStr">
        <is>
          <t>F - Financiamento</t>
        </is>
      </c>
      <c r="K1072" t="inlineStr">
        <is>
          <t>Contrato</t>
        </is>
      </c>
      <c r="L1072" t="n">
        <v>294234.64</v>
      </c>
      <c r="M1072" s="167">
        <f>DATE(YEAR(G1072),MONTH(G1072),1)</f>
        <v/>
      </c>
      <c r="N1072" s="157">
        <f>IF(G1072&gt;$L$3,"Futuro","Atraso")</f>
        <v/>
      </c>
      <c r="O1072">
        <f>12*(YEAR(G1072)-YEAR($L$3))+(MONTH(G1072)-MONTH($L$3))</f>
        <v/>
      </c>
      <c r="P1072" s="319">
        <f>IF(N1072="Atraso",L1072,L1072/(1+$L$2)^O1072)</f>
        <v/>
      </c>
      <c r="Q1072">
        <f>IF(N1072="Atraso",$L$3-G1072,0)</f>
        <v/>
      </c>
      <c r="R1072">
        <f>IF(Q1072&lt;=15,"Até 15",IF(Q1072&lt;=30,"Entre 15 e 30",IF(Q1072&lt;=60,"Entre 30 e 60",IF(Q1072&lt;=90,"Entre 60 e 90",IF(Q1072&lt;=120,"Entre 90 e 120",IF(Q1072&lt;=150,"Entre 120 e 150",IF(Q1072&lt;=180,"Entre 150 e 180","Superior a 180")))))))</f>
        <v/>
      </c>
      <c r="S1072">
        <f>IF(N1072="Atraso",IF(Q1072&lt;=30,INFORME_MENSAL!$A$12,IF(Q1072&lt;=60,INFORME_MENSAL!$A$13,IF(Q1072&lt;=90,INFORME_MENSAL!$A$14,IF(Q1072&lt;=120,INFORME_MENSAL!$A$15,IF(Q1072&lt;=150,INFORME_MENSAL!$A$16,IF(Q1072&lt;=180,INFORME_MENSAL!$A$17,IF(Q1072&lt;=360,INFORME_MENSAL!$A$18,IF(Q1072&gt;360,INFORME_MENSAL!$A$19)))))))),"")</f>
        <v/>
      </c>
    </row>
    <row r="1073">
      <c r="A1073" t="inlineStr">
        <is>
          <t>CASA-50</t>
        </is>
      </c>
      <c r="B1073" t="inlineStr">
        <is>
          <t>VALTER ROGERIO DOS SANTOS PEREIRA / CARLA PRISCILA OLIVEIRA DE LIMA</t>
        </is>
      </c>
      <c r="C1073" t="n">
        <v>1</v>
      </c>
      <c r="D1073" t="inlineStr">
        <is>
          <t>INCC</t>
        </is>
      </c>
      <c r="F1073" t="inlineStr">
        <is>
          <t>Mensal</t>
        </is>
      </c>
      <c r="G1073" s="322" t="n">
        <v>45590</v>
      </c>
      <c r="H1073" s="322" t="n">
        <v>45566</v>
      </c>
      <c r="I1073" t="n">
        <v>22</v>
      </c>
      <c r="J1073" t="inlineStr">
        <is>
          <t>P - Parcela</t>
        </is>
      </c>
      <c r="K1073" t="inlineStr">
        <is>
          <t>Contrato</t>
        </is>
      </c>
      <c r="L1073" t="n">
        <v>1563.08</v>
      </c>
      <c r="M1073" s="167">
        <f>DATE(YEAR(G1073),MONTH(G1073),1)</f>
        <v/>
      </c>
      <c r="N1073" s="157">
        <f>IF(G1073&gt;$L$3,"Futuro","Atraso")</f>
        <v/>
      </c>
      <c r="O1073">
        <f>12*(YEAR(G1073)-YEAR($L$3))+(MONTH(G1073)-MONTH($L$3))</f>
        <v/>
      </c>
      <c r="P1073" s="319">
        <f>IF(N1073="Atraso",L1073,L1073/(1+$L$2)^O1073)</f>
        <v/>
      </c>
      <c r="Q1073">
        <f>IF(N1073="Atraso",$L$3-G1073,0)</f>
        <v/>
      </c>
      <c r="R1073">
        <f>IF(Q1073&lt;=15,"Até 15",IF(Q1073&lt;=30,"Entre 15 e 30",IF(Q1073&lt;=60,"Entre 30 e 60",IF(Q1073&lt;=90,"Entre 60 e 90",IF(Q1073&lt;=120,"Entre 90 e 120",IF(Q1073&lt;=150,"Entre 120 e 150",IF(Q1073&lt;=180,"Entre 150 e 180","Superior a 180")))))))</f>
        <v/>
      </c>
      <c r="S1073">
        <f>IF(N1073="Atraso",IF(Q1073&lt;=30,INFORME_MENSAL!$A$12,IF(Q1073&lt;=60,INFORME_MENSAL!$A$13,IF(Q1073&lt;=90,INFORME_MENSAL!$A$14,IF(Q1073&lt;=120,INFORME_MENSAL!$A$15,IF(Q1073&lt;=150,INFORME_MENSAL!$A$16,IF(Q1073&lt;=180,INFORME_MENSAL!$A$17,IF(Q1073&lt;=360,INFORME_MENSAL!$A$18,IF(Q1073&gt;360,INFORME_MENSAL!$A$19)))))))),"")</f>
        <v/>
      </c>
    </row>
    <row r="1074">
      <c r="A1074" t="inlineStr">
        <is>
          <t>CASA-61</t>
        </is>
      </c>
      <c r="B1074" t="inlineStr">
        <is>
          <t>WELLINGTON RIBEIRO LEITE / GRACIETE ANA DOS SANTOS SILVA LEITE</t>
        </is>
      </c>
      <c r="C1074" t="n">
        <v>1</v>
      </c>
      <c r="D1074" t="inlineStr">
        <is>
          <t>INCC</t>
        </is>
      </c>
      <c r="F1074" t="inlineStr">
        <is>
          <t>Mensal</t>
        </is>
      </c>
      <c r="G1074" s="322" t="n">
        <v>45590</v>
      </c>
      <c r="H1074" s="322" t="n">
        <v>45566</v>
      </c>
      <c r="I1074" t="n">
        <v>27</v>
      </c>
      <c r="J1074" t="inlineStr">
        <is>
          <t>P - Parcela</t>
        </is>
      </c>
      <c r="K1074" t="inlineStr">
        <is>
          <t>Contrato</t>
        </is>
      </c>
      <c r="L1074" t="n">
        <v>7186.58</v>
      </c>
      <c r="M1074" s="167">
        <f>DATE(YEAR(G1074),MONTH(G1074),1)</f>
        <v/>
      </c>
      <c r="N1074" s="157">
        <f>IF(G1074&gt;$L$3,"Futuro","Atraso")</f>
        <v/>
      </c>
      <c r="O1074">
        <f>12*(YEAR(G1074)-YEAR($L$3))+(MONTH(G1074)-MONTH($L$3))</f>
        <v/>
      </c>
      <c r="P1074" s="319">
        <f>IF(N1074="Atraso",L1074,L1074/(1+$L$2)^O1074)</f>
        <v/>
      </c>
      <c r="Q1074">
        <f>IF(N1074="Atraso",$L$3-G1074,0)</f>
        <v/>
      </c>
      <c r="R1074">
        <f>IF(Q1074&lt;=15,"Até 15",IF(Q1074&lt;=30,"Entre 15 e 30",IF(Q1074&lt;=60,"Entre 30 e 60",IF(Q1074&lt;=90,"Entre 60 e 90",IF(Q1074&lt;=120,"Entre 90 e 120",IF(Q1074&lt;=150,"Entre 120 e 150",IF(Q1074&lt;=180,"Entre 150 e 180","Superior a 180")))))))</f>
        <v/>
      </c>
      <c r="S1074">
        <f>IF(N1074="Atraso",IF(Q1074&lt;=30,INFORME_MENSAL!$A$12,IF(Q1074&lt;=60,INFORME_MENSAL!$A$13,IF(Q1074&lt;=90,INFORME_MENSAL!$A$14,IF(Q1074&lt;=120,INFORME_MENSAL!$A$15,IF(Q1074&lt;=150,INFORME_MENSAL!$A$16,IF(Q1074&lt;=180,INFORME_MENSAL!$A$17,IF(Q1074&lt;=360,INFORME_MENSAL!$A$18,IF(Q1074&gt;360,INFORME_MENSAL!$A$19)))))))),"")</f>
        <v/>
      </c>
    </row>
    <row r="1075">
      <c r="A1075" t="inlineStr">
        <is>
          <t>CASA-33</t>
        </is>
      </c>
      <c r="B1075" t="inlineStr">
        <is>
          <t>MICHEL AKIRA YONAMINE / KARINA HARUMI URA YONAMINE</t>
        </is>
      </c>
      <c r="C1075" t="n">
        <v>1</v>
      </c>
      <c r="D1075" t="inlineStr">
        <is>
          <t>INCC</t>
        </is>
      </c>
      <c r="F1075" t="inlineStr">
        <is>
          <t>Mensal</t>
        </is>
      </c>
      <c r="G1075" s="322" t="n">
        <v>45590</v>
      </c>
      <c r="H1075" s="322" t="n">
        <v>45566</v>
      </c>
      <c r="I1075" t="n">
        <v>1</v>
      </c>
      <c r="J1075" t="inlineStr">
        <is>
          <t>F - Financiamento</t>
        </is>
      </c>
      <c r="K1075" t="inlineStr">
        <is>
          <t>Contrato</t>
        </is>
      </c>
      <c r="L1075" t="n">
        <v>621168.73</v>
      </c>
      <c r="M1075" s="167">
        <f>DATE(YEAR(G1075),MONTH(G1075),1)</f>
        <v/>
      </c>
      <c r="N1075" s="157">
        <f>IF(G1075&gt;$L$3,"Futuro","Atraso")</f>
        <v/>
      </c>
      <c r="O1075">
        <f>12*(YEAR(G1075)-YEAR($L$3))+(MONTH(G1075)-MONTH($L$3))</f>
        <v/>
      </c>
      <c r="P1075" s="319">
        <f>IF(N1075="Atraso",L1075,L1075/(1+$L$2)^O1075)</f>
        <v/>
      </c>
      <c r="Q1075">
        <f>IF(N1075="Atraso",$L$3-G1075,0)</f>
        <v/>
      </c>
      <c r="R1075">
        <f>IF(Q1075&lt;=15,"Até 15",IF(Q1075&lt;=30,"Entre 15 e 30",IF(Q1075&lt;=60,"Entre 30 e 60",IF(Q1075&lt;=90,"Entre 60 e 90",IF(Q1075&lt;=120,"Entre 90 e 120",IF(Q1075&lt;=150,"Entre 120 e 150",IF(Q1075&lt;=180,"Entre 150 e 180","Superior a 180")))))))</f>
        <v/>
      </c>
      <c r="S1075">
        <f>IF(N1075="Atraso",IF(Q1075&lt;=30,INFORME_MENSAL!$A$12,IF(Q1075&lt;=60,INFORME_MENSAL!$A$13,IF(Q1075&lt;=90,INFORME_MENSAL!$A$14,IF(Q1075&lt;=120,INFORME_MENSAL!$A$15,IF(Q1075&lt;=150,INFORME_MENSAL!$A$16,IF(Q1075&lt;=180,INFORME_MENSAL!$A$17,IF(Q1075&lt;=360,INFORME_MENSAL!$A$18,IF(Q1075&gt;360,INFORME_MENSAL!$A$19)))))))),"")</f>
        <v/>
      </c>
    </row>
    <row r="1076">
      <c r="A1076" t="inlineStr">
        <is>
          <t>CASA-33</t>
        </is>
      </c>
      <c r="B1076" t="inlineStr">
        <is>
          <t>MICHEL AKIRA YONAMINE / KARINA HARUMI URA YONAMINE</t>
        </is>
      </c>
      <c r="C1076" t="n">
        <v>1</v>
      </c>
      <c r="D1076" t="inlineStr">
        <is>
          <t>INCC</t>
        </is>
      </c>
      <c r="F1076" t="inlineStr">
        <is>
          <t>Mensal</t>
        </is>
      </c>
      <c r="G1076" s="322" t="n">
        <v>45590</v>
      </c>
      <c r="H1076" s="322" t="n">
        <v>45566</v>
      </c>
      <c r="I1076" t="n">
        <v>12</v>
      </c>
      <c r="J1076" t="inlineStr">
        <is>
          <t>P - Parcela</t>
        </is>
      </c>
      <c r="K1076" t="inlineStr">
        <is>
          <t>Contrato</t>
        </is>
      </c>
      <c r="L1076" t="n">
        <v>3626.35</v>
      </c>
      <c r="M1076" s="167">
        <f>DATE(YEAR(G1076),MONTH(G1076),1)</f>
        <v/>
      </c>
      <c r="N1076" s="157">
        <f>IF(G1076&gt;$L$3,"Futuro","Atraso")</f>
        <v/>
      </c>
      <c r="O1076">
        <f>12*(YEAR(G1076)-YEAR($L$3))+(MONTH(G1076)-MONTH($L$3))</f>
        <v/>
      </c>
      <c r="P1076" s="319">
        <f>IF(N1076="Atraso",L1076,L1076/(1+$L$2)^O1076)</f>
        <v/>
      </c>
      <c r="Q1076">
        <f>IF(N1076="Atraso",$L$3-G1076,0)</f>
        <v/>
      </c>
      <c r="R1076">
        <f>IF(Q1076&lt;=15,"Até 15",IF(Q1076&lt;=30,"Entre 15 e 30",IF(Q1076&lt;=60,"Entre 30 e 60",IF(Q1076&lt;=90,"Entre 60 e 90",IF(Q1076&lt;=120,"Entre 90 e 120",IF(Q1076&lt;=150,"Entre 120 e 150",IF(Q1076&lt;=180,"Entre 150 e 180","Superior a 180")))))))</f>
        <v/>
      </c>
      <c r="S1076">
        <f>IF(N1076="Atraso",IF(Q1076&lt;=30,INFORME_MENSAL!$A$12,IF(Q1076&lt;=60,INFORME_MENSAL!$A$13,IF(Q1076&lt;=90,INFORME_MENSAL!$A$14,IF(Q1076&lt;=120,INFORME_MENSAL!$A$15,IF(Q1076&lt;=150,INFORME_MENSAL!$A$16,IF(Q1076&lt;=180,INFORME_MENSAL!$A$17,IF(Q1076&lt;=360,INFORME_MENSAL!$A$18,IF(Q1076&gt;360,INFORME_MENSAL!$A$19)))))))),"")</f>
        <v/>
      </c>
    </row>
    <row r="1077">
      <c r="A1077" t="inlineStr">
        <is>
          <t>CASA-55</t>
        </is>
      </c>
      <c r="B1077" t="inlineStr">
        <is>
          <t>MARCIO AMBROZIO COELHO SILVA / CRISTIANA PAULA COELHO SILVA</t>
        </is>
      </c>
      <c r="C1077" t="n">
        <v>1</v>
      </c>
      <c r="D1077" t="inlineStr">
        <is>
          <t>INCC</t>
        </is>
      </c>
      <c r="F1077" t="inlineStr">
        <is>
          <t>Mensal</t>
        </is>
      </c>
      <c r="G1077" s="322" t="n">
        <v>45590</v>
      </c>
      <c r="H1077" s="322" t="n">
        <v>45566</v>
      </c>
      <c r="I1077" t="n">
        <v>1</v>
      </c>
      <c r="J1077" t="inlineStr">
        <is>
          <t>F - Financiamento</t>
        </is>
      </c>
      <c r="K1077" t="inlineStr">
        <is>
          <t>Contrato</t>
        </is>
      </c>
      <c r="L1077" t="n">
        <v>545984.52</v>
      </c>
      <c r="M1077" s="167">
        <f>DATE(YEAR(G1077),MONTH(G1077),1)</f>
        <v/>
      </c>
      <c r="N1077" s="157">
        <f>IF(G1077&gt;$L$3,"Futuro","Atraso")</f>
        <v/>
      </c>
      <c r="O1077">
        <f>12*(YEAR(G1077)-YEAR($L$3))+(MONTH(G1077)-MONTH($L$3))</f>
        <v/>
      </c>
      <c r="P1077" s="319">
        <f>IF(N1077="Atraso",L1077,L1077/(1+$L$2)^O1077)</f>
        <v/>
      </c>
      <c r="Q1077">
        <f>IF(N1077="Atraso",$L$3-G1077,0)</f>
        <v/>
      </c>
      <c r="R1077">
        <f>IF(Q1077&lt;=15,"Até 15",IF(Q1077&lt;=30,"Entre 15 e 30",IF(Q1077&lt;=60,"Entre 30 e 60",IF(Q1077&lt;=90,"Entre 60 e 90",IF(Q1077&lt;=120,"Entre 90 e 120",IF(Q1077&lt;=150,"Entre 120 e 150",IF(Q1077&lt;=180,"Entre 150 e 180","Superior a 180")))))))</f>
        <v/>
      </c>
      <c r="S1077">
        <f>IF(N1077="Atraso",IF(Q1077&lt;=30,INFORME_MENSAL!$A$12,IF(Q1077&lt;=60,INFORME_MENSAL!$A$13,IF(Q1077&lt;=90,INFORME_MENSAL!$A$14,IF(Q1077&lt;=120,INFORME_MENSAL!$A$15,IF(Q1077&lt;=150,INFORME_MENSAL!$A$16,IF(Q1077&lt;=180,INFORME_MENSAL!$A$17,IF(Q1077&lt;=360,INFORME_MENSAL!$A$18,IF(Q1077&gt;360,INFORME_MENSAL!$A$19)))))))),"")</f>
        <v/>
      </c>
    </row>
    <row r="1078">
      <c r="A1078" t="inlineStr">
        <is>
          <t>CASA-55</t>
        </is>
      </c>
      <c r="B1078" t="inlineStr">
        <is>
          <t>MARCIO AMBROZIO COELHO SILVA / CRISTIANA PAULA COELHO SILVA</t>
        </is>
      </c>
      <c r="C1078" t="n">
        <v>1</v>
      </c>
      <c r="D1078" t="inlineStr">
        <is>
          <t>INCC</t>
        </is>
      </c>
      <c r="F1078" t="inlineStr">
        <is>
          <t>Mensal</t>
        </is>
      </c>
      <c r="G1078" s="322" t="n">
        <v>45590</v>
      </c>
      <c r="H1078" s="322" t="n">
        <v>45566</v>
      </c>
      <c r="I1078" t="n">
        <v>14</v>
      </c>
      <c r="J1078" t="inlineStr">
        <is>
          <t>P - Parcela</t>
        </is>
      </c>
      <c r="K1078" t="inlineStr">
        <is>
          <t>Contrato</t>
        </is>
      </c>
      <c r="L1078" t="n">
        <v>3490.88</v>
      </c>
      <c r="M1078" s="167">
        <f>DATE(YEAR(G1078),MONTH(G1078),1)</f>
        <v/>
      </c>
      <c r="N1078" s="157">
        <f>IF(G1078&gt;$L$3,"Futuro","Atraso")</f>
        <v/>
      </c>
      <c r="O1078">
        <f>12*(YEAR(G1078)-YEAR($L$3))+(MONTH(G1078)-MONTH($L$3))</f>
        <v/>
      </c>
      <c r="P1078" s="319">
        <f>IF(N1078="Atraso",L1078,L1078/(1+$L$2)^O1078)</f>
        <v/>
      </c>
      <c r="Q1078">
        <f>IF(N1078="Atraso",$L$3-G1078,0)</f>
        <v/>
      </c>
      <c r="R1078">
        <f>IF(Q1078&lt;=15,"Até 15",IF(Q1078&lt;=30,"Entre 15 e 30",IF(Q1078&lt;=60,"Entre 30 e 60",IF(Q1078&lt;=90,"Entre 60 e 90",IF(Q1078&lt;=120,"Entre 90 e 120",IF(Q1078&lt;=150,"Entre 120 e 150",IF(Q1078&lt;=180,"Entre 150 e 180","Superior a 180")))))))</f>
        <v/>
      </c>
      <c r="S1078">
        <f>IF(N1078="Atraso",IF(Q1078&lt;=30,INFORME_MENSAL!$A$12,IF(Q1078&lt;=60,INFORME_MENSAL!$A$13,IF(Q1078&lt;=90,INFORME_MENSAL!$A$14,IF(Q1078&lt;=120,INFORME_MENSAL!$A$15,IF(Q1078&lt;=150,INFORME_MENSAL!$A$16,IF(Q1078&lt;=180,INFORME_MENSAL!$A$17,IF(Q1078&lt;=360,INFORME_MENSAL!$A$18,IF(Q1078&gt;360,INFORME_MENSAL!$A$19)))))))),"")</f>
        <v/>
      </c>
    </row>
    <row r="1079">
      <c r="A1079" t="inlineStr">
        <is>
          <t>CASA-59</t>
        </is>
      </c>
      <c r="B1079" t="inlineStr">
        <is>
          <t>REGINALDO JOSE DA SILVA / HELIENE CRISTINA DO NASCIMENTO SILVA</t>
        </is>
      </c>
      <c r="C1079" t="n">
        <v>1</v>
      </c>
      <c r="D1079" t="inlineStr">
        <is>
          <t>INCC</t>
        </is>
      </c>
      <c r="F1079" t="inlineStr">
        <is>
          <t>Mensal</t>
        </is>
      </c>
      <c r="G1079" s="322" t="n">
        <v>45590</v>
      </c>
      <c r="H1079" s="322" t="n">
        <v>45566</v>
      </c>
      <c r="I1079" t="n">
        <v>1</v>
      </c>
      <c r="J1079" t="inlineStr">
        <is>
          <t>F - Financiamento</t>
        </is>
      </c>
      <c r="K1079" t="inlineStr">
        <is>
          <t>Contrato</t>
        </is>
      </c>
      <c r="L1079" t="n">
        <v>545984.66</v>
      </c>
      <c r="M1079" s="167">
        <f>DATE(YEAR(G1079),MONTH(G1079),1)</f>
        <v/>
      </c>
      <c r="N1079" s="157">
        <f>IF(G1079&gt;$L$3,"Futuro","Atraso")</f>
        <v/>
      </c>
      <c r="O1079">
        <f>12*(YEAR(G1079)-YEAR($L$3))+(MONTH(G1079)-MONTH($L$3))</f>
        <v/>
      </c>
      <c r="P1079" s="319">
        <f>IF(N1079="Atraso",L1079,L1079/(1+$L$2)^O1079)</f>
        <v/>
      </c>
      <c r="Q1079">
        <f>IF(N1079="Atraso",$L$3-G1079,0)</f>
        <v/>
      </c>
      <c r="R1079">
        <f>IF(Q1079&lt;=15,"Até 15",IF(Q1079&lt;=30,"Entre 15 e 30",IF(Q1079&lt;=60,"Entre 30 e 60",IF(Q1079&lt;=90,"Entre 60 e 90",IF(Q1079&lt;=120,"Entre 90 e 120",IF(Q1079&lt;=150,"Entre 120 e 150",IF(Q1079&lt;=180,"Entre 150 e 180","Superior a 180")))))))</f>
        <v/>
      </c>
      <c r="S1079">
        <f>IF(N1079="Atraso",IF(Q1079&lt;=30,INFORME_MENSAL!$A$12,IF(Q1079&lt;=60,INFORME_MENSAL!$A$13,IF(Q1079&lt;=90,INFORME_MENSAL!$A$14,IF(Q1079&lt;=120,INFORME_MENSAL!$A$15,IF(Q1079&lt;=150,INFORME_MENSAL!$A$16,IF(Q1079&lt;=180,INFORME_MENSAL!$A$17,IF(Q1079&lt;=360,INFORME_MENSAL!$A$18,IF(Q1079&gt;360,INFORME_MENSAL!$A$19)))))))),"")</f>
        <v/>
      </c>
    </row>
    <row r="1080">
      <c r="A1080" t="inlineStr">
        <is>
          <t>CASA-59</t>
        </is>
      </c>
      <c r="B1080" t="inlineStr">
        <is>
          <t>REGINALDO JOSE DA SILVA / HELIENE CRISTINA DO NASCIMENTO SILVA</t>
        </is>
      </c>
      <c r="C1080" t="n">
        <v>1</v>
      </c>
      <c r="D1080" t="inlineStr">
        <is>
          <t>INCC</t>
        </is>
      </c>
      <c r="F1080" t="inlineStr">
        <is>
          <t>Mensal</t>
        </is>
      </c>
      <c r="G1080" s="322" t="n">
        <v>45590</v>
      </c>
      <c r="H1080" s="322" t="n">
        <v>45566</v>
      </c>
      <c r="I1080" t="n">
        <v>12</v>
      </c>
      <c r="J1080" t="inlineStr">
        <is>
          <t>P - Parcela</t>
        </is>
      </c>
      <c r="K1080" t="inlineStr">
        <is>
          <t>Contrato</t>
        </is>
      </c>
      <c r="L1080" t="n">
        <v>3094.22</v>
      </c>
      <c r="M1080" s="167">
        <f>DATE(YEAR(G1080),MONTH(G1080),1)</f>
        <v/>
      </c>
      <c r="N1080" s="157">
        <f>IF(G1080&gt;$L$3,"Futuro","Atraso")</f>
        <v/>
      </c>
      <c r="O1080">
        <f>12*(YEAR(G1080)-YEAR($L$3))+(MONTH(G1080)-MONTH($L$3))</f>
        <v/>
      </c>
      <c r="P1080" s="319">
        <f>IF(N1080="Atraso",L1080,L1080/(1+$L$2)^O1080)</f>
        <v/>
      </c>
      <c r="Q1080">
        <f>IF(N1080="Atraso",$L$3-G1080,0)</f>
        <v/>
      </c>
      <c r="R1080">
        <f>IF(Q1080&lt;=15,"Até 15",IF(Q1080&lt;=30,"Entre 15 e 30",IF(Q1080&lt;=60,"Entre 30 e 60",IF(Q1080&lt;=90,"Entre 60 e 90",IF(Q1080&lt;=120,"Entre 90 e 120",IF(Q1080&lt;=150,"Entre 120 e 150",IF(Q1080&lt;=180,"Entre 150 e 180","Superior a 180")))))))</f>
        <v/>
      </c>
      <c r="S1080">
        <f>IF(N1080="Atraso",IF(Q1080&lt;=30,INFORME_MENSAL!$A$12,IF(Q1080&lt;=60,INFORME_MENSAL!$A$13,IF(Q1080&lt;=90,INFORME_MENSAL!$A$14,IF(Q1080&lt;=120,INFORME_MENSAL!$A$15,IF(Q1080&lt;=150,INFORME_MENSAL!$A$16,IF(Q1080&lt;=180,INFORME_MENSAL!$A$17,IF(Q1080&lt;=360,INFORME_MENSAL!$A$18,IF(Q1080&gt;360,INFORME_MENSAL!$A$19)))))))),"")</f>
        <v/>
      </c>
    </row>
    <row r="1081">
      <c r="A1081" t="inlineStr">
        <is>
          <t>CASA-83</t>
        </is>
      </c>
      <c r="B1081" t="inlineStr">
        <is>
          <t>HELADIO FRANCISCO CARVALHO</t>
        </is>
      </c>
      <c r="C1081" t="n">
        <v>1</v>
      </c>
      <c r="D1081" t="inlineStr">
        <is>
          <t>INCC</t>
        </is>
      </c>
      <c r="F1081" t="inlineStr">
        <is>
          <t>Mensal</t>
        </is>
      </c>
      <c r="G1081" s="322" t="n">
        <v>45590</v>
      </c>
      <c r="H1081" s="322" t="n">
        <v>45566</v>
      </c>
      <c r="I1081" t="n">
        <v>14</v>
      </c>
      <c r="J1081" t="inlineStr">
        <is>
          <t>P - Parcela</t>
        </is>
      </c>
      <c r="K1081" t="inlineStr">
        <is>
          <t>Contrato</t>
        </is>
      </c>
      <c r="L1081" t="n">
        <v>5653.15</v>
      </c>
      <c r="M1081" s="167">
        <f>DATE(YEAR(G1081),MONTH(G1081),1)</f>
        <v/>
      </c>
      <c r="N1081" s="157">
        <f>IF(G1081&gt;$L$3,"Futuro","Atraso")</f>
        <v/>
      </c>
      <c r="O1081">
        <f>12*(YEAR(G1081)-YEAR($L$3))+(MONTH(G1081)-MONTH($L$3))</f>
        <v/>
      </c>
      <c r="P1081" s="319">
        <f>IF(N1081="Atraso",L1081,L1081/(1+$L$2)^O1081)</f>
        <v/>
      </c>
      <c r="Q1081">
        <f>IF(N1081="Atraso",$L$3-G1081,0)</f>
        <v/>
      </c>
      <c r="R1081">
        <f>IF(Q1081&lt;=15,"Até 15",IF(Q1081&lt;=30,"Entre 15 e 30",IF(Q1081&lt;=60,"Entre 30 e 60",IF(Q1081&lt;=90,"Entre 60 e 90",IF(Q1081&lt;=120,"Entre 90 e 120",IF(Q1081&lt;=150,"Entre 120 e 150",IF(Q1081&lt;=180,"Entre 150 e 180","Superior a 180")))))))</f>
        <v/>
      </c>
      <c r="S1081">
        <f>IF(N1081="Atraso",IF(Q1081&lt;=30,INFORME_MENSAL!$A$12,IF(Q1081&lt;=60,INFORME_MENSAL!$A$13,IF(Q1081&lt;=90,INFORME_MENSAL!$A$14,IF(Q1081&lt;=120,INFORME_MENSAL!$A$15,IF(Q1081&lt;=150,INFORME_MENSAL!$A$16,IF(Q1081&lt;=180,INFORME_MENSAL!$A$17,IF(Q1081&lt;=360,INFORME_MENSAL!$A$18,IF(Q1081&gt;360,INFORME_MENSAL!$A$19)))))))),"")</f>
        <v/>
      </c>
    </row>
    <row r="1082">
      <c r="A1082" t="inlineStr">
        <is>
          <t>CASA-83</t>
        </is>
      </c>
      <c r="B1082" t="inlineStr">
        <is>
          <t>HELADIO FRANCISCO CARVALHO</t>
        </is>
      </c>
      <c r="C1082" t="n">
        <v>1</v>
      </c>
      <c r="D1082" t="inlineStr">
        <is>
          <t>INCC</t>
        </is>
      </c>
      <c r="F1082" t="inlineStr">
        <is>
          <t>Mensal</t>
        </is>
      </c>
      <c r="G1082" s="322" t="n">
        <v>45590</v>
      </c>
      <c r="H1082" s="322" t="n">
        <v>45566</v>
      </c>
      <c r="I1082" t="n">
        <v>1</v>
      </c>
      <c r="J1082" t="inlineStr">
        <is>
          <t>F - Financiamento</t>
        </is>
      </c>
      <c r="K1082" t="inlineStr">
        <is>
          <t>Contrato</t>
        </is>
      </c>
      <c r="L1082" t="n">
        <v>858778.02</v>
      </c>
      <c r="M1082" s="167">
        <f>DATE(YEAR(G1082),MONTH(G1082),1)</f>
        <v/>
      </c>
      <c r="N1082" s="157">
        <f>IF(G1082&gt;$L$3,"Futuro","Atraso")</f>
        <v/>
      </c>
      <c r="O1082">
        <f>12*(YEAR(G1082)-YEAR($L$3))+(MONTH(G1082)-MONTH($L$3))</f>
        <v/>
      </c>
      <c r="P1082" s="319">
        <f>IF(N1082="Atraso",L1082,L1082/(1+$L$2)^O1082)</f>
        <v/>
      </c>
      <c r="Q1082">
        <f>IF(N1082="Atraso",$L$3-G1082,0)</f>
        <v/>
      </c>
      <c r="R1082">
        <f>IF(Q1082&lt;=15,"Até 15",IF(Q1082&lt;=30,"Entre 15 e 30",IF(Q1082&lt;=60,"Entre 30 e 60",IF(Q1082&lt;=90,"Entre 60 e 90",IF(Q1082&lt;=120,"Entre 90 e 120",IF(Q1082&lt;=150,"Entre 120 e 150",IF(Q1082&lt;=180,"Entre 150 e 180","Superior a 180")))))))</f>
        <v/>
      </c>
      <c r="S1082">
        <f>IF(N1082="Atraso",IF(Q1082&lt;=30,INFORME_MENSAL!$A$12,IF(Q1082&lt;=60,INFORME_MENSAL!$A$13,IF(Q1082&lt;=90,INFORME_MENSAL!$A$14,IF(Q1082&lt;=120,INFORME_MENSAL!$A$15,IF(Q1082&lt;=150,INFORME_MENSAL!$A$16,IF(Q1082&lt;=180,INFORME_MENSAL!$A$17,IF(Q1082&lt;=360,INFORME_MENSAL!$A$18,IF(Q1082&gt;360,INFORME_MENSAL!$A$19)))))))),"")</f>
        <v/>
      </c>
    </row>
    <row r="1083">
      <c r="A1083" t="inlineStr">
        <is>
          <t>CASA-51</t>
        </is>
      </c>
      <c r="B1083" t="inlineStr">
        <is>
          <t>FRANCISCO SALVIANO DA COSTA / EVELY SALVIANO TEIXEIRA</t>
        </is>
      </c>
      <c r="C1083" t="n">
        <v>1</v>
      </c>
      <c r="D1083" t="inlineStr">
        <is>
          <t>INCC</t>
        </is>
      </c>
      <c r="F1083" t="inlineStr">
        <is>
          <t>Mensal</t>
        </is>
      </c>
      <c r="G1083" s="322" t="n">
        <v>45590</v>
      </c>
      <c r="H1083" s="322" t="n">
        <v>45566</v>
      </c>
      <c r="I1083" t="n">
        <v>1</v>
      </c>
      <c r="J1083" t="inlineStr">
        <is>
          <t>F - Financiamento</t>
        </is>
      </c>
      <c r="K1083" t="inlineStr">
        <is>
          <t>Contrato</t>
        </is>
      </c>
      <c r="L1083" t="n">
        <v>545984.66</v>
      </c>
      <c r="M1083" s="167">
        <f>DATE(YEAR(G1083),MONTH(G1083),1)</f>
        <v/>
      </c>
      <c r="N1083" s="157">
        <f>IF(G1083&gt;$L$3,"Futuro","Atraso")</f>
        <v/>
      </c>
      <c r="O1083">
        <f>12*(YEAR(G1083)-YEAR($L$3))+(MONTH(G1083)-MONTH($L$3))</f>
        <v/>
      </c>
      <c r="P1083" s="319">
        <f>IF(N1083="Atraso",L1083,L1083/(1+$L$2)^O1083)</f>
        <v/>
      </c>
      <c r="Q1083">
        <f>IF(N1083="Atraso",$L$3-G1083,0)</f>
        <v/>
      </c>
      <c r="R1083">
        <f>IF(Q1083&lt;=15,"Até 15",IF(Q1083&lt;=30,"Entre 15 e 30",IF(Q1083&lt;=60,"Entre 30 e 60",IF(Q1083&lt;=90,"Entre 60 e 90",IF(Q1083&lt;=120,"Entre 90 e 120",IF(Q1083&lt;=150,"Entre 120 e 150",IF(Q1083&lt;=180,"Entre 150 e 180","Superior a 180")))))))</f>
        <v/>
      </c>
      <c r="S1083">
        <f>IF(N1083="Atraso",IF(Q1083&lt;=30,INFORME_MENSAL!$A$12,IF(Q1083&lt;=60,INFORME_MENSAL!$A$13,IF(Q1083&lt;=90,INFORME_MENSAL!$A$14,IF(Q1083&lt;=120,INFORME_MENSAL!$A$15,IF(Q1083&lt;=150,INFORME_MENSAL!$A$16,IF(Q1083&lt;=180,INFORME_MENSAL!$A$17,IF(Q1083&lt;=360,INFORME_MENSAL!$A$18,IF(Q1083&gt;360,INFORME_MENSAL!$A$19)))))))),"")</f>
        <v/>
      </c>
    </row>
    <row r="1084">
      <c r="A1084" t="inlineStr">
        <is>
          <t>CASA-51</t>
        </is>
      </c>
      <c r="B1084" t="inlineStr">
        <is>
          <t>FRANCISCO SALVIANO DA COSTA / EVELY SALVIANO TEIXEIRA</t>
        </is>
      </c>
      <c r="C1084" t="n">
        <v>1</v>
      </c>
      <c r="D1084" t="inlineStr">
        <is>
          <t>INCC</t>
        </is>
      </c>
      <c r="F1084" t="inlineStr">
        <is>
          <t>Mensal</t>
        </is>
      </c>
      <c r="G1084" s="322" t="n">
        <v>45590</v>
      </c>
      <c r="H1084" s="322" t="n">
        <v>45566</v>
      </c>
      <c r="I1084" t="n">
        <v>12</v>
      </c>
      <c r="J1084" t="inlineStr">
        <is>
          <t>P - Parcela</t>
        </is>
      </c>
      <c r="K1084" t="inlineStr">
        <is>
          <t>Contrato</t>
        </is>
      </c>
      <c r="L1084" t="n">
        <v>3094.22</v>
      </c>
      <c r="M1084" s="167">
        <f>DATE(YEAR(G1084),MONTH(G1084),1)</f>
        <v/>
      </c>
      <c r="N1084" s="157">
        <f>IF(G1084&gt;$L$3,"Futuro","Atraso")</f>
        <v/>
      </c>
      <c r="O1084">
        <f>12*(YEAR(G1084)-YEAR($L$3))+(MONTH(G1084)-MONTH($L$3))</f>
        <v/>
      </c>
      <c r="P1084" s="319">
        <f>IF(N1084="Atraso",L1084,L1084/(1+$L$2)^O1084)</f>
        <v/>
      </c>
      <c r="Q1084">
        <f>IF(N1084="Atraso",$L$3-G1084,0)</f>
        <v/>
      </c>
      <c r="R1084">
        <f>IF(Q1084&lt;=15,"Até 15",IF(Q1084&lt;=30,"Entre 15 e 30",IF(Q1084&lt;=60,"Entre 30 e 60",IF(Q1084&lt;=90,"Entre 60 e 90",IF(Q1084&lt;=120,"Entre 90 e 120",IF(Q1084&lt;=150,"Entre 120 e 150",IF(Q1084&lt;=180,"Entre 150 e 180","Superior a 180")))))))</f>
        <v/>
      </c>
      <c r="S1084">
        <f>IF(N1084="Atraso",IF(Q1084&lt;=30,INFORME_MENSAL!$A$12,IF(Q1084&lt;=60,INFORME_MENSAL!$A$13,IF(Q1084&lt;=90,INFORME_MENSAL!$A$14,IF(Q1084&lt;=120,INFORME_MENSAL!$A$15,IF(Q1084&lt;=150,INFORME_MENSAL!$A$16,IF(Q1084&lt;=180,INFORME_MENSAL!$A$17,IF(Q1084&lt;=360,INFORME_MENSAL!$A$18,IF(Q1084&gt;360,INFORME_MENSAL!$A$19)))))))),"")</f>
        <v/>
      </c>
    </row>
    <row r="1085">
      <c r="A1085" t="inlineStr">
        <is>
          <t>CASA-44</t>
        </is>
      </c>
      <c r="B1085" t="inlineStr">
        <is>
          <t>AUGUSTO PARRA DIONISIO</t>
        </is>
      </c>
      <c r="C1085" t="n">
        <v>1</v>
      </c>
      <c r="D1085" t="inlineStr">
        <is>
          <t>INCC</t>
        </is>
      </c>
      <c r="F1085" t="inlineStr">
        <is>
          <t>Mensal</t>
        </is>
      </c>
      <c r="G1085" s="322" t="n">
        <v>45590</v>
      </c>
      <c r="H1085" s="322" t="n">
        <v>45566</v>
      </c>
      <c r="I1085" t="n">
        <v>1</v>
      </c>
      <c r="J1085" t="inlineStr">
        <is>
          <t>F - Financiamento</t>
        </is>
      </c>
      <c r="K1085" t="inlineStr">
        <is>
          <t>Contrato</t>
        </is>
      </c>
      <c r="L1085" t="n">
        <v>621169.23</v>
      </c>
      <c r="M1085" s="167">
        <f>DATE(YEAR(G1085),MONTH(G1085),1)</f>
        <v/>
      </c>
      <c r="N1085" s="157">
        <f>IF(G1085&gt;$L$3,"Futuro","Atraso")</f>
        <v/>
      </c>
      <c r="O1085">
        <f>12*(YEAR(G1085)-YEAR($L$3))+(MONTH(G1085)-MONTH($L$3))</f>
        <v/>
      </c>
      <c r="P1085" s="319">
        <f>IF(N1085="Atraso",L1085,L1085/(1+$L$2)^O1085)</f>
        <v/>
      </c>
      <c r="Q1085">
        <f>IF(N1085="Atraso",$L$3-G1085,0)</f>
        <v/>
      </c>
      <c r="R1085">
        <f>IF(Q1085&lt;=15,"Até 15",IF(Q1085&lt;=30,"Entre 15 e 30",IF(Q1085&lt;=60,"Entre 30 e 60",IF(Q1085&lt;=90,"Entre 60 e 90",IF(Q1085&lt;=120,"Entre 90 e 120",IF(Q1085&lt;=150,"Entre 120 e 150",IF(Q1085&lt;=180,"Entre 150 e 180","Superior a 180")))))))</f>
        <v/>
      </c>
      <c r="S1085">
        <f>IF(N1085="Atraso",IF(Q1085&lt;=30,INFORME_MENSAL!$A$12,IF(Q1085&lt;=60,INFORME_MENSAL!$A$13,IF(Q1085&lt;=90,INFORME_MENSAL!$A$14,IF(Q1085&lt;=120,INFORME_MENSAL!$A$15,IF(Q1085&lt;=150,INFORME_MENSAL!$A$16,IF(Q1085&lt;=180,INFORME_MENSAL!$A$17,IF(Q1085&lt;=360,INFORME_MENSAL!$A$18,IF(Q1085&gt;360,INFORME_MENSAL!$A$19)))))))),"")</f>
        <v/>
      </c>
    </row>
    <row r="1086">
      <c r="A1086" t="inlineStr">
        <is>
          <t>CASA-44</t>
        </is>
      </c>
      <c r="B1086" t="inlineStr">
        <is>
          <t>AUGUSTO PARRA DIONISIO</t>
        </is>
      </c>
      <c r="C1086" t="n">
        <v>1</v>
      </c>
      <c r="D1086" t="inlineStr">
        <is>
          <t>INCC</t>
        </is>
      </c>
      <c r="F1086" t="inlineStr">
        <is>
          <t>Mensal</t>
        </is>
      </c>
      <c r="G1086" s="322" t="n">
        <v>45590</v>
      </c>
      <c r="H1086" s="322" t="n">
        <v>45566</v>
      </c>
      <c r="I1086" t="n">
        <v>13</v>
      </c>
      <c r="J1086" t="inlineStr">
        <is>
          <t>P - Parcela</t>
        </is>
      </c>
      <c r="K1086" t="inlineStr">
        <is>
          <t>Contrato</t>
        </is>
      </c>
      <c r="L1086" t="n">
        <v>3865.74</v>
      </c>
      <c r="M1086" s="167">
        <f>DATE(YEAR(G1086),MONTH(G1086),1)</f>
        <v/>
      </c>
      <c r="N1086" s="157">
        <f>IF(G1086&gt;$L$3,"Futuro","Atraso")</f>
        <v/>
      </c>
      <c r="O1086">
        <f>12*(YEAR(G1086)-YEAR($L$3))+(MONTH(G1086)-MONTH($L$3))</f>
        <v/>
      </c>
      <c r="P1086" s="319">
        <f>IF(N1086="Atraso",L1086,L1086/(1+$L$2)^O1086)</f>
        <v/>
      </c>
      <c r="Q1086">
        <f>IF(N1086="Atraso",$L$3-G1086,0)</f>
        <v/>
      </c>
      <c r="R1086">
        <f>IF(Q1086&lt;=15,"Até 15",IF(Q1086&lt;=30,"Entre 15 e 30",IF(Q1086&lt;=60,"Entre 30 e 60",IF(Q1086&lt;=90,"Entre 60 e 90",IF(Q1086&lt;=120,"Entre 90 e 120",IF(Q1086&lt;=150,"Entre 120 e 150",IF(Q1086&lt;=180,"Entre 150 e 180","Superior a 180")))))))</f>
        <v/>
      </c>
      <c r="S1086">
        <f>IF(N1086="Atraso",IF(Q1086&lt;=30,INFORME_MENSAL!$A$12,IF(Q1086&lt;=60,INFORME_MENSAL!$A$13,IF(Q1086&lt;=90,INFORME_MENSAL!$A$14,IF(Q1086&lt;=120,INFORME_MENSAL!$A$15,IF(Q1086&lt;=150,INFORME_MENSAL!$A$16,IF(Q1086&lt;=180,INFORME_MENSAL!$A$17,IF(Q1086&lt;=360,INFORME_MENSAL!$A$18,IF(Q1086&gt;360,INFORME_MENSAL!$A$19)))))))),"")</f>
        <v/>
      </c>
    </row>
    <row r="1087">
      <c r="A1087" t="inlineStr">
        <is>
          <t>CASA-4</t>
        </is>
      </c>
      <c r="B1087" t="inlineStr">
        <is>
          <t>ANTONIO MARCOS DE OLIVEIRA / CRISTIANE MARTINS MOURAO</t>
        </is>
      </c>
      <c r="C1087" t="n">
        <v>1</v>
      </c>
      <c r="D1087" t="inlineStr">
        <is>
          <t>INCC</t>
        </is>
      </c>
      <c r="F1087" t="inlineStr">
        <is>
          <t>Mensal</t>
        </is>
      </c>
      <c r="G1087" s="322" t="n">
        <v>45590</v>
      </c>
      <c r="H1087" s="322" t="n">
        <v>45566</v>
      </c>
      <c r="I1087" t="n">
        <v>4</v>
      </c>
      <c r="J1087" t="inlineStr">
        <is>
          <t>F - Financiamento</t>
        </is>
      </c>
      <c r="K1087" t="inlineStr">
        <is>
          <t>Contrato</t>
        </is>
      </c>
      <c r="L1087" t="n">
        <v>111152.86</v>
      </c>
      <c r="M1087" s="167">
        <f>DATE(YEAR(G1087),MONTH(G1087),1)</f>
        <v/>
      </c>
      <c r="N1087" s="157">
        <f>IF(G1087&gt;$L$3,"Futuro","Atraso")</f>
        <v/>
      </c>
      <c r="O1087">
        <f>12*(YEAR(G1087)-YEAR($L$3))+(MONTH(G1087)-MONTH($L$3))</f>
        <v/>
      </c>
      <c r="P1087" s="319">
        <f>IF(N1087="Atraso",L1087,L1087/(1+$L$2)^O1087)</f>
        <v/>
      </c>
      <c r="Q1087">
        <f>IF(N1087="Atraso",$L$3-G1087,0)</f>
        <v/>
      </c>
      <c r="R1087">
        <f>IF(Q1087&lt;=15,"Até 15",IF(Q1087&lt;=30,"Entre 15 e 30",IF(Q1087&lt;=60,"Entre 30 e 60",IF(Q1087&lt;=90,"Entre 60 e 90",IF(Q1087&lt;=120,"Entre 90 e 120",IF(Q1087&lt;=150,"Entre 120 e 150",IF(Q1087&lt;=180,"Entre 150 e 180","Superior a 180")))))))</f>
        <v/>
      </c>
      <c r="S1087">
        <f>IF(N1087="Atraso",IF(Q1087&lt;=30,INFORME_MENSAL!$A$12,IF(Q1087&lt;=60,INFORME_MENSAL!$A$13,IF(Q1087&lt;=90,INFORME_MENSAL!$A$14,IF(Q1087&lt;=120,INFORME_MENSAL!$A$15,IF(Q1087&lt;=150,INFORME_MENSAL!$A$16,IF(Q1087&lt;=180,INFORME_MENSAL!$A$17,IF(Q1087&lt;=360,INFORME_MENSAL!$A$18,IF(Q1087&gt;360,INFORME_MENSAL!$A$19)))))))),"")</f>
        <v/>
      </c>
    </row>
    <row r="1088">
      <c r="A1088" t="inlineStr">
        <is>
          <t>CASA-58</t>
        </is>
      </c>
      <c r="B1088" t="inlineStr">
        <is>
          <t>ADRIANO DO COUTO CORREA / PAULA LETICIA REIS LAVRA</t>
        </is>
      </c>
      <c r="C1088" t="n">
        <v>1</v>
      </c>
      <c r="D1088" t="inlineStr">
        <is>
          <t>INCC</t>
        </is>
      </c>
      <c r="F1088" t="inlineStr">
        <is>
          <t>Mensal</t>
        </is>
      </c>
      <c r="G1088" s="322" t="n">
        <v>45590</v>
      </c>
      <c r="H1088" s="322" t="n">
        <v>45566</v>
      </c>
      <c r="I1088" t="n">
        <v>1</v>
      </c>
      <c r="J1088" t="inlineStr">
        <is>
          <t>F - Financiamento</t>
        </is>
      </c>
      <c r="K1088" t="inlineStr">
        <is>
          <t>Contrato</t>
        </is>
      </c>
      <c r="L1088" t="n">
        <v>545984.52</v>
      </c>
      <c r="M1088" s="167">
        <f>DATE(YEAR(G1088),MONTH(G1088),1)</f>
        <v/>
      </c>
      <c r="N1088" s="157">
        <f>IF(G1088&gt;$L$3,"Futuro","Atraso")</f>
        <v/>
      </c>
      <c r="O1088">
        <f>12*(YEAR(G1088)-YEAR($L$3))+(MONTH(G1088)-MONTH($L$3))</f>
        <v/>
      </c>
      <c r="P1088" s="319">
        <f>IF(N1088="Atraso",L1088,L1088/(1+$L$2)^O1088)</f>
        <v/>
      </c>
      <c r="Q1088">
        <f>IF(N1088="Atraso",$L$3-G1088,0)</f>
        <v/>
      </c>
      <c r="R1088">
        <f>IF(Q1088&lt;=15,"Até 15",IF(Q1088&lt;=30,"Entre 15 e 30",IF(Q1088&lt;=60,"Entre 30 e 60",IF(Q1088&lt;=90,"Entre 60 e 90",IF(Q1088&lt;=120,"Entre 90 e 120",IF(Q1088&lt;=150,"Entre 120 e 150",IF(Q1088&lt;=180,"Entre 150 e 180","Superior a 180")))))))</f>
        <v/>
      </c>
      <c r="S1088">
        <f>IF(N1088="Atraso",IF(Q1088&lt;=30,INFORME_MENSAL!$A$12,IF(Q1088&lt;=60,INFORME_MENSAL!$A$13,IF(Q1088&lt;=90,INFORME_MENSAL!$A$14,IF(Q1088&lt;=120,INFORME_MENSAL!$A$15,IF(Q1088&lt;=150,INFORME_MENSAL!$A$16,IF(Q1088&lt;=180,INFORME_MENSAL!$A$17,IF(Q1088&lt;=360,INFORME_MENSAL!$A$18,IF(Q1088&gt;360,INFORME_MENSAL!$A$19)))))))),"")</f>
        <v/>
      </c>
    </row>
    <row r="1089">
      <c r="A1089" t="inlineStr">
        <is>
          <t>CASA-58</t>
        </is>
      </c>
      <c r="B1089" t="inlineStr">
        <is>
          <t>ADRIANO DO COUTO CORREA / PAULA LETICIA REIS LAVRA</t>
        </is>
      </c>
      <c r="C1089" t="n">
        <v>1</v>
      </c>
      <c r="D1089" t="inlineStr">
        <is>
          <t>INCC</t>
        </is>
      </c>
      <c r="F1089" t="inlineStr">
        <is>
          <t>Mensal</t>
        </is>
      </c>
      <c r="G1089" s="322" t="n">
        <v>45590</v>
      </c>
      <c r="H1089" s="322" t="n">
        <v>45566</v>
      </c>
      <c r="I1089" t="n">
        <v>14</v>
      </c>
      <c r="J1089" t="inlineStr">
        <is>
          <t>P - Parcela</t>
        </is>
      </c>
      <c r="K1089" t="inlineStr">
        <is>
          <t>Contrato</t>
        </is>
      </c>
      <c r="L1089" t="n">
        <v>3490.88</v>
      </c>
      <c r="M1089" s="167">
        <f>DATE(YEAR(G1089),MONTH(G1089),1)</f>
        <v/>
      </c>
      <c r="N1089" s="157">
        <f>IF(G1089&gt;$L$3,"Futuro","Atraso")</f>
        <v/>
      </c>
      <c r="O1089">
        <f>12*(YEAR(G1089)-YEAR($L$3))+(MONTH(G1089)-MONTH($L$3))</f>
        <v/>
      </c>
      <c r="P1089" s="319">
        <f>IF(N1089="Atraso",L1089,L1089/(1+$L$2)^O1089)</f>
        <v/>
      </c>
      <c r="Q1089">
        <f>IF(N1089="Atraso",$L$3-G1089,0)</f>
        <v/>
      </c>
      <c r="R1089">
        <f>IF(Q1089&lt;=15,"Até 15",IF(Q1089&lt;=30,"Entre 15 e 30",IF(Q1089&lt;=60,"Entre 30 e 60",IF(Q1089&lt;=90,"Entre 60 e 90",IF(Q1089&lt;=120,"Entre 90 e 120",IF(Q1089&lt;=150,"Entre 120 e 150",IF(Q1089&lt;=180,"Entre 150 e 180","Superior a 180")))))))</f>
        <v/>
      </c>
      <c r="S1089">
        <f>IF(N1089="Atraso",IF(Q1089&lt;=30,INFORME_MENSAL!$A$12,IF(Q1089&lt;=60,INFORME_MENSAL!$A$13,IF(Q1089&lt;=90,INFORME_MENSAL!$A$14,IF(Q1089&lt;=120,INFORME_MENSAL!$A$15,IF(Q1089&lt;=150,INFORME_MENSAL!$A$16,IF(Q1089&lt;=180,INFORME_MENSAL!$A$17,IF(Q1089&lt;=360,INFORME_MENSAL!$A$18,IF(Q1089&gt;360,INFORME_MENSAL!$A$19)))))))),"")</f>
        <v/>
      </c>
    </row>
    <row r="1090">
      <c r="A1090" t="inlineStr">
        <is>
          <t>CASA-80</t>
        </is>
      </c>
      <c r="B1090" t="inlineStr">
        <is>
          <t>MATHEUS OMENA MACIEL / INGRID ANDRADE OMENA</t>
        </is>
      </c>
      <c r="C1090" t="n">
        <v>1</v>
      </c>
      <c r="D1090" t="inlineStr">
        <is>
          <t>INCC</t>
        </is>
      </c>
      <c r="F1090" t="inlineStr">
        <is>
          <t>Mensal</t>
        </is>
      </c>
      <c r="G1090" s="322" t="n">
        <v>45590</v>
      </c>
      <c r="H1090" s="322" t="n">
        <v>45566</v>
      </c>
      <c r="I1090" t="n">
        <v>1</v>
      </c>
      <c r="J1090" t="inlineStr">
        <is>
          <t>F - Financiamento</t>
        </is>
      </c>
      <c r="K1090" t="inlineStr">
        <is>
          <t>Contrato</t>
        </is>
      </c>
      <c r="L1090" t="n">
        <v>615872.17</v>
      </c>
      <c r="M1090" s="167">
        <f>DATE(YEAR(G1090),MONTH(G1090),1)</f>
        <v/>
      </c>
      <c r="N1090" s="157">
        <f>IF(G1090&gt;$L$3,"Futuro","Atraso")</f>
        <v/>
      </c>
      <c r="O1090">
        <f>12*(YEAR(G1090)-YEAR($L$3))+(MONTH(G1090)-MONTH($L$3))</f>
        <v/>
      </c>
      <c r="P1090" s="319">
        <f>IF(N1090="Atraso",L1090,L1090/(1+$L$2)^O1090)</f>
        <v/>
      </c>
      <c r="Q1090">
        <f>IF(N1090="Atraso",$L$3-G1090,0)</f>
        <v/>
      </c>
      <c r="R1090">
        <f>IF(Q1090&lt;=15,"Até 15",IF(Q1090&lt;=30,"Entre 15 e 30",IF(Q1090&lt;=60,"Entre 30 e 60",IF(Q1090&lt;=90,"Entre 60 e 90",IF(Q1090&lt;=120,"Entre 90 e 120",IF(Q1090&lt;=150,"Entre 120 e 150",IF(Q1090&lt;=180,"Entre 150 e 180","Superior a 180")))))))</f>
        <v/>
      </c>
      <c r="S1090">
        <f>IF(N1090="Atraso",IF(Q1090&lt;=30,INFORME_MENSAL!$A$12,IF(Q1090&lt;=60,INFORME_MENSAL!$A$13,IF(Q1090&lt;=90,INFORME_MENSAL!$A$14,IF(Q1090&lt;=120,INFORME_MENSAL!$A$15,IF(Q1090&lt;=150,INFORME_MENSAL!$A$16,IF(Q1090&lt;=180,INFORME_MENSAL!$A$17,IF(Q1090&lt;=360,INFORME_MENSAL!$A$18,IF(Q1090&gt;360,INFORME_MENSAL!$A$19)))))))),"")</f>
        <v/>
      </c>
    </row>
    <row r="1091">
      <c r="A1091" t="inlineStr">
        <is>
          <t>CASA-80</t>
        </is>
      </c>
      <c r="B1091" t="inlineStr">
        <is>
          <t>MATHEUS OMENA MACIEL / INGRID ANDRADE OMENA</t>
        </is>
      </c>
      <c r="C1091" t="n">
        <v>1</v>
      </c>
      <c r="D1091" t="inlineStr">
        <is>
          <t>INCC</t>
        </is>
      </c>
      <c r="F1091" t="inlineStr">
        <is>
          <t>Mensal</t>
        </is>
      </c>
      <c r="G1091" s="322" t="n">
        <v>45590</v>
      </c>
      <c r="H1091" s="322" t="n">
        <v>45566</v>
      </c>
      <c r="I1091" t="n">
        <v>4</v>
      </c>
      <c r="J1091" t="inlineStr">
        <is>
          <t>A2 - Semestral</t>
        </is>
      </c>
      <c r="K1091" t="inlineStr">
        <is>
          <t>Contrato</t>
        </is>
      </c>
      <c r="L1091" t="n">
        <v>13918.28</v>
      </c>
      <c r="M1091" s="167">
        <f>DATE(YEAR(G1091),MONTH(G1091),1)</f>
        <v/>
      </c>
      <c r="N1091" s="157">
        <f>IF(G1091&gt;$L$3,"Futuro","Atraso")</f>
        <v/>
      </c>
      <c r="O1091">
        <f>12*(YEAR(G1091)-YEAR($L$3))+(MONTH(G1091)-MONTH($L$3))</f>
        <v/>
      </c>
      <c r="P1091" s="319">
        <f>IF(N1091="Atraso",L1091,L1091/(1+$L$2)^O1091)</f>
        <v/>
      </c>
      <c r="Q1091">
        <f>IF(N1091="Atraso",$L$3-G1091,0)</f>
        <v/>
      </c>
      <c r="R1091">
        <f>IF(Q1091&lt;=15,"Até 15",IF(Q1091&lt;=30,"Entre 15 e 30",IF(Q1091&lt;=60,"Entre 30 e 60",IF(Q1091&lt;=90,"Entre 60 e 90",IF(Q1091&lt;=120,"Entre 90 e 120",IF(Q1091&lt;=150,"Entre 120 e 150",IF(Q1091&lt;=180,"Entre 150 e 180","Superior a 180")))))))</f>
        <v/>
      </c>
      <c r="S1091">
        <f>IF(N1091="Atraso",IF(Q1091&lt;=30,INFORME_MENSAL!$A$12,IF(Q1091&lt;=60,INFORME_MENSAL!$A$13,IF(Q1091&lt;=90,INFORME_MENSAL!$A$14,IF(Q1091&lt;=120,INFORME_MENSAL!$A$15,IF(Q1091&lt;=150,INFORME_MENSAL!$A$16,IF(Q1091&lt;=180,INFORME_MENSAL!$A$17,IF(Q1091&lt;=360,INFORME_MENSAL!$A$18,IF(Q1091&gt;360,INFORME_MENSAL!$A$19)))))))),"")</f>
        <v/>
      </c>
    </row>
    <row r="1092">
      <c r="A1092" t="inlineStr">
        <is>
          <t>CASA-80</t>
        </is>
      </c>
      <c r="B1092" t="inlineStr">
        <is>
          <t>MATHEUS OMENA MACIEL / INGRID ANDRADE OMENA</t>
        </is>
      </c>
      <c r="C1092" t="n">
        <v>1</v>
      </c>
      <c r="D1092" t="inlineStr">
        <is>
          <t>INCC</t>
        </is>
      </c>
      <c r="F1092" t="inlineStr">
        <is>
          <t>Mensal</t>
        </is>
      </c>
      <c r="G1092" s="322" t="n">
        <v>45590</v>
      </c>
      <c r="H1092" s="322" t="n">
        <v>45566</v>
      </c>
      <c r="I1092" t="n">
        <v>11</v>
      </c>
      <c r="J1092" t="inlineStr">
        <is>
          <t>P - Parcela</t>
        </is>
      </c>
      <c r="K1092" t="inlineStr">
        <is>
          <t>Contrato</t>
        </is>
      </c>
      <c r="L1092" t="n">
        <v>3595.43</v>
      </c>
      <c r="M1092" s="167">
        <f>DATE(YEAR(G1092),MONTH(G1092),1)</f>
        <v/>
      </c>
      <c r="N1092" s="157">
        <f>IF(G1092&gt;$L$3,"Futuro","Atraso")</f>
        <v/>
      </c>
      <c r="O1092">
        <f>12*(YEAR(G1092)-YEAR($L$3))+(MONTH(G1092)-MONTH($L$3))</f>
        <v/>
      </c>
      <c r="P1092" s="319">
        <f>IF(N1092="Atraso",L1092,L1092/(1+$L$2)^O1092)</f>
        <v/>
      </c>
      <c r="Q1092">
        <f>IF(N1092="Atraso",$L$3-G1092,0)</f>
        <v/>
      </c>
      <c r="R1092">
        <f>IF(Q1092&lt;=15,"Até 15",IF(Q1092&lt;=30,"Entre 15 e 30",IF(Q1092&lt;=60,"Entre 30 e 60",IF(Q1092&lt;=90,"Entre 60 e 90",IF(Q1092&lt;=120,"Entre 90 e 120",IF(Q1092&lt;=150,"Entre 120 e 150",IF(Q1092&lt;=180,"Entre 150 e 180","Superior a 180")))))))</f>
        <v/>
      </c>
      <c r="S1092">
        <f>IF(N1092="Atraso",IF(Q1092&lt;=30,INFORME_MENSAL!$A$12,IF(Q1092&lt;=60,INFORME_MENSAL!$A$13,IF(Q1092&lt;=90,INFORME_MENSAL!$A$14,IF(Q1092&lt;=120,INFORME_MENSAL!$A$15,IF(Q1092&lt;=150,INFORME_MENSAL!$A$16,IF(Q1092&lt;=180,INFORME_MENSAL!$A$17,IF(Q1092&lt;=360,INFORME_MENSAL!$A$18,IF(Q1092&gt;360,INFORME_MENSAL!$A$19)))))))),"")</f>
        <v/>
      </c>
    </row>
    <row r="1093">
      <c r="A1093" t="inlineStr">
        <is>
          <t>CASA-10</t>
        </is>
      </c>
      <c r="B1093" t="inlineStr">
        <is>
          <t>DIEGO DA MATA DE SOUSA</t>
        </is>
      </c>
      <c r="C1093" t="n">
        <v>1</v>
      </c>
      <c r="D1093" t="inlineStr">
        <is>
          <t>INCC</t>
        </is>
      </c>
      <c r="F1093" t="inlineStr">
        <is>
          <t>Mensal</t>
        </is>
      </c>
      <c r="G1093" s="322" t="n">
        <v>45590</v>
      </c>
      <c r="H1093" s="322" t="n">
        <v>45566</v>
      </c>
      <c r="I1093" t="n">
        <v>11</v>
      </c>
      <c r="J1093" t="inlineStr">
        <is>
          <t>P - Parcela</t>
        </is>
      </c>
      <c r="K1093" t="inlineStr">
        <is>
          <t>Contrato</t>
        </is>
      </c>
      <c r="L1093" t="n">
        <v>3595.43</v>
      </c>
      <c r="M1093" s="167">
        <f>DATE(YEAR(G1093),MONTH(G1093),1)</f>
        <v/>
      </c>
      <c r="N1093" s="157">
        <f>IF(G1093&gt;$L$3,"Futuro","Atraso")</f>
        <v/>
      </c>
      <c r="O1093">
        <f>12*(YEAR(G1093)-YEAR($L$3))+(MONTH(G1093)-MONTH($L$3))</f>
        <v/>
      </c>
      <c r="P1093" s="319">
        <f>IF(N1093="Atraso",L1093,L1093/(1+$L$2)^O1093)</f>
        <v/>
      </c>
      <c r="Q1093">
        <f>IF(N1093="Atraso",$L$3-G1093,0)</f>
        <v/>
      </c>
      <c r="R1093">
        <f>IF(Q1093&lt;=15,"Até 15",IF(Q1093&lt;=30,"Entre 15 e 30",IF(Q1093&lt;=60,"Entre 30 e 60",IF(Q1093&lt;=90,"Entre 60 e 90",IF(Q1093&lt;=120,"Entre 90 e 120",IF(Q1093&lt;=150,"Entre 120 e 150",IF(Q1093&lt;=180,"Entre 150 e 180","Superior a 180")))))))</f>
        <v/>
      </c>
      <c r="S1093">
        <f>IF(N1093="Atraso",IF(Q1093&lt;=30,INFORME_MENSAL!$A$12,IF(Q1093&lt;=60,INFORME_MENSAL!$A$13,IF(Q1093&lt;=90,INFORME_MENSAL!$A$14,IF(Q1093&lt;=120,INFORME_MENSAL!$A$15,IF(Q1093&lt;=150,INFORME_MENSAL!$A$16,IF(Q1093&lt;=180,INFORME_MENSAL!$A$17,IF(Q1093&lt;=360,INFORME_MENSAL!$A$18,IF(Q1093&gt;360,INFORME_MENSAL!$A$19)))))))),"")</f>
        <v/>
      </c>
    </row>
    <row r="1094">
      <c r="A1094" t="inlineStr">
        <is>
          <t>CASA-10</t>
        </is>
      </c>
      <c r="B1094" t="inlineStr">
        <is>
          <t>DIEGO DA MATA DE SOUSA</t>
        </is>
      </c>
      <c r="C1094" t="n">
        <v>1</v>
      </c>
      <c r="D1094" t="inlineStr">
        <is>
          <t>INCC</t>
        </is>
      </c>
      <c r="F1094" t="inlineStr">
        <is>
          <t>Mensal</t>
        </is>
      </c>
      <c r="G1094" s="322" t="n">
        <v>45590</v>
      </c>
      <c r="H1094" s="322" t="n">
        <v>45566</v>
      </c>
      <c r="I1094" t="n">
        <v>1</v>
      </c>
      <c r="J1094" t="inlineStr">
        <is>
          <t>F - Financiamento</t>
        </is>
      </c>
      <c r="K1094" t="inlineStr">
        <is>
          <t>Contrato</t>
        </is>
      </c>
      <c r="L1094" t="n">
        <v>615872.22</v>
      </c>
      <c r="M1094" s="167">
        <f>DATE(YEAR(G1094),MONTH(G1094),1)</f>
        <v/>
      </c>
      <c r="N1094" s="157">
        <f>IF(G1094&gt;$L$3,"Futuro","Atraso")</f>
        <v/>
      </c>
      <c r="O1094">
        <f>12*(YEAR(G1094)-YEAR($L$3))+(MONTH(G1094)-MONTH($L$3))</f>
        <v/>
      </c>
      <c r="P1094" s="319">
        <f>IF(N1094="Atraso",L1094,L1094/(1+$L$2)^O1094)</f>
        <v/>
      </c>
      <c r="Q1094">
        <f>IF(N1094="Atraso",$L$3-G1094,0)</f>
        <v/>
      </c>
      <c r="R1094">
        <f>IF(Q1094&lt;=15,"Até 15",IF(Q1094&lt;=30,"Entre 15 e 30",IF(Q1094&lt;=60,"Entre 30 e 60",IF(Q1094&lt;=90,"Entre 60 e 90",IF(Q1094&lt;=120,"Entre 90 e 120",IF(Q1094&lt;=150,"Entre 120 e 150",IF(Q1094&lt;=180,"Entre 150 e 180","Superior a 180")))))))</f>
        <v/>
      </c>
      <c r="S1094">
        <f>IF(N1094="Atraso",IF(Q1094&lt;=30,INFORME_MENSAL!$A$12,IF(Q1094&lt;=60,INFORME_MENSAL!$A$13,IF(Q1094&lt;=90,INFORME_MENSAL!$A$14,IF(Q1094&lt;=120,INFORME_MENSAL!$A$15,IF(Q1094&lt;=150,INFORME_MENSAL!$A$16,IF(Q1094&lt;=180,INFORME_MENSAL!$A$17,IF(Q1094&lt;=360,INFORME_MENSAL!$A$18,IF(Q1094&gt;360,INFORME_MENSAL!$A$19)))))))),"")</f>
        <v/>
      </c>
    </row>
    <row r="1095">
      <c r="A1095" t="inlineStr">
        <is>
          <t>CASA-10</t>
        </is>
      </c>
      <c r="B1095" t="inlineStr">
        <is>
          <t>DIEGO DA MATA DE SOUSA</t>
        </is>
      </c>
      <c r="C1095" t="n">
        <v>1</v>
      </c>
      <c r="D1095" t="inlineStr">
        <is>
          <t>INCC</t>
        </is>
      </c>
      <c r="F1095" t="inlineStr">
        <is>
          <t>Mensal</t>
        </is>
      </c>
      <c r="G1095" s="322" t="n">
        <v>45590</v>
      </c>
      <c r="H1095" s="322" t="n">
        <v>45566</v>
      </c>
      <c r="I1095" t="n">
        <v>5</v>
      </c>
      <c r="J1095" t="inlineStr">
        <is>
          <t>A2 - Semestral</t>
        </is>
      </c>
      <c r="K1095" t="inlineStr">
        <is>
          <t>Contrato</t>
        </is>
      </c>
      <c r="L1095" t="n">
        <v>13918.27</v>
      </c>
      <c r="M1095" s="167">
        <f>DATE(YEAR(G1095),MONTH(G1095),1)</f>
        <v/>
      </c>
      <c r="N1095" s="157">
        <f>IF(G1095&gt;$L$3,"Futuro","Atraso")</f>
        <v/>
      </c>
      <c r="O1095">
        <f>12*(YEAR(G1095)-YEAR($L$3))+(MONTH(G1095)-MONTH($L$3))</f>
        <v/>
      </c>
      <c r="P1095" s="319">
        <f>IF(N1095="Atraso",L1095,L1095/(1+$L$2)^O1095)</f>
        <v/>
      </c>
      <c r="Q1095">
        <f>IF(N1095="Atraso",$L$3-G1095,0)</f>
        <v/>
      </c>
      <c r="R1095">
        <f>IF(Q1095&lt;=15,"Até 15",IF(Q1095&lt;=30,"Entre 15 e 30",IF(Q1095&lt;=60,"Entre 30 e 60",IF(Q1095&lt;=90,"Entre 60 e 90",IF(Q1095&lt;=120,"Entre 90 e 120",IF(Q1095&lt;=150,"Entre 120 e 150",IF(Q1095&lt;=180,"Entre 150 e 180","Superior a 180")))))))</f>
        <v/>
      </c>
      <c r="S1095">
        <f>IF(N1095="Atraso",IF(Q1095&lt;=30,INFORME_MENSAL!$A$12,IF(Q1095&lt;=60,INFORME_MENSAL!$A$13,IF(Q1095&lt;=90,INFORME_MENSAL!$A$14,IF(Q1095&lt;=120,INFORME_MENSAL!$A$15,IF(Q1095&lt;=150,INFORME_MENSAL!$A$16,IF(Q1095&lt;=180,INFORME_MENSAL!$A$17,IF(Q1095&lt;=360,INFORME_MENSAL!$A$18,IF(Q1095&gt;360,INFORME_MENSAL!$A$19)))))))),"")</f>
        <v/>
      </c>
    </row>
    <row r="1096">
      <c r="A1096" t="inlineStr">
        <is>
          <t>CASA-43</t>
        </is>
      </c>
      <c r="B1096" t="inlineStr">
        <is>
          <t>ROBSON PEREIRA DA SILVA / CAMILA DA SILVA OLIVEIRA</t>
        </is>
      </c>
      <c r="C1096" t="n">
        <v>1</v>
      </c>
      <c r="D1096" t="inlineStr">
        <is>
          <t>INCC</t>
        </is>
      </c>
      <c r="F1096" t="inlineStr">
        <is>
          <t>Mensal</t>
        </is>
      </c>
      <c r="G1096" s="322" t="n">
        <v>45590</v>
      </c>
      <c r="H1096" s="322" t="n">
        <v>45566</v>
      </c>
      <c r="I1096" t="n">
        <v>15</v>
      </c>
      <c r="J1096" t="inlineStr">
        <is>
          <t>P - Parcela</t>
        </is>
      </c>
      <c r="K1096" t="inlineStr">
        <is>
          <t>Contrato</t>
        </is>
      </c>
      <c r="L1096" t="n">
        <v>4358.99</v>
      </c>
      <c r="M1096" s="167">
        <f>DATE(YEAR(G1096),MONTH(G1096),1)</f>
        <v/>
      </c>
      <c r="N1096" s="157">
        <f>IF(G1096&gt;$L$3,"Futuro","Atraso")</f>
        <v/>
      </c>
      <c r="O1096">
        <f>12*(YEAR(G1096)-YEAR($L$3))+(MONTH(G1096)-MONTH($L$3))</f>
        <v/>
      </c>
      <c r="P1096" s="319">
        <f>IF(N1096="Atraso",L1096,L1096/(1+$L$2)^O1096)</f>
        <v/>
      </c>
      <c r="Q1096">
        <f>IF(N1096="Atraso",$L$3-G1096,0)</f>
        <v/>
      </c>
      <c r="R1096">
        <f>IF(Q1096&lt;=15,"Até 15",IF(Q1096&lt;=30,"Entre 15 e 30",IF(Q1096&lt;=60,"Entre 30 e 60",IF(Q1096&lt;=90,"Entre 60 e 90",IF(Q1096&lt;=120,"Entre 90 e 120",IF(Q1096&lt;=150,"Entre 120 e 150",IF(Q1096&lt;=180,"Entre 150 e 180","Superior a 180")))))))</f>
        <v/>
      </c>
      <c r="S1096">
        <f>IF(N1096="Atraso",IF(Q1096&lt;=30,INFORME_MENSAL!$A$12,IF(Q1096&lt;=60,INFORME_MENSAL!$A$13,IF(Q1096&lt;=90,INFORME_MENSAL!$A$14,IF(Q1096&lt;=120,INFORME_MENSAL!$A$15,IF(Q1096&lt;=150,INFORME_MENSAL!$A$16,IF(Q1096&lt;=180,INFORME_MENSAL!$A$17,IF(Q1096&lt;=360,INFORME_MENSAL!$A$18,IF(Q1096&gt;360,INFORME_MENSAL!$A$19)))))))),"")</f>
        <v/>
      </c>
    </row>
    <row r="1097">
      <c r="A1097" t="inlineStr">
        <is>
          <t>CASA-43</t>
        </is>
      </c>
      <c r="B1097" t="inlineStr">
        <is>
          <t>ROBSON PEREIRA DA SILVA / CAMILA DA SILVA OLIVEIRA</t>
        </is>
      </c>
      <c r="C1097" t="n">
        <v>1</v>
      </c>
      <c r="D1097" t="inlineStr">
        <is>
          <t>INCC</t>
        </is>
      </c>
      <c r="F1097" t="inlineStr">
        <is>
          <t>Mensal</t>
        </is>
      </c>
      <c r="G1097" s="322" t="n">
        <v>45590</v>
      </c>
      <c r="H1097" s="322" t="n">
        <v>45566</v>
      </c>
      <c r="I1097" t="n">
        <v>1</v>
      </c>
      <c r="J1097" t="inlineStr">
        <is>
          <t>F - Financiamento</t>
        </is>
      </c>
      <c r="K1097" t="inlineStr">
        <is>
          <t>Contrato</t>
        </is>
      </c>
      <c r="L1097" t="n">
        <v>601112.34</v>
      </c>
      <c r="M1097" s="167">
        <f>DATE(YEAR(G1097),MONTH(G1097),1)</f>
        <v/>
      </c>
      <c r="N1097" s="157">
        <f>IF(G1097&gt;$L$3,"Futuro","Atraso")</f>
        <v/>
      </c>
      <c r="O1097">
        <f>12*(YEAR(G1097)-YEAR($L$3))+(MONTH(G1097)-MONTH($L$3))</f>
        <v/>
      </c>
      <c r="P1097" s="319">
        <f>IF(N1097="Atraso",L1097,L1097/(1+$L$2)^O1097)</f>
        <v/>
      </c>
      <c r="Q1097">
        <f>IF(N1097="Atraso",$L$3-G1097,0)</f>
        <v/>
      </c>
      <c r="R1097">
        <f>IF(Q1097&lt;=15,"Até 15",IF(Q1097&lt;=30,"Entre 15 e 30",IF(Q1097&lt;=60,"Entre 30 e 60",IF(Q1097&lt;=90,"Entre 60 e 90",IF(Q1097&lt;=120,"Entre 90 e 120",IF(Q1097&lt;=150,"Entre 120 e 150",IF(Q1097&lt;=180,"Entre 150 e 180","Superior a 180")))))))</f>
        <v/>
      </c>
      <c r="S1097">
        <f>IF(N1097="Atraso",IF(Q1097&lt;=30,INFORME_MENSAL!$A$12,IF(Q1097&lt;=60,INFORME_MENSAL!$A$13,IF(Q1097&lt;=90,INFORME_MENSAL!$A$14,IF(Q1097&lt;=120,INFORME_MENSAL!$A$15,IF(Q1097&lt;=150,INFORME_MENSAL!$A$16,IF(Q1097&lt;=180,INFORME_MENSAL!$A$17,IF(Q1097&lt;=360,INFORME_MENSAL!$A$18,IF(Q1097&gt;360,INFORME_MENSAL!$A$19)))))))),"")</f>
        <v/>
      </c>
    </row>
    <row r="1098">
      <c r="A1098" t="inlineStr">
        <is>
          <t>CASA-3</t>
        </is>
      </c>
      <c r="B1098" t="inlineStr">
        <is>
          <t>EDNEY DE CARVALHO BREVES JUNIOR</t>
        </is>
      </c>
      <c r="C1098" t="n">
        <v>1</v>
      </c>
      <c r="D1098" t="inlineStr">
        <is>
          <t>INCC</t>
        </is>
      </c>
      <c r="F1098" t="inlineStr">
        <is>
          <t>Mensal</t>
        </is>
      </c>
      <c r="G1098" s="322" t="n">
        <v>45590</v>
      </c>
      <c r="H1098" s="322" t="n">
        <v>45566</v>
      </c>
      <c r="I1098" t="n">
        <v>5</v>
      </c>
      <c r="J1098" t="inlineStr">
        <is>
          <t>F - Financiamento</t>
        </is>
      </c>
      <c r="K1098" t="inlineStr">
        <is>
          <t>Contrato</t>
        </is>
      </c>
      <c r="L1098" t="n">
        <v>392204.29</v>
      </c>
      <c r="M1098" s="167">
        <f>DATE(YEAR(G1098),MONTH(G1098),1)</f>
        <v/>
      </c>
      <c r="N1098" s="157">
        <f>IF(G1098&gt;$L$3,"Futuro","Atraso")</f>
        <v/>
      </c>
      <c r="O1098">
        <f>12*(YEAR(G1098)-YEAR($L$3))+(MONTH(G1098)-MONTH($L$3))</f>
        <v/>
      </c>
      <c r="P1098" s="319">
        <f>IF(N1098="Atraso",L1098,L1098/(1+$L$2)^O1098)</f>
        <v/>
      </c>
      <c r="Q1098">
        <f>IF(N1098="Atraso",$L$3-G1098,0)</f>
        <v/>
      </c>
      <c r="R1098">
        <f>IF(Q1098&lt;=15,"Até 15",IF(Q1098&lt;=30,"Entre 15 e 30",IF(Q1098&lt;=60,"Entre 30 e 60",IF(Q1098&lt;=90,"Entre 60 e 90",IF(Q1098&lt;=120,"Entre 90 e 120",IF(Q1098&lt;=150,"Entre 120 e 150",IF(Q1098&lt;=180,"Entre 150 e 180","Superior a 180")))))))</f>
        <v/>
      </c>
      <c r="S1098">
        <f>IF(N1098="Atraso",IF(Q1098&lt;=30,INFORME_MENSAL!$A$12,IF(Q1098&lt;=60,INFORME_MENSAL!$A$13,IF(Q1098&lt;=90,INFORME_MENSAL!$A$14,IF(Q1098&lt;=120,INFORME_MENSAL!$A$15,IF(Q1098&lt;=150,INFORME_MENSAL!$A$16,IF(Q1098&lt;=180,INFORME_MENSAL!$A$17,IF(Q1098&lt;=360,INFORME_MENSAL!$A$18,IF(Q1098&gt;360,INFORME_MENSAL!$A$19)))))))),"")</f>
        <v/>
      </c>
    </row>
    <row r="1099">
      <c r="A1099" t="inlineStr">
        <is>
          <t>CASA-53</t>
        </is>
      </c>
      <c r="B1099" t="inlineStr">
        <is>
          <t>FELIPE POZITANO FABRETTE</t>
        </is>
      </c>
      <c r="C1099" t="n">
        <v>1</v>
      </c>
      <c r="D1099" t="inlineStr">
        <is>
          <t>INCC</t>
        </is>
      </c>
      <c r="F1099" t="inlineStr">
        <is>
          <t>Mensal</t>
        </is>
      </c>
      <c r="G1099" s="322" t="n">
        <v>45590</v>
      </c>
      <c r="H1099" s="322" t="n">
        <v>45566</v>
      </c>
      <c r="I1099" t="n">
        <v>1</v>
      </c>
      <c r="J1099" t="inlineStr">
        <is>
          <t>F - Financiamento</t>
        </is>
      </c>
      <c r="K1099" t="inlineStr">
        <is>
          <t>Contrato</t>
        </is>
      </c>
      <c r="L1099" t="n">
        <v>393000</v>
      </c>
      <c r="M1099" s="167">
        <f>DATE(YEAR(G1099),MONTH(G1099),1)</f>
        <v/>
      </c>
      <c r="N1099" s="157">
        <f>IF(G1099&gt;$L$3,"Futuro","Atraso")</f>
        <v/>
      </c>
      <c r="O1099">
        <f>12*(YEAR(G1099)-YEAR($L$3))+(MONTH(G1099)-MONTH($L$3))</f>
        <v/>
      </c>
      <c r="P1099" s="319">
        <f>IF(N1099="Atraso",L1099,L1099/(1+$L$2)^O1099)</f>
        <v/>
      </c>
      <c r="Q1099">
        <f>IF(N1099="Atraso",$L$3-G1099,0)</f>
        <v/>
      </c>
      <c r="R1099">
        <f>IF(Q1099&lt;=15,"Até 15",IF(Q1099&lt;=30,"Entre 15 e 30",IF(Q1099&lt;=60,"Entre 30 e 60",IF(Q1099&lt;=90,"Entre 60 e 90",IF(Q1099&lt;=120,"Entre 90 e 120",IF(Q1099&lt;=150,"Entre 120 e 150",IF(Q1099&lt;=180,"Entre 150 e 180","Superior a 180")))))))</f>
        <v/>
      </c>
      <c r="S1099">
        <f>IF(N1099="Atraso",IF(Q1099&lt;=30,INFORME_MENSAL!$A$12,IF(Q1099&lt;=60,INFORME_MENSAL!$A$13,IF(Q1099&lt;=90,INFORME_MENSAL!$A$14,IF(Q1099&lt;=120,INFORME_MENSAL!$A$15,IF(Q1099&lt;=150,INFORME_MENSAL!$A$16,IF(Q1099&lt;=180,INFORME_MENSAL!$A$17,IF(Q1099&lt;=360,INFORME_MENSAL!$A$18,IF(Q1099&gt;360,INFORME_MENSAL!$A$19)))))))),"")</f>
        <v/>
      </c>
    </row>
    <row r="1100">
      <c r="A1100" t="inlineStr">
        <is>
          <t>CASA-65</t>
        </is>
      </c>
      <c r="B1100" t="inlineStr">
        <is>
          <t>DANILO BERTONI PIMENTA / ALBANETE COSTA DE FRANÇA</t>
        </is>
      </c>
      <c r="C1100" t="n">
        <v>1</v>
      </c>
      <c r="D1100" t="inlineStr">
        <is>
          <t>INCC</t>
        </is>
      </c>
      <c r="F1100" t="inlineStr">
        <is>
          <t>Mensal</t>
        </is>
      </c>
      <c r="G1100" s="322" t="n">
        <v>45590</v>
      </c>
      <c r="H1100" s="322" t="n">
        <v>45566</v>
      </c>
      <c r="I1100" t="n">
        <v>1</v>
      </c>
      <c r="J1100" t="inlineStr">
        <is>
          <t>F - Financiamento</t>
        </is>
      </c>
      <c r="K1100" t="inlineStr">
        <is>
          <t>Contrato</t>
        </is>
      </c>
      <c r="L1100" t="n">
        <v>697800.17</v>
      </c>
      <c r="M1100" s="167">
        <f>DATE(YEAR(G1100),MONTH(G1100),1)</f>
        <v/>
      </c>
      <c r="N1100" s="157">
        <f>IF(G1100&gt;$L$3,"Futuro","Atraso")</f>
        <v/>
      </c>
      <c r="O1100">
        <f>12*(YEAR(G1100)-YEAR($L$3))+(MONTH(G1100)-MONTH($L$3))</f>
        <v/>
      </c>
      <c r="P1100" s="319">
        <f>IF(N1100="Atraso",L1100,L1100/(1+$L$2)^O1100)</f>
        <v/>
      </c>
      <c r="Q1100">
        <f>IF(N1100="Atraso",$L$3-G1100,0)</f>
        <v/>
      </c>
      <c r="R1100">
        <f>IF(Q1100&lt;=15,"Até 15",IF(Q1100&lt;=30,"Entre 15 e 30",IF(Q1100&lt;=60,"Entre 30 e 60",IF(Q1100&lt;=90,"Entre 60 e 90",IF(Q1100&lt;=120,"Entre 90 e 120",IF(Q1100&lt;=150,"Entre 120 e 150",IF(Q1100&lt;=180,"Entre 150 e 180","Superior a 180")))))))</f>
        <v/>
      </c>
      <c r="S1100">
        <f>IF(N1100="Atraso",IF(Q1100&lt;=30,INFORME_MENSAL!$A$12,IF(Q1100&lt;=60,INFORME_MENSAL!$A$13,IF(Q1100&lt;=90,INFORME_MENSAL!$A$14,IF(Q1100&lt;=120,INFORME_MENSAL!$A$15,IF(Q1100&lt;=150,INFORME_MENSAL!$A$16,IF(Q1100&lt;=180,INFORME_MENSAL!$A$17,IF(Q1100&lt;=360,INFORME_MENSAL!$A$18,IF(Q1100&gt;360,INFORME_MENSAL!$A$19)))))))),"")</f>
        <v/>
      </c>
    </row>
    <row r="1101">
      <c r="A1101" t="inlineStr">
        <is>
          <t>CASA-14</t>
        </is>
      </c>
      <c r="B1101" t="inlineStr">
        <is>
          <t>VINICIUS DOLZANI FERMINO NASCIMENTO / GLAUCIA DOS SANTOS SILVA NASCIMENTO</t>
        </is>
      </c>
      <c r="C1101" t="n">
        <v>1</v>
      </c>
      <c r="D1101" t="inlineStr">
        <is>
          <t>INCC</t>
        </is>
      </c>
      <c r="F1101" t="inlineStr">
        <is>
          <t>Mensal</t>
        </is>
      </c>
      <c r="G1101" s="322" t="n">
        <v>45595</v>
      </c>
      <c r="H1101" s="322" t="n">
        <v>45566</v>
      </c>
      <c r="I1101" t="n">
        <v>1</v>
      </c>
      <c r="J1101" t="inlineStr">
        <is>
          <t>F - Financiamento</t>
        </is>
      </c>
      <c r="K1101" t="inlineStr">
        <is>
          <t>Contrato</t>
        </is>
      </c>
      <c r="L1101" t="n">
        <v>573198.76</v>
      </c>
      <c r="M1101" s="167">
        <f>DATE(YEAR(G1101),MONTH(G1101),1)</f>
        <v/>
      </c>
      <c r="N1101" s="157">
        <f>IF(G1101&gt;$L$3,"Futuro","Atraso")</f>
        <v/>
      </c>
      <c r="O1101">
        <f>12*(YEAR(G1101)-YEAR($L$3))+(MONTH(G1101)-MONTH($L$3))</f>
        <v/>
      </c>
      <c r="P1101" s="319">
        <f>IF(N1101="Atraso",L1101,L1101/(1+$L$2)^O1101)</f>
        <v/>
      </c>
      <c r="Q1101">
        <f>IF(N1101="Atraso",$L$3-G1101,0)</f>
        <v/>
      </c>
      <c r="R1101">
        <f>IF(Q1101&lt;=15,"Até 15",IF(Q1101&lt;=30,"Entre 15 e 30",IF(Q1101&lt;=60,"Entre 30 e 60",IF(Q1101&lt;=90,"Entre 60 e 90",IF(Q1101&lt;=120,"Entre 90 e 120",IF(Q1101&lt;=150,"Entre 120 e 150",IF(Q1101&lt;=180,"Entre 150 e 180","Superior a 180")))))))</f>
        <v/>
      </c>
      <c r="S1101">
        <f>IF(N1101="Atraso",IF(Q1101&lt;=30,INFORME_MENSAL!$A$12,IF(Q1101&lt;=60,INFORME_MENSAL!$A$13,IF(Q1101&lt;=90,INFORME_MENSAL!$A$14,IF(Q1101&lt;=120,INFORME_MENSAL!$A$15,IF(Q1101&lt;=150,INFORME_MENSAL!$A$16,IF(Q1101&lt;=180,INFORME_MENSAL!$A$17,IF(Q1101&lt;=360,INFORME_MENSAL!$A$18,IF(Q1101&gt;360,INFORME_MENSAL!$A$19)))))))),"")</f>
        <v/>
      </c>
    </row>
    <row r="1102">
      <c r="A1102" t="inlineStr">
        <is>
          <t>CASA-11</t>
        </is>
      </c>
      <c r="B1102" t="inlineStr">
        <is>
          <t>HUGO LEONARDO DA CRUZ</t>
        </is>
      </c>
      <c r="C1102" t="n">
        <v>1</v>
      </c>
      <c r="D1102" t="inlineStr">
        <is>
          <t>INCC</t>
        </is>
      </c>
      <c r="F1102" t="inlineStr">
        <is>
          <t>Mensal</t>
        </is>
      </c>
      <c r="G1102" s="322" t="n">
        <v>45595</v>
      </c>
      <c r="H1102" s="322" t="n">
        <v>45566</v>
      </c>
      <c r="I1102" t="n">
        <v>1</v>
      </c>
      <c r="J1102" t="inlineStr">
        <is>
          <t>F - Financiamento</t>
        </is>
      </c>
      <c r="K1102" t="inlineStr">
        <is>
          <t>Contrato</t>
        </is>
      </c>
      <c r="L1102" t="n">
        <v>571199.5699999999</v>
      </c>
      <c r="M1102" s="167">
        <f>DATE(YEAR(G1102),MONTH(G1102),1)</f>
        <v/>
      </c>
      <c r="N1102" s="157">
        <f>IF(G1102&gt;$L$3,"Futuro","Atraso")</f>
        <v/>
      </c>
      <c r="O1102">
        <f>12*(YEAR(G1102)-YEAR($L$3))+(MONTH(G1102)-MONTH($L$3))</f>
        <v/>
      </c>
      <c r="P1102" s="319">
        <f>IF(N1102="Atraso",L1102,L1102/(1+$L$2)^O1102)</f>
        <v/>
      </c>
      <c r="Q1102">
        <f>IF(N1102="Atraso",$L$3-G1102,0)</f>
        <v/>
      </c>
      <c r="R1102">
        <f>IF(Q1102&lt;=15,"Até 15",IF(Q1102&lt;=30,"Entre 15 e 30",IF(Q1102&lt;=60,"Entre 30 e 60",IF(Q1102&lt;=90,"Entre 60 e 90",IF(Q1102&lt;=120,"Entre 90 e 120",IF(Q1102&lt;=150,"Entre 120 e 150",IF(Q1102&lt;=180,"Entre 150 e 180","Superior a 180")))))))</f>
        <v/>
      </c>
      <c r="S1102">
        <f>IF(N1102="Atraso",IF(Q1102&lt;=30,INFORME_MENSAL!$A$12,IF(Q1102&lt;=60,INFORME_MENSAL!$A$13,IF(Q1102&lt;=90,INFORME_MENSAL!$A$14,IF(Q1102&lt;=120,INFORME_MENSAL!$A$15,IF(Q1102&lt;=150,INFORME_MENSAL!$A$16,IF(Q1102&lt;=180,INFORME_MENSAL!$A$17,IF(Q1102&lt;=360,INFORME_MENSAL!$A$18,IF(Q1102&gt;360,INFORME_MENSAL!$A$19)))))))),"")</f>
        <v/>
      </c>
    </row>
    <row r="1103">
      <c r="A1103" t="inlineStr">
        <is>
          <t>CASA-28</t>
        </is>
      </c>
      <c r="B1103" t="inlineStr">
        <is>
          <t>ALINE SALVATERRA MAGALHAES</t>
        </is>
      </c>
      <c r="C1103" t="n">
        <v>1</v>
      </c>
      <c r="D1103" t="inlineStr">
        <is>
          <t>INCC</t>
        </is>
      </c>
      <c r="F1103" t="inlineStr">
        <is>
          <t>Mensal</t>
        </is>
      </c>
      <c r="G1103" s="322" t="n">
        <v>45611</v>
      </c>
      <c r="H1103" s="322" t="n">
        <v>45597</v>
      </c>
      <c r="I1103" t="n">
        <v>19</v>
      </c>
      <c r="J1103" t="inlineStr">
        <is>
          <t>P - Parcela</t>
        </is>
      </c>
      <c r="K1103" t="inlineStr">
        <is>
          <t>Contrato</t>
        </is>
      </c>
      <c r="L1103" t="n">
        <v>3872.75</v>
      </c>
      <c r="M1103" s="167">
        <f>DATE(YEAR(G1103),MONTH(G1103),1)</f>
        <v/>
      </c>
      <c r="N1103" s="157">
        <f>IF(G1103&gt;$L$3,"Futuro","Atraso")</f>
        <v/>
      </c>
      <c r="O1103">
        <f>12*(YEAR(G1103)-YEAR($L$3))+(MONTH(G1103)-MONTH($L$3))</f>
        <v/>
      </c>
      <c r="P1103" s="319">
        <f>IF(N1103="Atraso",L1103,L1103/(1+$L$2)^O1103)</f>
        <v/>
      </c>
      <c r="Q1103">
        <f>IF(N1103="Atraso",$L$3-G1103,0)</f>
        <v/>
      </c>
      <c r="R1103">
        <f>IF(Q1103&lt;=15,"Até 15",IF(Q1103&lt;=30,"Entre 15 e 30",IF(Q1103&lt;=60,"Entre 30 e 60",IF(Q1103&lt;=90,"Entre 60 e 90",IF(Q1103&lt;=120,"Entre 90 e 120",IF(Q1103&lt;=150,"Entre 120 e 150",IF(Q1103&lt;=180,"Entre 150 e 180","Superior a 180")))))))</f>
        <v/>
      </c>
      <c r="S1103">
        <f>IF(N1103="Atraso",IF(Q1103&lt;=30,INFORME_MENSAL!$A$12,IF(Q1103&lt;=60,INFORME_MENSAL!$A$13,IF(Q1103&lt;=90,INFORME_MENSAL!$A$14,IF(Q1103&lt;=120,INFORME_MENSAL!$A$15,IF(Q1103&lt;=150,INFORME_MENSAL!$A$16,IF(Q1103&lt;=180,INFORME_MENSAL!$A$17,IF(Q1103&lt;=360,INFORME_MENSAL!$A$18,IF(Q1103&gt;360,INFORME_MENSAL!$A$19)))))))),"")</f>
        <v/>
      </c>
    </row>
    <row r="1104">
      <c r="A1104" t="inlineStr">
        <is>
          <t>CASA-27</t>
        </is>
      </c>
      <c r="B1104" t="inlineStr">
        <is>
          <t>SIMONE REGINA MAIA</t>
        </is>
      </c>
      <c r="C1104" t="n">
        <v>1</v>
      </c>
      <c r="D1104" t="inlineStr">
        <is>
          <t>INCC</t>
        </is>
      </c>
      <c r="F1104" t="inlineStr">
        <is>
          <t>Mensal</t>
        </is>
      </c>
      <c r="G1104" s="322" t="n">
        <v>45611</v>
      </c>
      <c r="H1104" s="322" t="n">
        <v>45597</v>
      </c>
      <c r="I1104" t="n">
        <v>18</v>
      </c>
      <c r="J1104" t="inlineStr">
        <is>
          <t>P - Parcela</t>
        </is>
      </c>
      <c r="K1104" t="inlineStr">
        <is>
          <t>Contrato</t>
        </is>
      </c>
      <c r="L1104" t="n">
        <v>4615.18</v>
      </c>
      <c r="M1104" s="167">
        <f>DATE(YEAR(G1104),MONTH(G1104),1)</f>
        <v/>
      </c>
      <c r="N1104" s="157">
        <f>IF(G1104&gt;$L$3,"Futuro","Atraso")</f>
        <v/>
      </c>
      <c r="O1104">
        <f>12*(YEAR(G1104)-YEAR($L$3))+(MONTH(G1104)-MONTH($L$3))</f>
        <v/>
      </c>
      <c r="P1104" s="319">
        <f>IF(N1104="Atraso",L1104,L1104/(1+$L$2)^O1104)</f>
        <v/>
      </c>
      <c r="Q1104">
        <f>IF(N1104="Atraso",$L$3-G1104,0)</f>
        <v/>
      </c>
      <c r="R1104">
        <f>IF(Q1104&lt;=15,"Até 15",IF(Q1104&lt;=30,"Entre 15 e 30",IF(Q1104&lt;=60,"Entre 30 e 60",IF(Q1104&lt;=90,"Entre 60 e 90",IF(Q1104&lt;=120,"Entre 90 e 120",IF(Q1104&lt;=150,"Entre 120 e 150",IF(Q1104&lt;=180,"Entre 150 e 180","Superior a 180")))))))</f>
        <v/>
      </c>
      <c r="S1104">
        <f>IF(N1104="Atraso",IF(Q1104&lt;=30,INFORME_MENSAL!$A$12,IF(Q1104&lt;=60,INFORME_MENSAL!$A$13,IF(Q1104&lt;=90,INFORME_MENSAL!$A$14,IF(Q1104&lt;=120,INFORME_MENSAL!$A$15,IF(Q1104&lt;=150,INFORME_MENSAL!$A$16,IF(Q1104&lt;=180,INFORME_MENSAL!$A$17,IF(Q1104&lt;=360,INFORME_MENSAL!$A$18,IF(Q1104&gt;360,INFORME_MENSAL!$A$19)))))))),"")</f>
        <v/>
      </c>
    </row>
    <row r="1105">
      <c r="A1105" t="inlineStr">
        <is>
          <t>CASA-35</t>
        </is>
      </c>
      <c r="B1105" t="inlineStr">
        <is>
          <t>ADRIANA ALVARES DA COSTA / RICARDO FEIJO</t>
        </is>
      </c>
      <c r="C1105" t="n">
        <v>1</v>
      </c>
      <c r="D1105" t="inlineStr">
        <is>
          <t>INCC</t>
        </is>
      </c>
      <c r="F1105" t="inlineStr">
        <is>
          <t>Mensal</t>
        </is>
      </c>
      <c r="G1105" s="322" t="n">
        <v>45611</v>
      </c>
      <c r="H1105" s="322" t="n">
        <v>45597</v>
      </c>
      <c r="I1105" t="n">
        <v>18</v>
      </c>
      <c r="J1105" t="inlineStr">
        <is>
          <t>P - Parcela</t>
        </is>
      </c>
      <c r="K1105" t="inlineStr">
        <is>
          <t>Contrato</t>
        </is>
      </c>
      <c r="L1105" t="n">
        <v>3845.45</v>
      </c>
      <c r="M1105" s="167">
        <f>DATE(YEAR(G1105),MONTH(G1105),1)</f>
        <v/>
      </c>
      <c r="N1105" s="157">
        <f>IF(G1105&gt;$L$3,"Futuro","Atraso")</f>
        <v/>
      </c>
      <c r="O1105">
        <f>12*(YEAR(G1105)-YEAR($L$3))+(MONTH(G1105)-MONTH($L$3))</f>
        <v/>
      </c>
      <c r="P1105" s="319">
        <f>IF(N1105="Atraso",L1105,L1105/(1+$L$2)^O1105)</f>
        <v/>
      </c>
      <c r="Q1105">
        <f>IF(N1105="Atraso",$L$3-G1105,0)</f>
        <v/>
      </c>
      <c r="R1105">
        <f>IF(Q1105&lt;=15,"Até 15",IF(Q1105&lt;=30,"Entre 15 e 30",IF(Q1105&lt;=60,"Entre 30 e 60",IF(Q1105&lt;=90,"Entre 60 e 90",IF(Q1105&lt;=120,"Entre 90 e 120",IF(Q1105&lt;=150,"Entre 120 e 150",IF(Q1105&lt;=180,"Entre 150 e 180","Superior a 180")))))))</f>
        <v/>
      </c>
      <c r="S1105">
        <f>IF(N1105="Atraso",IF(Q1105&lt;=30,INFORME_MENSAL!$A$12,IF(Q1105&lt;=60,INFORME_MENSAL!$A$13,IF(Q1105&lt;=90,INFORME_MENSAL!$A$14,IF(Q1105&lt;=120,INFORME_MENSAL!$A$15,IF(Q1105&lt;=150,INFORME_MENSAL!$A$16,IF(Q1105&lt;=180,INFORME_MENSAL!$A$17,IF(Q1105&lt;=360,INFORME_MENSAL!$A$18,IF(Q1105&gt;360,INFORME_MENSAL!$A$19)))))))),"")</f>
        <v/>
      </c>
    </row>
    <row r="1106">
      <c r="A1106" t="inlineStr">
        <is>
          <t>CASA-36</t>
        </is>
      </c>
      <c r="B1106" t="inlineStr">
        <is>
          <t>ADRIANA ALVARES DA COSTA / RICARDO FEIJO</t>
        </is>
      </c>
      <c r="C1106" t="n">
        <v>1</v>
      </c>
      <c r="D1106" t="inlineStr">
        <is>
          <t>INCC</t>
        </is>
      </c>
      <c r="F1106" t="inlineStr">
        <is>
          <t>Mensal</t>
        </is>
      </c>
      <c r="G1106" s="322" t="n">
        <v>45611</v>
      </c>
      <c r="H1106" s="322" t="n">
        <v>45597</v>
      </c>
      <c r="I1106" t="n">
        <v>18</v>
      </c>
      <c r="J1106" t="inlineStr">
        <is>
          <t>P - Parcela</t>
        </is>
      </c>
      <c r="K1106" t="inlineStr">
        <is>
          <t>Contrato</t>
        </is>
      </c>
      <c r="L1106" t="n">
        <v>3845.45</v>
      </c>
      <c r="M1106" s="167">
        <f>DATE(YEAR(G1106),MONTH(G1106),1)</f>
        <v/>
      </c>
      <c r="N1106" s="157">
        <f>IF(G1106&gt;$L$3,"Futuro","Atraso")</f>
        <v/>
      </c>
      <c r="O1106">
        <f>12*(YEAR(G1106)-YEAR($L$3))+(MONTH(G1106)-MONTH($L$3))</f>
        <v/>
      </c>
      <c r="P1106" s="319">
        <f>IF(N1106="Atraso",L1106,L1106/(1+$L$2)^O1106)</f>
        <v/>
      </c>
      <c r="Q1106">
        <f>IF(N1106="Atraso",$L$3-G1106,0)</f>
        <v/>
      </c>
      <c r="R1106">
        <f>IF(Q1106&lt;=15,"Até 15",IF(Q1106&lt;=30,"Entre 15 e 30",IF(Q1106&lt;=60,"Entre 30 e 60",IF(Q1106&lt;=90,"Entre 60 e 90",IF(Q1106&lt;=120,"Entre 90 e 120",IF(Q1106&lt;=150,"Entre 120 e 150",IF(Q1106&lt;=180,"Entre 150 e 180","Superior a 180")))))))</f>
        <v/>
      </c>
      <c r="S1106">
        <f>IF(N1106="Atraso",IF(Q1106&lt;=30,INFORME_MENSAL!$A$12,IF(Q1106&lt;=60,INFORME_MENSAL!$A$13,IF(Q1106&lt;=90,INFORME_MENSAL!$A$14,IF(Q1106&lt;=120,INFORME_MENSAL!$A$15,IF(Q1106&lt;=150,INFORME_MENSAL!$A$16,IF(Q1106&lt;=180,INFORME_MENSAL!$A$17,IF(Q1106&lt;=360,INFORME_MENSAL!$A$18,IF(Q1106&gt;360,INFORME_MENSAL!$A$19)))))))),"")</f>
        <v/>
      </c>
    </row>
    <row r="1107">
      <c r="A1107" t="inlineStr">
        <is>
          <t>CASA-9</t>
        </is>
      </c>
      <c r="B1107" t="inlineStr">
        <is>
          <t>JESSE GONÇALVES NERI / SABRINA OLIVEIRA LIMA NERI</t>
        </is>
      </c>
      <c r="C1107" t="n">
        <v>1</v>
      </c>
      <c r="D1107" t="inlineStr">
        <is>
          <t>INCC</t>
        </is>
      </c>
      <c r="F1107" t="inlineStr">
        <is>
          <t>Mensal</t>
        </is>
      </c>
      <c r="G1107" s="322" t="n">
        <v>45611</v>
      </c>
      <c r="H1107" s="322" t="n">
        <v>45597</v>
      </c>
      <c r="I1107" t="n">
        <v>17</v>
      </c>
      <c r="J1107" t="inlineStr">
        <is>
          <t>P - Parcela</t>
        </is>
      </c>
      <c r="K1107" t="inlineStr">
        <is>
          <t>Contrato</t>
        </is>
      </c>
      <c r="L1107" t="n">
        <v>3969.62</v>
      </c>
      <c r="M1107" s="167">
        <f>DATE(YEAR(G1107),MONTH(G1107),1)</f>
        <v/>
      </c>
      <c r="N1107" s="157">
        <f>IF(G1107&gt;$L$3,"Futuro","Atraso")</f>
        <v/>
      </c>
      <c r="O1107">
        <f>12*(YEAR(G1107)-YEAR($L$3))+(MONTH(G1107)-MONTH($L$3))</f>
        <v/>
      </c>
      <c r="P1107" s="319">
        <f>IF(N1107="Atraso",L1107,L1107/(1+$L$2)^O1107)</f>
        <v/>
      </c>
      <c r="Q1107">
        <f>IF(N1107="Atraso",$L$3-G1107,0)</f>
        <v/>
      </c>
      <c r="R1107">
        <f>IF(Q1107&lt;=15,"Até 15",IF(Q1107&lt;=30,"Entre 15 e 30",IF(Q1107&lt;=60,"Entre 30 e 60",IF(Q1107&lt;=90,"Entre 60 e 90",IF(Q1107&lt;=120,"Entre 90 e 120",IF(Q1107&lt;=150,"Entre 120 e 150",IF(Q1107&lt;=180,"Entre 150 e 180","Superior a 180")))))))</f>
        <v/>
      </c>
      <c r="S1107">
        <f>IF(N1107="Atraso",IF(Q1107&lt;=30,INFORME_MENSAL!$A$12,IF(Q1107&lt;=60,INFORME_MENSAL!$A$13,IF(Q1107&lt;=90,INFORME_MENSAL!$A$14,IF(Q1107&lt;=120,INFORME_MENSAL!$A$15,IF(Q1107&lt;=150,INFORME_MENSAL!$A$16,IF(Q1107&lt;=180,INFORME_MENSAL!$A$17,IF(Q1107&lt;=360,INFORME_MENSAL!$A$18,IF(Q1107&gt;360,INFORME_MENSAL!$A$19)))))))),"")</f>
        <v/>
      </c>
    </row>
    <row r="1108">
      <c r="A1108" t="inlineStr">
        <is>
          <t>CASA-46</t>
        </is>
      </c>
      <c r="B1108" t="inlineStr">
        <is>
          <t>MARCELO NORONHA MANGANO / ANDRESA PINHEIRO MANGANO</t>
        </is>
      </c>
      <c r="C1108" t="n">
        <v>1</v>
      </c>
      <c r="D1108" t="inlineStr">
        <is>
          <t>INCC</t>
        </is>
      </c>
      <c r="F1108" t="inlineStr">
        <is>
          <t>Mensal</t>
        </is>
      </c>
      <c r="G1108" s="322" t="n">
        <v>45611</v>
      </c>
      <c r="H1108" s="322" t="n">
        <v>45597</v>
      </c>
      <c r="I1108" t="n">
        <v>13</v>
      </c>
      <c r="J1108" t="inlineStr">
        <is>
          <t>P - Parcela</t>
        </is>
      </c>
      <c r="K1108" t="inlineStr">
        <is>
          <t>Contrato</t>
        </is>
      </c>
      <c r="L1108" t="n">
        <v>12062.4</v>
      </c>
      <c r="M1108" s="167">
        <f>DATE(YEAR(G1108),MONTH(G1108),1)</f>
        <v/>
      </c>
      <c r="N1108" s="157">
        <f>IF(G1108&gt;$L$3,"Futuro","Atraso")</f>
        <v/>
      </c>
      <c r="O1108">
        <f>12*(YEAR(G1108)-YEAR($L$3))+(MONTH(G1108)-MONTH($L$3))</f>
        <v/>
      </c>
      <c r="P1108" s="319">
        <f>IF(N1108="Atraso",L1108,L1108/(1+$L$2)^O1108)</f>
        <v/>
      </c>
      <c r="Q1108">
        <f>IF(N1108="Atraso",$L$3-G1108,0)</f>
        <v/>
      </c>
      <c r="R1108">
        <f>IF(Q1108&lt;=15,"Até 15",IF(Q1108&lt;=30,"Entre 15 e 30",IF(Q1108&lt;=60,"Entre 30 e 60",IF(Q1108&lt;=90,"Entre 60 e 90",IF(Q1108&lt;=120,"Entre 90 e 120",IF(Q1108&lt;=150,"Entre 120 e 150",IF(Q1108&lt;=180,"Entre 150 e 180","Superior a 180")))))))</f>
        <v/>
      </c>
      <c r="S1108">
        <f>IF(N1108="Atraso",IF(Q1108&lt;=30,INFORME_MENSAL!$A$12,IF(Q1108&lt;=60,INFORME_MENSAL!$A$13,IF(Q1108&lt;=90,INFORME_MENSAL!$A$14,IF(Q1108&lt;=120,INFORME_MENSAL!$A$15,IF(Q1108&lt;=150,INFORME_MENSAL!$A$16,IF(Q1108&lt;=180,INFORME_MENSAL!$A$17,IF(Q1108&lt;=360,INFORME_MENSAL!$A$18,IF(Q1108&gt;360,INFORME_MENSAL!$A$19)))))))),"")</f>
        <v/>
      </c>
    </row>
    <row r="1109">
      <c r="A1109" t="inlineStr">
        <is>
          <t>CASA-18</t>
        </is>
      </c>
      <c r="B1109" t="inlineStr">
        <is>
          <t>MARCELO JOSE DA SILVA / RAQUEL LIVIA FACONTI</t>
        </is>
      </c>
      <c r="C1109" t="n">
        <v>1</v>
      </c>
      <c r="D1109" t="inlineStr">
        <is>
          <t>INCC</t>
        </is>
      </c>
      <c r="F1109" t="inlineStr">
        <is>
          <t>Mensal</t>
        </is>
      </c>
      <c r="G1109" s="322" t="n">
        <v>45616</v>
      </c>
      <c r="H1109" s="322" t="n">
        <v>45597</v>
      </c>
      <c r="I1109" t="n">
        <v>19</v>
      </c>
      <c r="J1109" t="inlineStr">
        <is>
          <t>P - Parcela</t>
        </is>
      </c>
      <c r="K1109" t="inlineStr">
        <is>
          <t>Contrato</t>
        </is>
      </c>
      <c r="L1109" t="n">
        <v>3664.12</v>
      </c>
      <c r="M1109" s="167">
        <f>DATE(YEAR(G1109),MONTH(G1109),1)</f>
        <v/>
      </c>
      <c r="N1109" s="157">
        <f>IF(G1109&gt;$L$3,"Futuro","Atraso")</f>
        <v/>
      </c>
      <c r="O1109">
        <f>12*(YEAR(G1109)-YEAR($L$3))+(MONTH(G1109)-MONTH($L$3))</f>
        <v/>
      </c>
      <c r="P1109" s="319">
        <f>IF(N1109="Atraso",L1109,L1109/(1+$L$2)^O1109)</f>
        <v/>
      </c>
      <c r="Q1109">
        <f>IF(N1109="Atraso",$L$3-G1109,0)</f>
        <v/>
      </c>
      <c r="R1109">
        <f>IF(Q1109&lt;=15,"Até 15",IF(Q1109&lt;=30,"Entre 15 e 30",IF(Q1109&lt;=60,"Entre 30 e 60",IF(Q1109&lt;=90,"Entre 60 e 90",IF(Q1109&lt;=120,"Entre 90 e 120",IF(Q1109&lt;=150,"Entre 120 e 150",IF(Q1109&lt;=180,"Entre 150 e 180","Superior a 180")))))))</f>
        <v/>
      </c>
      <c r="S1109">
        <f>IF(N1109="Atraso",IF(Q1109&lt;=30,INFORME_MENSAL!$A$12,IF(Q1109&lt;=60,INFORME_MENSAL!$A$13,IF(Q1109&lt;=90,INFORME_MENSAL!$A$14,IF(Q1109&lt;=120,INFORME_MENSAL!$A$15,IF(Q1109&lt;=150,INFORME_MENSAL!$A$16,IF(Q1109&lt;=180,INFORME_MENSAL!$A$17,IF(Q1109&lt;=360,INFORME_MENSAL!$A$18,IF(Q1109&gt;360,INFORME_MENSAL!$A$19)))))))),"")</f>
        <v/>
      </c>
    </row>
    <row r="1110">
      <c r="A1110" t="inlineStr">
        <is>
          <t>CASA-16</t>
        </is>
      </c>
      <c r="B1110" t="inlineStr">
        <is>
          <t>LEANDRO SOLA BERNARDINO / RAQUEL BERNARDINO SOLA</t>
        </is>
      </c>
      <c r="C1110" t="n">
        <v>1</v>
      </c>
      <c r="D1110" t="inlineStr">
        <is>
          <t>INCC</t>
        </is>
      </c>
      <c r="F1110" t="inlineStr">
        <is>
          <t>Mensal</t>
        </is>
      </c>
      <c r="G1110" s="322" t="n">
        <v>45616</v>
      </c>
      <c r="H1110" s="322" t="n">
        <v>45597</v>
      </c>
      <c r="I1110" t="n">
        <v>19</v>
      </c>
      <c r="J1110" t="inlineStr">
        <is>
          <t>P - Parcela</t>
        </is>
      </c>
      <c r="K1110" t="inlineStr">
        <is>
          <t>Contrato</t>
        </is>
      </c>
      <c r="L1110" t="n">
        <v>3638.29</v>
      </c>
      <c r="M1110" s="167">
        <f>DATE(YEAR(G1110),MONTH(G1110),1)</f>
        <v/>
      </c>
      <c r="N1110" s="157">
        <f>IF(G1110&gt;$L$3,"Futuro","Atraso")</f>
        <v/>
      </c>
      <c r="O1110">
        <f>12*(YEAR(G1110)-YEAR($L$3))+(MONTH(G1110)-MONTH($L$3))</f>
        <v/>
      </c>
      <c r="P1110" s="319">
        <f>IF(N1110="Atraso",L1110,L1110/(1+$L$2)^O1110)</f>
        <v/>
      </c>
      <c r="Q1110">
        <f>IF(N1110="Atraso",$L$3-G1110,0)</f>
        <v/>
      </c>
      <c r="R1110">
        <f>IF(Q1110&lt;=15,"Até 15",IF(Q1110&lt;=30,"Entre 15 e 30",IF(Q1110&lt;=60,"Entre 30 e 60",IF(Q1110&lt;=90,"Entre 60 e 90",IF(Q1110&lt;=120,"Entre 90 e 120",IF(Q1110&lt;=150,"Entre 120 e 150",IF(Q1110&lt;=180,"Entre 150 e 180","Superior a 180")))))))</f>
        <v/>
      </c>
      <c r="S1110">
        <f>IF(N1110="Atraso",IF(Q1110&lt;=30,INFORME_MENSAL!$A$12,IF(Q1110&lt;=60,INFORME_MENSAL!$A$13,IF(Q1110&lt;=90,INFORME_MENSAL!$A$14,IF(Q1110&lt;=120,INFORME_MENSAL!$A$15,IF(Q1110&lt;=150,INFORME_MENSAL!$A$16,IF(Q1110&lt;=180,INFORME_MENSAL!$A$17,IF(Q1110&lt;=360,INFORME_MENSAL!$A$18,IF(Q1110&gt;360,INFORME_MENSAL!$A$19)))))))),"")</f>
        <v/>
      </c>
    </row>
    <row r="1111">
      <c r="A1111" t="inlineStr">
        <is>
          <t>CASA-34</t>
        </is>
      </c>
      <c r="B1111" t="inlineStr">
        <is>
          <t>ALEXANDRE SIMIÃO / ANA PAULA DE BRITO SIMIÃO</t>
        </is>
      </c>
      <c r="C1111" t="n">
        <v>1</v>
      </c>
      <c r="D1111" t="inlineStr">
        <is>
          <t>INCC</t>
        </is>
      </c>
      <c r="F1111" t="inlineStr">
        <is>
          <t>Mensal</t>
        </is>
      </c>
      <c r="G1111" s="322" t="n">
        <v>45616</v>
      </c>
      <c r="H1111" s="322" t="n">
        <v>45597</v>
      </c>
      <c r="I1111" t="n">
        <v>19</v>
      </c>
      <c r="J1111" t="inlineStr">
        <is>
          <t>P - Parcela</t>
        </is>
      </c>
      <c r="K1111" t="inlineStr">
        <is>
          <t>Contrato</t>
        </is>
      </c>
      <c r="L1111" t="n">
        <v>3845.45</v>
      </c>
      <c r="M1111" s="167">
        <f>DATE(YEAR(G1111),MONTH(G1111),1)</f>
        <v/>
      </c>
      <c r="N1111" s="157">
        <f>IF(G1111&gt;$L$3,"Futuro","Atraso")</f>
        <v/>
      </c>
      <c r="O1111">
        <f>12*(YEAR(G1111)-YEAR($L$3))+(MONTH(G1111)-MONTH($L$3))</f>
        <v/>
      </c>
      <c r="P1111" s="319">
        <f>IF(N1111="Atraso",L1111,L1111/(1+$L$2)^O1111)</f>
        <v/>
      </c>
      <c r="Q1111">
        <f>IF(N1111="Atraso",$L$3-G1111,0)</f>
        <v/>
      </c>
      <c r="R1111">
        <f>IF(Q1111&lt;=15,"Até 15",IF(Q1111&lt;=30,"Entre 15 e 30",IF(Q1111&lt;=60,"Entre 30 e 60",IF(Q1111&lt;=90,"Entre 60 e 90",IF(Q1111&lt;=120,"Entre 90 e 120",IF(Q1111&lt;=150,"Entre 120 e 150",IF(Q1111&lt;=180,"Entre 150 e 180","Superior a 180")))))))</f>
        <v/>
      </c>
      <c r="S1111">
        <f>IF(N1111="Atraso",IF(Q1111&lt;=30,INFORME_MENSAL!$A$12,IF(Q1111&lt;=60,INFORME_MENSAL!$A$13,IF(Q1111&lt;=90,INFORME_MENSAL!$A$14,IF(Q1111&lt;=120,INFORME_MENSAL!$A$15,IF(Q1111&lt;=150,INFORME_MENSAL!$A$16,IF(Q1111&lt;=180,INFORME_MENSAL!$A$17,IF(Q1111&lt;=360,INFORME_MENSAL!$A$18,IF(Q1111&gt;360,INFORME_MENSAL!$A$19)))))))),"")</f>
        <v/>
      </c>
    </row>
    <row r="1112">
      <c r="A1112" t="inlineStr">
        <is>
          <t>CASA-37</t>
        </is>
      </c>
      <c r="B1112" t="inlineStr">
        <is>
          <t>DACH DIGITAL CONSULTORIA E SOLUCOES DIGITAIS LTDA / WESLEY BATISTA PEREIRA</t>
        </is>
      </c>
      <c r="C1112" t="n">
        <v>1</v>
      </c>
      <c r="D1112" t="inlineStr">
        <is>
          <t>INCC</t>
        </is>
      </c>
      <c r="F1112" t="inlineStr">
        <is>
          <t>Mensal</t>
        </is>
      </c>
      <c r="G1112" s="322" t="n">
        <v>45616</v>
      </c>
      <c r="H1112" s="322" t="n">
        <v>45597</v>
      </c>
      <c r="I1112" t="n">
        <v>18</v>
      </c>
      <c r="J1112" t="inlineStr">
        <is>
          <t>P - Parcela</t>
        </is>
      </c>
      <c r="K1112" t="inlineStr">
        <is>
          <t>Contrato</t>
        </is>
      </c>
      <c r="L1112" t="n">
        <v>4615.18</v>
      </c>
      <c r="M1112" s="167">
        <f>DATE(YEAR(G1112),MONTH(G1112),1)</f>
        <v/>
      </c>
      <c r="N1112" s="157">
        <f>IF(G1112&gt;$L$3,"Futuro","Atraso")</f>
        <v/>
      </c>
      <c r="O1112">
        <f>12*(YEAR(G1112)-YEAR($L$3))+(MONTH(G1112)-MONTH($L$3))</f>
        <v/>
      </c>
      <c r="P1112" s="319">
        <f>IF(N1112="Atraso",L1112,L1112/(1+$L$2)^O1112)</f>
        <v/>
      </c>
      <c r="Q1112">
        <f>IF(N1112="Atraso",$L$3-G1112,0)</f>
        <v/>
      </c>
      <c r="R1112">
        <f>IF(Q1112&lt;=15,"Até 15",IF(Q1112&lt;=30,"Entre 15 e 30",IF(Q1112&lt;=60,"Entre 30 e 60",IF(Q1112&lt;=90,"Entre 60 e 90",IF(Q1112&lt;=120,"Entre 90 e 120",IF(Q1112&lt;=150,"Entre 120 e 150",IF(Q1112&lt;=180,"Entre 150 e 180","Superior a 180")))))))</f>
        <v/>
      </c>
      <c r="S1112">
        <f>IF(N1112="Atraso",IF(Q1112&lt;=30,INFORME_MENSAL!$A$12,IF(Q1112&lt;=60,INFORME_MENSAL!$A$13,IF(Q1112&lt;=90,INFORME_MENSAL!$A$14,IF(Q1112&lt;=120,INFORME_MENSAL!$A$15,IF(Q1112&lt;=150,INFORME_MENSAL!$A$16,IF(Q1112&lt;=180,INFORME_MENSAL!$A$17,IF(Q1112&lt;=360,INFORME_MENSAL!$A$18,IF(Q1112&gt;360,INFORME_MENSAL!$A$19)))))))),"")</f>
        <v/>
      </c>
    </row>
    <row r="1113">
      <c r="A1113" t="inlineStr">
        <is>
          <t>CASA-63</t>
        </is>
      </c>
      <c r="B1113" t="inlineStr">
        <is>
          <t>RODRIGO LOPES DE SOUZA / BEATRIZ TEREZA MARCOLINO DE SOUZA</t>
        </is>
      </c>
      <c r="C1113" t="n">
        <v>1</v>
      </c>
      <c r="D1113" t="inlineStr">
        <is>
          <t>INCC</t>
        </is>
      </c>
      <c r="F1113" t="inlineStr">
        <is>
          <t>Mensal</t>
        </is>
      </c>
      <c r="G1113" s="322" t="n">
        <v>45616</v>
      </c>
      <c r="H1113" s="322" t="n">
        <v>45597</v>
      </c>
      <c r="I1113" t="n">
        <v>2</v>
      </c>
      <c r="J1113" t="inlineStr">
        <is>
          <t>I - Intermediária</t>
        </is>
      </c>
      <c r="K1113" t="inlineStr">
        <is>
          <t>Contrato</t>
        </is>
      </c>
      <c r="L1113" t="n">
        <v>17000</v>
      </c>
      <c r="M1113" s="167">
        <f>DATE(YEAR(G1113),MONTH(G1113),1)</f>
        <v/>
      </c>
      <c r="N1113" s="157">
        <f>IF(G1113&gt;$L$3,"Futuro","Atraso")</f>
        <v/>
      </c>
      <c r="O1113">
        <f>12*(YEAR(G1113)-YEAR($L$3))+(MONTH(G1113)-MONTH($L$3))</f>
        <v/>
      </c>
      <c r="P1113" s="319">
        <f>IF(N1113="Atraso",L1113,L1113/(1+$L$2)^O1113)</f>
        <v/>
      </c>
      <c r="Q1113">
        <f>IF(N1113="Atraso",$L$3-G1113,0)</f>
        <v/>
      </c>
      <c r="R1113">
        <f>IF(Q1113&lt;=15,"Até 15",IF(Q1113&lt;=30,"Entre 15 e 30",IF(Q1113&lt;=60,"Entre 30 e 60",IF(Q1113&lt;=90,"Entre 60 e 90",IF(Q1113&lt;=120,"Entre 90 e 120",IF(Q1113&lt;=150,"Entre 120 e 150",IF(Q1113&lt;=180,"Entre 150 e 180","Superior a 180")))))))</f>
        <v/>
      </c>
      <c r="S1113">
        <f>IF(N1113="Atraso",IF(Q1113&lt;=30,INFORME_MENSAL!$A$12,IF(Q1113&lt;=60,INFORME_MENSAL!$A$13,IF(Q1113&lt;=90,INFORME_MENSAL!$A$14,IF(Q1113&lt;=120,INFORME_MENSAL!$A$15,IF(Q1113&lt;=150,INFORME_MENSAL!$A$16,IF(Q1113&lt;=180,INFORME_MENSAL!$A$17,IF(Q1113&lt;=360,INFORME_MENSAL!$A$18,IF(Q1113&gt;360,INFORME_MENSAL!$A$19)))))))),"")</f>
        <v/>
      </c>
    </row>
    <row r="1114">
      <c r="A1114" t="inlineStr">
        <is>
          <t>CASA-63</t>
        </is>
      </c>
      <c r="B1114" t="inlineStr">
        <is>
          <t>RODRIGO LOPES DE SOUZA / BEATRIZ TEREZA MARCOLINO DE SOUZA</t>
        </is>
      </c>
      <c r="C1114" t="n">
        <v>1</v>
      </c>
      <c r="D1114" t="inlineStr">
        <is>
          <t>INCC</t>
        </is>
      </c>
      <c r="F1114" t="inlineStr">
        <is>
          <t>Mensal</t>
        </is>
      </c>
      <c r="G1114" s="322" t="n">
        <v>45616</v>
      </c>
      <c r="H1114" s="322" t="n">
        <v>45597</v>
      </c>
      <c r="I1114" t="n">
        <v>7</v>
      </c>
      <c r="J1114" t="inlineStr">
        <is>
          <t>P - Parcela</t>
        </is>
      </c>
      <c r="K1114" t="inlineStr">
        <is>
          <t>Contrato</t>
        </is>
      </c>
      <c r="L1114" t="n">
        <v>7873.75</v>
      </c>
      <c r="M1114" s="167">
        <f>DATE(YEAR(G1114),MONTH(G1114),1)</f>
        <v/>
      </c>
      <c r="N1114" s="157">
        <f>IF(G1114&gt;$L$3,"Futuro","Atraso")</f>
        <v/>
      </c>
      <c r="O1114">
        <f>12*(YEAR(G1114)-YEAR($L$3))+(MONTH(G1114)-MONTH($L$3))</f>
        <v/>
      </c>
      <c r="P1114" s="319">
        <f>IF(N1114="Atraso",L1114,L1114/(1+$L$2)^O1114)</f>
        <v/>
      </c>
      <c r="Q1114">
        <f>IF(N1114="Atraso",$L$3-G1114,0)</f>
        <v/>
      </c>
      <c r="R1114">
        <f>IF(Q1114&lt;=15,"Até 15",IF(Q1114&lt;=30,"Entre 15 e 30",IF(Q1114&lt;=60,"Entre 30 e 60",IF(Q1114&lt;=90,"Entre 60 e 90",IF(Q1114&lt;=120,"Entre 90 e 120",IF(Q1114&lt;=150,"Entre 120 e 150",IF(Q1114&lt;=180,"Entre 150 e 180","Superior a 180")))))))</f>
        <v/>
      </c>
      <c r="S1114">
        <f>IF(N1114="Atraso",IF(Q1114&lt;=30,INFORME_MENSAL!$A$12,IF(Q1114&lt;=60,INFORME_MENSAL!$A$13,IF(Q1114&lt;=90,INFORME_MENSAL!$A$14,IF(Q1114&lt;=120,INFORME_MENSAL!$A$15,IF(Q1114&lt;=150,INFORME_MENSAL!$A$16,IF(Q1114&lt;=180,INFORME_MENSAL!$A$17,IF(Q1114&lt;=360,INFORME_MENSAL!$A$18,IF(Q1114&gt;360,INFORME_MENSAL!$A$19)))))))),"")</f>
        <v/>
      </c>
    </row>
    <row r="1115">
      <c r="A1115" t="inlineStr">
        <is>
          <t>CASA-32</t>
        </is>
      </c>
      <c r="B1115" t="inlineStr">
        <is>
          <t>FERNANDA CARSOSO MOREIRA / JONATHAN ALVES MACEDO</t>
        </is>
      </c>
      <c r="C1115" t="n">
        <v>1</v>
      </c>
      <c r="D1115" t="inlineStr">
        <is>
          <t>INCC</t>
        </is>
      </c>
      <c r="F1115" t="inlineStr">
        <is>
          <t>Mensal</t>
        </is>
      </c>
      <c r="G1115" s="322" t="n">
        <v>45616</v>
      </c>
      <c r="H1115" s="322" t="n">
        <v>45597</v>
      </c>
      <c r="I1115" t="n">
        <v>7</v>
      </c>
      <c r="J1115" t="inlineStr">
        <is>
          <t>P - Parcela</t>
        </is>
      </c>
      <c r="K1115" t="inlineStr">
        <is>
          <t>Contrato</t>
        </is>
      </c>
      <c r="L1115" t="n">
        <v>5078.89</v>
      </c>
      <c r="M1115" s="167">
        <f>DATE(YEAR(G1115),MONTH(G1115),1)</f>
        <v/>
      </c>
      <c r="N1115" s="157">
        <f>IF(G1115&gt;$L$3,"Futuro","Atraso")</f>
        <v/>
      </c>
      <c r="O1115">
        <f>12*(YEAR(G1115)-YEAR($L$3))+(MONTH(G1115)-MONTH($L$3))</f>
        <v/>
      </c>
      <c r="P1115" s="319">
        <f>IF(N1115="Atraso",L1115,L1115/(1+$L$2)^O1115)</f>
        <v/>
      </c>
      <c r="Q1115">
        <f>IF(N1115="Atraso",$L$3-G1115,0)</f>
        <v/>
      </c>
      <c r="R1115">
        <f>IF(Q1115&lt;=15,"Até 15",IF(Q1115&lt;=30,"Entre 15 e 30",IF(Q1115&lt;=60,"Entre 30 e 60",IF(Q1115&lt;=90,"Entre 60 e 90",IF(Q1115&lt;=120,"Entre 90 e 120",IF(Q1115&lt;=150,"Entre 120 e 150",IF(Q1115&lt;=180,"Entre 150 e 180","Superior a 180")))))))</f>
        <v/>
      </c>
      <c r="S1115">
        <f>IF(N1115="Atraso",IF(Q1115&lt;=30,INFORME_MENSAL!$A$12,IF(Q1115&lt;=60,INFORME_MENSAL!$A$13,IF(Q1115&lt;=90,INFORME_MENSAL!$A$14,IF(Q1115&lt;=120,INFORME_MENSAL!$A$15,IF(Q1115&lt;=150,INFORME_MENSAL!$A$16,IF(Q1115&lt;=180,INFORME_MENSAL!$A$17,IF(Q1115&lt;=360,INFORME_MENSAL!$A$18,IF(Q1115&gt;360,INFORME_MENSAL!$A$19)))))))),"")</f>
        <v/>
      </c>
    </row>
    <row r="1116">
      <c r="A1116" t="inlineStr">
        <is>
          <t>CASA-75</t>
        </is>
      </c>
      <c r="B1116" t="inlineStr">
        <is>
          <t>ROMUALDO TORRES DA SILVA / WANILZY LOPES DE OLIVEIRA SILVA</t>
        </is>
      </c>
      <c r="C1116" t="n">
        <v>1</v>
      </c>
      <c r="D1116" t="inlineStr">
        <is>
          <t>INCC</t>
        </is>
      </c>
      <c r="F1116" t="inlineStr">
        <is>
          <t>Mensal</t>
        </is>
      </c>
      <c r="G1116" s="322" t="n">
        <v>45621</v>
      </c>
      <c r="H1116" s="322" t="n">
        <v>45597</v>
      </c>
      <c r="I1116" t="n">
        <v>19</v>
      </c>
      <c r="J1116" t="inlineStr">
        <is>
          <t>P - Parcela</t>
        </is>
      </c>
      <c r="K1116" t="inlineStr">
        <is>
          <t>Contrato</t>
        </is>
      </c>
      <c r="L1116" t="n">
        <v>5007.54</v>
      </c>
      <c r="M1116" s="167">
        <f>DATE(YEAR(G1116),MONTH(G1116),1)</f>
        <v/>
      </c>
      <c r="N1116" s="157">
        <f>IF(G1116&gt;$L$3,"Futuro","Atraso")</f>
        <v/>
      </c>
      <c r="O1116">
        <f>12*(YEAR(G1116)-YEAR($L$3))+(MONTH(G1116)-MONTH($L$3))</f>
        <v/>
      </c>
      <c r="P1116" s="319">
        <f>IF(N1116="Atraso",L1116,L1116/(1+$L$2)^O1116)</f>
        <v/>
      </c>
      <c r="Q1116">
        <f>IF(N1116="Atraso",$L$3-G1116,0)</f>
        <v/>
      </c>
      <c r="R1116">
        <f>IF(Q1116&lt;=15,"Até 15",IF(Q1116&lt;=30,"Entre 15 e 30",IF(Q1116&lt;=60,"Entre 30 e 60",IF(Q1116&lt;=90,"Entre 60 e 90",IF(Q1116&lt;=120,"Entre 90 e 120",IF(Q1116&lt;=150,"Entre 120 e 150",IF(Q1116&lt;=180,"Entre 150 e 180","Superior a 180")))))))</f>
        <v/>
      </c>
      <c r="S1116">
        <f>IF(N1116="Atraso",IF(Q1116&lt;=30,INFORME_MENSAL!$A$12,IF(Q1116&lt;=60,INFORME_MENSAL!$A$13,IF(Q1116&lt;=90,INFORME_MENSAL!$A$14,IF(Q1116&lt;=120,INFORME_MENSAL!$A$15,IF(Q1116&lt;=150,INFORME_MENSAL!$A$16,IF(Q1116&lt;=180,INFORME_MENSAL!$A$17,IF(Q1116&lt;=360,INFORME_MENSAL!$A$18,IF(Q1116&gt;360,INFORME_MENSAL!$A$19)))))))),"")</f>
        <v/>
      </c>
    </row>
    <row r="1117">
      <c r="A1117" t="inlineStr">
        <is>
          <t>CASA-1</t>
        </is>
      </c>
      <c r="B1117" t="inlineStr">
        <is>
          <t>ISRAEL NUNES DA SILVA</t>
        </is>
      </c>
      <c r="C1117" t="n">
        <v>1</v>
      </c>
      <c r="D1117" t="inlineStr">
        <is>
          <t>INCC</t>
        </is>
      </c>
      <c r="F1117" t="inlineStr">
        <is>
          <t>Mensal</t>
        </is>
      </c>
      <c r="G1117" s="322" t="n">
        <v>45621</v>
      </c>
      <c r="H1117" s="322" t="n">
        <v>45597</v>
      </c>
      <c r="I1117" t="n">
        <v>4</v>
      </c>
      <c r="J1117" t="inlineStr">
        <is>
          <t>A2 - Semestral</t>
        </is>
      </c>
      <c r="K1117" t="inlineStr">
        <is>
          <t>Contrato</t>
        </is>
      </c>
      <c r="L1117" t="n">
        <v>11093.42</v>
      </c>
      <c r="M1117" s="167">
        <f>DATE(YEAR(G1117),MONTH(G1117),1)</f>
        <v/>
      </c>
      <c r="N1117" s="157">
        <f>IF(G1117&gt;$L$3,"Futuro","Atraso")</f>
        <v/>
      </c>
      <c r="O1117">
        <f>12*(YEAR(G1117)-YEAR($L$3))+(MONTH(G1117)-MONTH($L$3))</f>
        <v/>
      </c>
      <c r="P1117" s="319">
        <f>IF(N1117="Atraso",L1117,L1117/(1+$L$2)^O1117)</f>
        <v/>
      </c>
      <c r="Q1117">
        <f>IF(N1117="Atraso",$L$3-G1117,0)</f>
        <v/>
      </c>
      <c r="R1117">
        <f>IF(Q1117&lt;=15,"Até 15",IF(Q1117&lt;=30,"Entre 15 e 30",IF(Q1117&lt;=60,"Entre 30 e 60",IF(Q1117&lt;=90,"Entre 60 e 90",IF(Q1117&lt;=120,"Entre 90 e 120",IF(Q1117&lt;=150,"Entre 120 e 150",IF(Q1117&lt;=180,"Entre 150 e 180","Superior a 180")))))))</f>
        <v/>
      </c>
      <c r="S1117">
        <f>IF(N1117="Atraso",IF(Q1117&lt;=30,INFORME_MENSAL!$A$12,IF(Q1117&lt;=60,INFORME_MENSAL!$A$13,IF(Q1117&lt;=90,INFORME_MENSAL!$A$14,IF(Q1117&lt;=120,INFORME_MENSAL!$A$15,IF(Q1117&lt;=150,INFORME_MENSAL!$A$16,IF(Q1117&lt;=180,INFORME_MENSAL!$A$17,IF(Q1117&lt;=360,INFORME_MENSAL!$A$18,IF(Q1117&gt;360,INFORME_MENSAL!$A$19)))))))),"")</f>
        <v/>
      </c>
    </row>
    <row r="1118">
      <c r="A1118" t="inlineStr">
        <is>
          <t>CASA-47</t>
        </is>
      </c>
      <c r="B1118" t="inlineStr">
        <is>
          <t>CHARLLES DALTON CINTRA LOPES / EDINEIA FATIMA MIQUELETTI</t>
        </is>
      </c>
      <c r="C1118" t="n">
        <v>1</v>
      </c>
      <c r="D1118" t="inlineStr">
        <is>
          <t>INCC</t>
        </is>
      </c>
      <c r="F1118" t="inlineStr">
        <is>
          <t>Mensal</t>
        </is>
      </c>
      <c r="G1118" s="322" t="n">
        <v>45621</v>
      </c>
      <c r="H1118" s="322" t="n">
        <v>45597</v>
      </c>
      <c r="I1118" t="n">
        <v>4</v>
      </c>
      <c r="J1118" t="inlineStr">
        <is>
          <t>A2 - Semestral</t>
        </is>
      </c>
      <c r="K1118" t="inlineStr">
        <is>
          <t>Contrato</t>
        </is>
      </c>
      <c r="L1118" t="n">
        <v>11093.42</v>
      </c>
      <c r="M1118" s="167">
        <f>DATE(YEAR(G1118),MONTH(G1118),1)</f>
        <v/>
      </c>
      <c r="N1118" s="157">
        <f>IF(G1118&gt;$L$3,"Futuro","Atraso")</f>
        <v/>
      </c>
      <c r="O1118">
        <f>12*(YEAR(G1118)-YEAR($L$3))+(MONTH(G1118)-MONTH($L$3))</f>
        <v/>
      </c>
      <c r="P1118" s="319">
        <f>IF(N1118="Atraso",L1118,L1118/(1+$L$2)^O1118)</f>
        <v/>
      </c>
      <c r="Q1118">
        <f>IF(N1118="Atraso",$L$3-G1118,0)</f>
        <v/>
      </c>
      <c r="R1118">
        <f>IF(Q1118&lt;=15,"Até 15",IF(Q1118&lt;=30,"Entre 15 e 30",IF(Q1118&lt;=60,"Entre 30 e 60",IF(Q1118&lt;=90,"Entre 60 e 90",IF(Q1118&lt;=120,"Entre 90 e 120",IF(Q1118&lt;=150,"Entre 120 e 150",IF(Q1118&lt;=180,"Entre 150 e 180","Superior a 180")))))))</f>
        <v/>
      </c>
      <c r="S1118">
        <f>IF(N1118="Atraso",IF(Q1118&lt;=30,INFORME_MENSAL!$A$12,IF(Q1118&lt;=60,INFORME_MENSAL!$A$13,IF(Q1118&lt;=90,INFORME_MENSAL!$A$14,IF(Q1118&lt;=120,INFORME_MENSAL!$A$15,IF(Q1118&lt;=150,INFORME_MENSAL!$A$16,IF(Q1118&lt;=180,INFORME_MENSAL!$A$17,IF(Q1118&lt;=360,INFORME_MENSAL!$A$18,IF(Q1118&gt;360,INFORME_MENSAL!$A$19)))))))),"")</f>
        <v/>
      </c>
    </row>
    <row r="1119">
      <c r="A1119" t="inlineStr">
        <is>
          <t>CASA-15</t>
        </is>
      </c>
      <c r="B1119" t="inlineStr">
        <is>
          <t>ANA CRISTINA DA SILVEIRA REGINALDO GANDA / JEFERSON FERREIRA GANDA</t>
        </is>
      </c>
      <c r="C1119" t="n">
        <v>1</v>
      </c>
      <c r="D1119" t="inlineStr">
        <is>
          <t>INCC</t>
        </is>
      </c>
      <c r="F1119" t="inlineStr">
        <is>
          <t>Mensal</t>
        </is>
      </c>
      <c r="G1119" s="322" t="n">
        <v>45621</v>
      </c>
      <c r="H1119" s="322" t="n">
        <v>45597</v>
      </c>
      <c r="I1119" t="n">
        <v>4</v>
      </c>
      <c r="J1119" t="inlineStr">
        <is>
          <t>A2 - Semestral</t>
        </is>
      </c>
      <c r="K1119" t="inlineStr">
        <is>
          <t>Contrato</t>
        </is>
      </c>
      <c r="L1119" t="n">
        <v>11093.42</v>
      </c>
      <c r="M1119" s="167">
        <f>DATE(YEAR(G1119),MONTH(G1119),1)</f>
        <v/>
      </c>
      <c r="N1119" s="157">
        <f>IF(G1119&gt;$L$3,"Futuro","Atraso")</f>
        <v/>
      </c>
      <c r="O1119">
        <f>12*(YEAR(G1119)-YEAR($L$3))+(MONTH(G1119)-MONTH($L$3))</f>
        <v/>
      </c>
      <c r="P1119" s="319">
        <f>IF(N1119="Atraso",L1119,L1119/(1+$L$2)^O1119)</f>
        <v/>
      </c>
      <c r="Q1119">
        <f>IF(N1119="Atraso",$L$3-G1119,0)</f>
        <v/>
      </c>
      <c r="R1119">
        <f>IF(Q1119&lt;=15,"Até 15",IF(Q1119&lt;=30,"Entre 15 e 30",IF(Q1119&lt;=60,"Entre 30 e 60",IF(Q1119&lt;=90,"Entre 60 e 90",IF(Q1119&lt;=120,"Entre 90 e 120",IF(Q1119&lt;=150,"Entre 120 e 150",IF(Q1119&lt;=180,"Entre 150 e 180","Superior a 180")))))))</f>
        <v/>
      </c>
      <c r="S1119">
        <f>IF(N1119="Atraso",IF(Q1119&lt;=30,INFORME_MENSAL!$A$12,IF(Q1119&lt;=60,INFORME_MENSAL!$A$13,IF(Q1119&lt;=90,INFORME_MENSAL!$A$14,IF(Q1119&lt;=120,INFORME_MENSAL!$A$15,IF(Q1119&lt;=150,INFORME_MENSAL!$A$16,IF(Q1119&lt;=180,INFORME_MENSAL!$A$17,IF(Q1119&lt;=360,INFORME_MENSAL!$A$18,IF(Q1119&gt;360,INFORME_MENSAL!$A$19)))))))),"")</f>
        <v/>
      </c>
    </row>
    <row r="1120">
      <c r="A1120" t="inlineStr">
        <is>
          <t>CASA-24</t>
        </is>
      </c>
      <c r="B1120" t="inlineStr">
        <is>
          <t>DAVID EDUARDO NUNES GONÇALVES/PATRICIA GONÇALVES MOURA</t>
        </is>
      </c>
      <c r="C1120" t="n">
        <v>1</v>
      </c>
      <c r="D1120" t="inlineStr">
        <is>
          <t>INCC</t>
        </is>
      </c>
      <c r="F1120" t="inlineStr">
        <is>
          <t>Mensal</t>
        </is>
      </c>
      <c r="G1120" s="322" t="n">
        <v>45621</v>
      </c>
      <c r="H1120" s="322" t="n">
        <v>45597</v>
      </c>
      <c r="I1120" t="n">
        <v>1</v>
      </c>
      <c r="J1120" t="inlineStr">
        <is>
          <t>F - Financiamento</t>
        </is>
      </c>
      <c r="K1120" t="inlineStr">
        <is>
          <t>Contrato</t>
        </is>
      </c>
      <c r="L1120" t="n">
        <v>573198.76</v>
      </c>
      <c r="M1120" s="167">
        <f>DATE(YEAR(G1120),MONTH(G1120),1)</f>
        <v/>
      </c>
      <c r="N1120" s="157">
        <f>IF(G1120&gt;$L$3,"Futuro","Atraso")</f>
        <v/>
      </c>
      <c r="O1120">
        <f>12*(YEAR(G1120)-YEAR($L$3))+(MONTH(G1120)-MONTH($L$3))</f>
        <v/>
      </c>
      <c r="P1120" s="319">
        <f>IF(N1120="Atraso",L1120,L1120/(1+$L$2)^O1120)</f>
        <v/>
      </c>
      <c r="Q1120">
        <f>IF(N1120="Atraso",$L$3-G1120,0)</f>
        <v/>
      </c>
      <c r="R1120">
        <f>IF(Q1120&lt;=15,"Até 15",IF(Q1120&lt;=30,"Entre 15 e 30",IF(Q1120&lt;=60,"Entre 30 e 60",IF(Q1120&lt;=90,"Entre 60 e 90",IF(Q1120&lt;=120,"Entre 90 e 120",IF(Q1120&lt;=150,"Entre 120 e 150",IF(Q1120&lt;=180,"Entre 150 e 180","Superior a 180")))))))</f>
        <v/>
      </c>
      <c r="S1120">
        <f>IF(N1120="Atraso",IF(Q1120&lt;=30,INFORME_MENSAL!$A$12,IF(Q1120&lt;=60,INFORME_MENSAL!$A$13,IF(Q1120&lt;=90,INFORME_MENSAL!$A$14,IF(Q1120&lt;=120,INFORME_MENSAL!$A$15,IF(Q1120&lt;=150,INFORME_MENSAL!$A$16,IF(Q1120&lt;=180,INFORME_MENSAL!$A$17,IF(Q1120&lt;=360,INFORME_MENSAL!$A$18,IF(Q1120&gt;360,INFORME_MENSAL!$A$19)))))))),"")</f>
        <v/>
      </c>
    </row>
    <row r="1121">
      <c r="A1121" t="inlineStr">
        <is>
          <t>CASA-20</t>
        </is>
      </c>
      <c r="B1121" t="inlineStr">
        <is>
          <t>EMERSON FABIO AKIYAMA</t>
        </is>
      </c>
      <c r="C1121" t="n">
        <v>1</v>
      </c>
      <c r="D1121" t="inlineStr">
        <is>
          <t>INCC</t>
        </is>
      </c>
      <c r="F1121" t="inlineStr">
        <is>
          <t>Mensal</t>
        </is>
      </c>
      <c r="G1121" s="322" t="n">
        <v>45621</v>
      </c>
      <c r="H1121" s="322" t="n">
        <v>45597</v>
      </c>
      <c r="I1121" t="n">
        <v>4</v>
      </c>
      <c r="J1121" t="inlineStr">
        <is>
          <t>A2 - Semestral</t>
        </is>
      </c>
      <c r="K1121" t="inlineStr">
        <is>
          <t>Contrato</t>
        </is>
      </c>
      <c r="L1121" t="n">
        <v>9816.66</v>
      </c>
      <c r="M1121" s="167">
        <f>DATE(YEAR(G1121),MONTH(G1121),1)</f>
        <v/>
      </c>
      <c r="N1121" s="157">
        <f>IF(G1121&gt;$L$3,"Futuro","Atraso")</f>
        <v/>
      </c>
      <c r="O1121">
        <f>12*(YEAR(G1121)-YEAR($L$3))+(MONTH(G1121)-MONTH($L$3))</f>
        <v/>
      </c>
      <c r="P1121" s="319">
        <f>IF(N1121="Atraso",L1121,L1121/(1+$L$2)^O1121)</f>
        <v/>
      </c>
      <c r="Q1121">
        <f>IF(N1121="Atraso",$L$3-G1121,0)</f>
        <v/>
      </c>
      <c r="R1121">
        <f>IF(Q1121&lt;=15,"Até 15",IF(Q1121&lt;=30,"Entre 15 e 30",IF(Q1121&lt;=60,"Entre 30 e 60",IF(Q1121&lt;=90,"Entre 60 e 90",IF(Q1121&lt;=120,"Entre 90 e 120",IF(Q1121&lt;=150,"Entre 120 e 150",IF(Q1121&lt;=180,"Entre 150 e 180","Superior a 180")))))))</f>
        <v/>
      </c>
      <c r="S1121">
        <f>IF(N1121="Atraso",IF(Q1121&lt;=30,INFORME_MENSAL!$A$12,IF(Q1121&lt;=60,INFORME_MENSAL!$A$13,IF(Q1121&lt;=90,INFORME_MENSAL!$A$14,IF(Q1121&lt;=120,INFORME_MENSAL!$A$15,IF(Q1121&lt;=150,INFORME_MENSAL!$A$16,IF(Q1121&lt;=180,INFORME_MENSAL!$A$17,IF(Q1121&lt;=360,INFORME_MENSAL!$A$18,IF(Q1121&gt;360,INFORME_MENSAL!$A$19)))))))),"")</f>
        <v/>
      </c>
    </row>
    <row r="1122">
      <c r="A1122" t="inlineStr">
        <is>
          <t>CASA-81</t>
        </is>
      </c>
      <c r="B1122" t="inlineStr">
        <is>
          <t>ALAN VICENTE DA SILVA SANTANA / NICOLE CAVALCANTE SILVA</t>
        </is>
      </c>
      <c r="C1122" t="n">
        <v>1</v>
      </c>
      <c r="D1122" t="inlineStr">
        <is>
          <t>INCC</t>
        </is>
      </c>
      <c r="F1122" t="inlineStr">
        <is>
          <t>Mensal</t>
        </is>
      </c>
      <c r="G1122" s="322" t="n">
        <v>45621</v>
      </c>
      <c r="H1122" s="322" t="n">
        <v>45597</v>
      </c>
      <c r="I1122" t="n">
        <v>4</v>
      </c>
      <c r="J1122" t="inlineStr">
        <is>
          <t>A2 - Semestral</t>
        </is>
      </c>
      <c r="K1122" t="inlineStr">
        <is>
          <t>Contrato</t>
        </is>
      </c>
      <c r="L1122" t="n">
        <v>11019.59</v>
      </c>
      <c r="M1122" s="167">
        <f>DATE(YEAR(G1122),MONTH(G1122),1)</f>
        <v/>
      </c>
      <c r="N1122" s="157">
        <f>IF(G1122&gt;$L$3,"Futuro","Atraso")</f>
        <v/>
      </c>
      <c r="O1122">
        <f>12*(YEAR(G1122)-YEAR($L$3))+(MONTH(G1122)-MONTH($L$3))</f>
        <v/>
      </c>
      <c r="P1122" s="319">
        <f>IF(N1122="Atraso",L1122,L1122/(1+$L$2)^O1122)</f>
        <v/>
      </c>
      <c r="Q1122">
        <f>IF(N1122="Atraso",$L$3-G1122,0)</f>
        <v/>
      </c>
      <c r="R1122">
        <f>IF(Q1122&lt;=15,"Até 15",IF(Q1122&lt;=30,"Entre 15 e 30",IF(Q1122&lt;=60,"Entre 30 e 60",IF(Q1122&lt;=90,"Entre 60 e 90",IF(Q1122&lt;=120,"Entre 90 e 120",IF(Q1122&lt;=150,"Entre 120 e 150",IF(Q1122&lt;=180,"Entre 150 e 180","Superior a 180")))))))</f>
        <v/>
      </c>
      <c r="S1122">
        <f>IF(N1122="Atraso",IF(Q1122&lt;=30,INFORME_MENSAL!$A$12,IF(Q1122&lt;=60,INFORME_MENSAL!$A$13,IF(Q1122&lt;=90,INFORME_MENSAL!$A$14,IF(Q1122&lt;=120,INFORME_MENSAL!$A$15,IF(Q1122&lt;=150,INFORME_MENSAL!$A$16,IF(Q1122&lt;=180,INFORME_MENSAL!$A$17,IF(Q1122&lt;=360,INFORME_MENSAL!$A$18,IF(Q1122&gt;360,INFORME_MENSAL!$A$19)))))))),"")</f>
        <v/>
      </c>
    </row>
    <row r="1123">
      <c r="A1123" t="inlineStr">
        <is>
          <t>CASA-31</t>
        </is>
      </c>
      <c r="B1123" t="inlineStr">
        <is>
          <t>EDUARDO DE JESUS FERREIRA VARGAS / ARIANE DE OLIVEIRA DIAS VARGAS</t>
        </is>
      </c>
      <c r="C1123" t="n">
        <v>1</v>
      </c>
      <c r="D1123" t="inlineStr">
        <is>
          <t>INCC</t>
        </is>
      </c>
      <c r="F1123" t="inlineStr">
        <is>
          <t>Mensal</t>
        </is>
      </c>
      <c r="G1123" s="322" t="n">
        <v>45621</v>
      </c>
      <c r="H1123" s="322" t="n">
        <v>45597</v>
      </c>
      <c r="I1123" t="n">
        <v>19</v>
      </c>
      <c r="J1123" t="inlineStr">
        <is>
          <t>P - Parcela</t>
        </is>
      </c>
      <c r="K1123" t="inlineStr">
        <is>
          <t>Contrato</t>
        </is>
      </c>
      <c r="L1123" t="n">
        <v>3872.75</v>
      </c>
      <c r="M1123" s="167">
        <f>DATE(YEAR(G1123),MONTH(G1123),1)</f>
        <v/>
      </c>
      <c r="N1123" s="157">
        <f>IF(G1123&gt;$L$3,"Futuro","Atraso")</f>
        <v/>
      </c>
      <c r="O1123">
        <f>12*(YEAR(G1123)-YEAR($L$3))+(MONTH(G1123)-MONTH($L$3))</f>
        <v/>
      </c>
      <c r="P1123" s="319">
        <f>IF(N1123="Atraso",L1123,L1123/(1+$L$2)^O1123)</f>
        <v/>
      </c>
      <c r="Q1123">
        <f>IF(N1123="Atraso",$L$3-G1123,0)</f>
        <v/>
      </c>
      <c r="R1123">
        <f>IF(Q1123&lt;=15,"Até 15",IF(Q1123&lt;=30,"Entre 15 e 30",IF(Q1123&lt;=60,"Entre 30 e 60",IF(Q1123&lt;=90,"Entre 60 e 90",IF(Q1123&lt;=120,"Entre 90 e 120",IF(Q1123&lt;=150,"Entre 120 e 150",IF(Q1123&lt;=180,"Entre 150 e 180","Superior a 180")))))))</f>
        <v/>
      </c>
      <c r="S1123">
        <f>IF(N1123="Atraso",IF(Q1123&lt;=30,INFORME_MENSAL!$A$12,IF(Q1123&lt;=60,INFORME_MENSAL!$A$13,IF(Q1123&lt;=90,INFORME_MENSAL!$A$14,IF(Q1123&lt;=120,INFORME_MENSAL!$A$15,IF(Q1123&lt;=150,INFORME_MENSAL!$A$16,IF(Q1123&lt;=180,INFORME_MENSAL!$A$17,IF(Q1123&lt;=360,INFORME_MENSAL!$A$18,IF(Q1123&gt;360,INFORME_MENSAL!$A$19)))))))),"")</f>
        <v/>
      </c>
    </row>
    <row r="1124">
      <c r="A1124" t="inlineStr">
        <is>
          <t>CASA-68</t>
        </is>
      </c>
      <c r="B1124" t="inlineStr">
        <is>
          <t>WENDELL PITTER ESTANDO / LILIAN PEREIRA DA SILVA</t>
        </is>
      </c>
      <c r="C1124" t="n">
        <v>1</v>
      </c>
      <c r="D1124" t="inlineStr">
        <is>
          <t>INCC</t>
        </is>
      </c>
      <c r="F1124" t="inlineStr">
        <is>
          <t>Mensal</t>
        </is>
      </c>
      <c r="G1124" s="322" t="n">
        <v>45621</v>
      </c>
      <c r="H1124" s="322" t="n">
        <v>45597</v>
      </c>
      <c r="I1124" t="n">
        <v>18</v>
      </c>
      <c r="J1124" t="inlineStr">
        <is>
          <t>P - Parcela</t>
        </is>
      </c>
      <c r="K1124" t="inlineStr">
        <is>
          <t>Contrato</t>
        </is>
      </c>
      <c r="L1124" t="n">
        <v>3845.45</v>
      </c>
      <c r="M1124" s="167">
        <f>DATE(YEAR(G1124),MONTH(G1124),1)</f>
        <v/>
      </c>
      <c r="N1124" s="157">
        <f>IF(G1124&gt;$L$3,"Futuro","Atraso")</f>
        <v/>
      </c>
      <c r="O1124">
        <f>12*(YEAR(G1124)-YEAR($L$3))+(MONTH(G1124)-MONTH($L$3))</f>
        <v/>
      </c>
      <c r="P1124" s="319">
        <f>IF(N1124="Atraso",L1124,L1124/(1+$L$2)^O1124)</f>
        <v/>
      </c>
      <c r="Q1124">
        <f>IF(N1124="Atraso",$L$3-G1124,0)</f>
        <v/>
      </c>
      <c r="R1124">
        <f>IF(Q1124&lt;=15,"Até 15",IF(Q1124&lt;=30,"Entre 15 e 30",IF(Q1124&lt;=60,"Entre 30 e 60",IF(Q1124&lt;=90,"Entre 60 e 90",IF(Q1124&lt;=120,"Entre 90 e 120",IF(Q1124&lt;=150,"Entre 120 e 150",IF(Q1124&lt;=180,"Entre 150 e 180","Superior a 180")))))))</f>
        <v/>
      </c>
      <c r="S1124">
        <f>IF(N1124="Atraso",IF(Q1124&lt;=30,INFORME_MENSAL!$A$12,IF(Q1124&lt;=60,INFORME_MENSAL!$A$13,IF(Q1124&lt;=90,INFORME_MENSAL!$A$14,IF(Q1124&lt;=120,INFORME_MENSAL!$A$15,IF(Q1124&lt;=150,INFORME_MENSAL!$A$16,IF(Q1124&lt;=180,INFORME_MENSAL!$A$17,IF(Q1124&lt;=360,INFORME_MENSAL!$A$18,IF(Q1124&gt;360,INFORME_MENSAL!$A$19)))))))),"")</f>
        <v/>
      </c>
    </row>
    <row r="1125">
      <c r="A1125" t="inlineStr">
        <is>
          <t>CASA-66</t>
        </is>
      </c>
      <c r="B1125" t="inlineStr">
        <is>
          <t>MARIA APARECIDA LIMA SANTOS</t>
        </is>
      </c>
      <c r="C1125" t="n">
        <v>1</v>
      </c>
      <c r="D1125" t="inlineStr">
        <is>
          <t>INCC</t>
        </is>
      </c>
      <c r="F1125" t="inlineStr">
        <is>
          <t>Mensal</t>
        </is>
      </c>
      <c r="G1125" s="322" t="n">
        <v>45621</v>
      </c>
      <c r="H1125" s="322" t="n">
        <v>45597</v>
      </c>
      <c r="I1125" t="n">
        <v>19</v>
      </c>
      <c r="J1125" t="inlineStr">
        <is>
          <t>P - Parcela</t>
        </is>
      </c>
      <c r="K1125" t="inlineStr">
        <is>
          <t>Contrato</t>
        </is>
      </c>
      <c r="L1125" t="n">
        <v>4172.36</v>
      </c>
      <c r="M1125" s="167">
        <f>DATE(YEAR(G1125),MONTH(G1125),1)</f>
        <v/>
      </c>
      <c r="N1125" s="157">
        <f>IF(G1125&gt;$L$3,"Futuro","Atraso")</f>
        <v/>
      </c>
      <c r="O1125">
        <f>12*(YEAR(G1125)-YEAR($L$3))+(MONTH(G1125)-MONTH($L$3))</f>
        <v/>
      </c>
      <c r="P1125" s="319">
        <f>IF(N1125="Atraso",L1125,L1125/(1+$L$2)^O1125)</f>
        <v/>
      </c>
      <c r="Q1125">
        <f>IF(N1125="Atraso",$L$3-G1125,0)</f>
        <v/>
      </c>
      <c r="R1125">
        <f>IF(Q1125&lt;=15,"Até 15",IF(Q1125&lt;=30,"Entre 15 e 30",IF(Q1125&lt;=60,"Entre 30 e 60",IF(Q1125&lt;=90,"Entre 60 e 90",IF(Q1125&lt;=120,"Entre 90 e 120",IF(Q1125&lt;=150,"Entre 120 e 150",IF(Q1125&lt;=180,"Entre 150 e 180","Superior a 180")))))))</f>
        <v/>
      </c>
      <c r="S1125">
        <f>IF(N1125="Atraso",IF(Q1125&lt;=30,INFORME_MENSAL!$A$12,IF(Q1125&lt;=60,INFORME_MENSAL!$A$13,IF(Q1125&lt;=90,INFORME_MENSAL!$A$14,IF(Q1125&lt;=120,INFORME_MENSAL!$A$15,IF(Q1125&lt;=150,INFORME_MENSAL!$A$16,IF(Q1125&lt;=180,INFORME_MENSAL!$A$17,IF(Q1125&lt;=360,INFORME_MENSAL!$A$18,IF(Q1125&gt;360,INFORME_MENSAL!$A$19)))))))),"")</f>
        <v/>
      </c>
    </row>
    <row r="1126">
      <c r="A1126" t="inlineStr">
        <is>
          <t>CASA-71</t>
        </is>
      </c>
      <c r="B1126" t="inlineStr">
        <is>
          <t>TIAGO DA COSTA / EVELLYN POLICARPO PILZ DA COSTA</t>
        </is>
      </c>
      <c r="C1126" t="n">
        <v>1</v>
      </c>
      <c r="D1126" t="inlineStr">
        <is>
          <t>INCC</t>
        </is>
      </c>
      <c r="F1126" t="inlineStr">
        <is>
          <t>Mensal</t>
        </is>
      </c>
      <c r="G1126" s="322" t="n">
        <v>45621</v>
      </c>
      <c r="H1126" s="322" t="n">
        <v>45597</v>
      </c>
      <c r="I1126" t="n">
        <v>18</v>
      </c>
      <c r="J1126" t="inlineStr">
        <is>
          <t>P - Parcela</t>
        </is>
      </c>
      <c r="K1126" t="inlineStr">
        <is>
          <t>Contrato</t>
        </is>
      </c>
      <c r="L1126" t="n">
        <v>4156.57</v>
      </c>
      <c r="M1126" s="167">
        <f>DATE(YEAR(G1126),MONTH(G1126),1)</f>
        <v/>
      </c>
      <c r="N1126" s="157">
        <f>IF(G1126&gt;$L$3,"Futuro","Atraso")</f>
        <v/>
      </c>
      <c r="O1126">
        <f>12*(YEAR(G1126)-YEAR($L$3))+(MONTH(G1126)-MONTH($L$3))</f>
        <v/>
      </c>
      <c r="P1126" s="319">
        <f>IF(N1126="Atraso",L1126,L1126/(1+$L$2)^O1126)</f>
        <v/>
      </c>
      <c r="Q1126">
        <f>IF(N1126="Atraso",$L$3-G1126,0)</f>
        <v/>
      </c>
      <c r="R1126">
        <f>IF(Q1126&lt;=15,"Até 15",IF(Q1126&lt;=30,"Entre 15 e 30",IF(Q1126&lt;=60,"Entre 30 e 60",IF(Q1126&lt;=90,"Entre 60 e 90",IF(Q1126&lt;=120,"Entre 90 e 120",IF(Q1126&lt;=150,"Entre 120 e 150",IF(Q1126&lt;=180,"Entre 150 e 180","Superior a 180")))))))</f>
        <v/>
      </c>
      <c r="S1126">
        <f>IF(N1126="Atraso",IF(Q1126&lt;=30,INFORME_MENSAL!$A$12,IF(Q1126&lt;=60,INFORME_MENSAL!$A$13,IF(Q1126&lt;=90,INFORME_MENSAL!$A$14,IF(Q1126&lt;=120,INFORME_MENSAL!$A$15,IF(Q1126&lt;=150,INFORME_MENSAL!$A$16,IF(Q1126&lt;=180,INFORME_MENSAL!$A$17,IF(Q1126&lt;=360,INFORME_MENSAL!$A$18,IF(Q1126&gt;360,INFORME_MENSAL!$A$19)))))))),"")</f>
        <v/>
      </c>
    </row>
    <row r="1127">
      <c r="A1127" t="inlineStr">
        <is>
          <t>CASA-52</t>
        </is>
      </c>
      <c r="B1127" t="inlineStr">
        <is>
          <t>PETERSON SERRA LOPES / ANA CARLA MORAES DE BRITO LOPES</t>
        </is>
      </c>
      <c r="C1127" t="n">
        <v>1</v>
      </c>
      <c r="D1127" t="inlineStr">
        <is>
          <t>INCC</t>
        </is>
      </c>
      <c r="F1127" t="inlineStr">
        <is>
          <t>Mensal</t>
        </is>
      </c>
      <c r="G1127" s="322" t="n">
        <v>45621</v>
      </c>
      <c r="H1127" s="322" t="n">
        <v>45597</v>
      </c>
      <c r="I1127" t="n">
        <v>18</v>
      </c>
      <c r="J1127" t="inlineStr">
        <is>
          <t>P - Parcela</t>
        </is>
      </c>
      <c r="K1127" t="inlineStr">
        <is>
          <t>Contrato</t>
        </is>
      </c>
      <c r="L1127" t="n">
        <v>4147.38</v>
      </c>
      <c r="M1127" s="167">
        <f>DATE(YEAR(G1127),MONTH(G1127),1)</f>
        <v/>
      </c>
      <c r="N1127" s="157">
        <f>IF(G1127&gt;$L$3,"Futuro","Atraso")</f>
        <v/>
      </c>
      <c r="O1127">
        <f>12*(YEAR(G1127)-YEAR($L$3))+(MONTH(G1127)-MONTH($L$3))</f>
        <v/>
      </c>
      <c r="P1127" s="319">
        <f>IF(N1127="Atraso",L1127,L1127/(1+$L$2)^O1127)</f>
        <v/>
      </c>
      <c r="Q1127">
        <f>IF(N1127="Atraso",$L$3-G1127,0)</f>
        <v/>
      </c>
      <c r="R1127">
        <f>IF(Q1127&lt;=15,"Até 15",IF(Q1127&lt;=30,"Entre 15 e 30",IF(Q1127&lt;=60,"Entre 30 e 60",IF(Q1127&lt;=90,"Entre 60 e 90",IF(Q1127&lt;=120,"Entre 90 e 120",IF(Q1127&lt;=150,"Entre 120 e 150",IF(Q1127&lt;=180,"Entre 150 e 180","Superior a 180")))))))</f>
        <v/>
      </c>
      <c r="S1127">
        <f>IF(N1127="Atraso",IF(Q1127&lt;=30,INFORME_MENSAL!$A$12,IF(Q1127&lt;=60,INFORME_MENSAL!$A$13,IF(Q1127&lt;=90,INFORME_MENSAL!$A$14,IF(Q1127&lt;=120,INFORME_MENSAL!$A$15,IF(Q1127&lt;=150,INFORME_MENSAL!$A$16,IF(Q1127&lt;=180,INFORME_MENSAL!$A$17,IF(Q1127&lt;=360,INFORME_MENSAL!$A$18,IF(Q1127&gt;360,INFORME_MENSAL!$A$19)))))))),"")</f>
        <v/>
      </c>
    </row>
    <row r="1128">
      <c r="A1128" t="inlineStr">
        <is>
          <t>CASA-29</t>
        </is>
      </c>
      <c r="B1128" t="inlineStr">
        <is>
          <t>SANDRO MIGUEL DE AVILA / SANDRA BARBOSA DE AVILA</t>
        </is>
      </c>
      <c r="C1128" t="n">
        <v>1</v>
      </c>
      <c r="D1128" t="inlineStr">
        <is>
          <t>INCC</t>
        </is>
      </c>
      <c r="F1128" t="inlineStr">
        <is>
          <t>Mensal</t>
        </is>
      </c>
      <c r="G1128" s="322" t="n">
        <v>45621</v>
      </c>
      <c r="H1128" s="322" t="n">
        <v>45597</v>
      </c>
      <c r="I1128" t="n">
        <v>18</v>
      </c>
      <c r="J1128" t="inlineStr">
        <is>
          <t>P - Parcela</t>
        </is>
      </c>
      <c r="K1128" t="inlineStr">
        <is>
          <t>Contrato</t>
        </is>
      </c>
      <c r="L1128" t="n">
        <v>4156.57</v>
      </c>
      <c r="M1128" s="167">
        <f>DATE(YEAR(G1128),MONTH(G1128),1)</f>
        <v/>
      </c>
      <c r="N1128" s="157">
        <f>IF(G1128&gt;$L$3,"Futuro","Atraso")</f>
        <v/>
      </c>
      <c r="O1128">
        <f>12*(YEAR(G1128)-YEAR($L$3))+(MONTH(G1128)-MONTH($L$3))</f>
        <v/>
      </c>
      <c r="P1128" s="319">
        <f>IF(N1128="Atraso",L1128,L1128/(1+$L$2)^O1128)</f>
        <v/>
      </c>
      <c r="Q1128">
        <f>IF(N1128="Atraso",$L$3-G1128,0)</f>
        <v/>
      </c>
      <c r="R1128">
        <f>IF(Q1128&lt;=15,"Até 15",IF(Q1128&lt;=30,"Entre 15 e 30",IF(Q1128&lt;=60,"Entre 30 e 60",IF(Q1128&lt;=90,"Entre 60 e 90",IF(Q1128&lt;=120,"Entre 90 e 120",IF(Q1128&lt;=150,"Entre 120 e 150",IF(Q1128&lt;=180,"Entre 150 e 180","Superior a 180")))))))</f>
        <v/>
      </c>
      <c r="S1128">
        <f>IF(N1128="Atraso",IF(Q1128&lt;=30,INFORME_MENSAL!$A$12,IF(Q1128&lt;=60,INFORME_MENSAL!$A$13,IF(Q1128&lt;=90,INFORME_MENSAL!$A$14,IF(Q1128&lt;=120,INFORME_MENSAL!$A$15,IF(Q1128&lt;=150,INFORME_MENSAL!$A$16,IF(Q1128&lt;=180,INFORME_MENSAL!$A$17,IF(Q1128&lt;=360,INFORME_MENSAL!$A$18,IF(Q1128&gt;360,INFORME_MENSAL!$A$19)))))))),"")</f>
        <v/>
      </c>
    </row>
    <row r="1129">
      <c r="A1129" t="inlineStr">
        <is>
          <t>CASA-38</t>
        </is>
      </c>
      <c r="B1129" t="inlineStr">
        <is>
          <t>GABRIEL DE CARVALHO MELLO / KAMILLA DE CARVALHO CERQUEIRA MELLO</t>
        </is>
      </c>
      <c r="C1129" t="n">
        <v>1</v>
      </c>
      <c r="D1129" t="inlineStr">
        <is>
          <t>INCC</t>
        </is>
      </c>
      <c r="F1129" t="inlineStr">
        <is>
          <t>Mensal</t>
        </is>
      </c>
      <c r="G1129" s="322" t="n">
        <v>45621</v>
      </c>
      <c r="H1129" s="322" t="n">
        <v>45597</v>
      </c>
      <c r="I1129" t="n">
        <v>18</v>
      </c>
      <c r="J1129" t="inlineStr">
        <is>
          <t>P - Parcela</t>
        </is>
      </c>
      <c r="K1129" t="inlineStr">
        <is>
          <t>Contrato</t>
        </is>
      </c>
      <c r="L1129" t="n">
        <v>4257.65</v>
      </c>
      <c r="M1129" s="167">
        <f>DATE(YEAR(G1129),MONTH(G1129),1)</f>
        <v/>
      </c>
      <c r="N1129" s="157">
        <f>IF(G1129&gt;$L$3,"Futuro","Atraso")</f>
        <v/>
      </c>
      <c r="O1129">
        <f>12*(YEAR(G1129)-YEAR($L$3))+(MONTH(G1129)-MONTH($L$3))</f>
        <v/>
      </c>
      <c r="P1129" s="319">
        <f>IF(N1129="Atraso",L1129,L1129/(1+$L$2)^O1129)</f>
        <v/>
      </c>
      <c r="Q1129">
        <f>IF(N1129="Atraso",$L$3-G1129,0)</f>
        <v/>
      </c>
      <c r="R1129">
        <f>IF(Q1129&lt;=15,"Até 15",IF(Q1129&lt;=30,"Entre 15 e 30",IF(Q1129&lt;=60,"Entre 30 e 60",IF(Q1129&lt;=90,"Entre 60 e 90",IF(Q1129&lt;=120,"Entre 90 e 120",IF(Q1129&lt;=150,"Entre 120 e 150",IF(Q1129&lt;=180,"Entre 150 e 180","Superior a 180")))))))</f>
        <v/>
      </c>
      <c r="S1129">
        <f>IF(N1129="Atraso",IF(Q1129&lt;=30,INFORME_MENSAL!$A$12,IF(Q1129&lt;=60,INFORME_MENSAL!$A$13,IF(Q1129&lt;=90,INFORME_MENSAL!$A$14,IF(Q1129&lt;=120,INFORME_MENSAL!$A$15,IF(Q1129&lt;=150,INFORME_MENSAL!$A$16,IF(Q1129&lt;=180,INFORME_MENSAL!$A$17,IF(Q1129&lt;=360,INFORME_MENSAL!$A$18,IF(Q1129&gt;360,INFORME_MENSAL!$A$19)))))))),"")</f>
        <v/>
      </c>
    </row>
    <row r="1130">
      <c r="A1130" t="inlineStr">
        <is>
          <t>CASA-7</t>
        </is>
      </c>
      <c r="B1130" t="inlineStr">
        <is>
          <t>JOÃO ANTONIO RODRIGUES GOMES / LUANA GABRIELLE DA SILVA PASSOS</t>
        </is>
      </c>
      <c r="C1130" t="n">
        <v>1</v>
      </c>
      <c r="D1130" t="inlineStr">
        <is>
          <t>INCC</t>
        </is>
      </c>
      <c r="F1130" t="inlineStr">
        <is>
          <t>Mensal</t>
        </is>
      </c>
      <c r="G1130" s="322" t="n">
        <v>45621</v>
      </c>
      <c r="H1130" s="322" t="n">
        <v>45597</v>
      </c>
      <c r="I1130" t="n">
        <v>18</v>
      </c>
      <c r="J1130" t="inlineStr">
        <is>
          <t>P - Parcela</t>
        </is>
      </c>
      <c r="K1130" t="inlineStr">
        <is>
          <t>Contrato</t>
        </is>
      </c>
      <c r="L1130" t="n">
        <v>4156.57</v>
      </c>
      <c r="M1130" s="167">
        <f>DATE(YEAR(G1130),MONTH(G1130),1)</f>
        <v/>
      </c>
      <c r="N1130" s="157">
        <f>IF(G1130&gt;$L$3,"Futuro","Atraso")</f>
        <v/>
      </c>
      <c r="O1130">
        <f>12*(YEAR(G1130)-YEAR($L$3))+(MONTH(G1130)-MONTH($L$3))</f>
        <v/>
      </c>
      <c r="P1130" s="319">
        <f>IF(N1130="Atraso",L1130,L1130/(1+$L$2)^O1130)</f>
        <v/>
      </c>
      <c r="Q1130">
        <f>IF(N1130="Atraso",$L$3-G1130,0)</f>
        <v/>
      </c>
      <c r="R1130">
        <f>IF(Q1130&lt;=15,"Até 15",IF(Q1130&lt;=30,"Entre 15 e 30",IF(Q1130&lt;=60,"Entre 30 e 60",IF(Q1130&lt;=90,"Entre 60 e 90",IF(Q1130&lt;=120,"Entre 90 e 120",IF(Q1130&lt;=150,"Entre 120 e 150",IF(Q1130&lt;=180,"Entre 150 e 180","Superior a 180")))))))</f>
        <v/>
      </c>
      <c r="S1130">
        <f>IF(N1130="Atraso",IF(Q1130&lt;=30,INFORME_MENSAL!$A$12,IF(Q1130&lt;=60,INFORME_MENSAL!$A$13,IF(Q1130&lt;=90,INFORME_MENSAL!$A$14,IF(Q1130&lt;=120,INFORME_MENSAL!$A$15,IF(Q1130&lt;=150,INFORME_MENSAL!$A$16,IF(Q1130&lt;=180,INFORME_MENSAL!$A$17,IF(Q1130&lt;=360,INFORME_MENSAL!$A$18,IF(Q1130&gt;360,INFORME_MENSAL!$A$19)))))))),"")</f>
        <v/>
      </c>
    </row>
    <row r="1131">
      <c r="A1131" t="inlineStr">
        <is>
          <t>CASA-42</t>
        </is>
      </c>
      <c r="B1131" t="inlineStr">
        <is>
          <t>ELIAS CAMACHO OLEGO</t>
        </is>
      </c>
      <c r="C1131" t="n">
        <v>1</v>
      </c>
      <c r="D1131" t="inlineStr">
        <is>
          <t>INCC</t>
        </is>
      </c>
      <c r="F1131" t="inlineStr">
        <is>
          <t>Mensal</t>
        </is>
      </c>
      <c r="G1131" s="322" t="n">
        <v>45621</v>
      </c>
      <c r="H1131" s="322" t="n">
        <v>45597</v>
      </c>
      <c r="I1131" t="n">
        <v>17</v>
      </c>
      <c r="J1131" t="inlineStr">
        <is>
          <t>P - Parcela</t>
        </is>
      </c>
      <c r="K1131" t="inlineStr">
        <is>
          <t>Contrato</t>
        </is>
      </c>
      <c r="L1131" t="n">
        <v>3854.93</v>
      </c>
      <c r="M1131" s="167">
        <f>DATE(YEAR(G1131),MONTH(G1131),1)</f>
        <v/>
      </c>
      <c r="N1131" s="157">
        <f>IF(G1131&gt;$L$3,"Futuro","Atraso")</f>
        <v/>
      </c>
      <c r="O1131">
        <f>12*(YEAR(G1131)-YEAR($L$3))+(MONTH(G1131)-MONTH($L$3))</f>
        <v/>
      </c>
      <c r="P1131" s="319">
        <f>IF(N1131="Atraso",L1131,L1131/(1+$L$2)^O1131)</f>
        <v/>
      </c>
      <c r="Q1131">
        <f>IF(N1131="Atraso",$L$3-G1131,0)</f>
        <v/>
      </c>
      <c r="R1131">
        <f>IF(Q1131&lt;=15,"Até 15",IF(Q1131&lt;=30,"Entre 15 e 30",IF(Q1131&lt;=60,"Entre 30 e 60",IF(Q1131&lt;=90,"Entre 60 e 90",IF(Q1131&lt;=120,"Entre 90 e 120",IF(Q1131&lt;=150,"Entre 120 e 150",IF(Q1131&lt;=180,"Entre 150 e 180","Superior a 180")))))))</f>
        <v/>
      </c>
      <c r="S1131">
        <f>IF(N1131="Atraso",IF(Q1131&lt;=30,INFORME_MENSAL!$A$12,IF(Q1131&lt;=60,INFORME_MENSAL!$A$13,IF(Q1131&lt;=90,INFORME_MENSAL!$A$14,IF(Q1131&lt;=120,INFORME_MENSAL!$A$15,IF(Q1131&lt;=150,INFORME_MENSAL!$A$16,IF(Q1131&lt;=180,INFORME_MENSAL!$A$17,IF(Q1131&lt;=360,INFORME_MENSAL!$A$18,IF(Q1131&gt;360,INFORME_MENSAL!$A$19)))))))),"")</f>
        <v/>
      </c>
    </row>
    <row r="1132">
      <c r="A1132" t="inlineStr">
        <is>
          <t>CASA-72</t>
        </is>
      </c>
      <c r="B1132" t="inlineStr">
        <is>
          <t>CARLOS LINDEMBERG CRUZ OLIVEIRA / THAYNARA LAMPE NARCISO SILVA</t>
        </is>
      </c>
      <c r="C1132" t="n">
        <v>1</v>
      </c>
      <c r="D1132" t="inlineStr">
        <is>
          <t>INCC</t>
        </is>
      </c>
      <c r="F1132" t="inlineStr">
        <is>
          <t>Mensal</t>
        </is>
      </c>
      <c r="G1132" s="322" t="n">
        <v>45621</v>
      </c>
      <c r="H1132" s="322" t="n">
        <v>45597</v>
      </c>
      <c r="I1132" t="n">
        <v>17</v>
      </c>
      <c r="J1132" t="inlineStr">
        <is>
          <t>P - Parcela</t>
        </is>
      </c>
      <c r="K1132" t="inlineStr">
        <is>
          <t>Contrato</t>
        </is>
      </c>
      <c r="L1132" t="n">
        <v>4221.35</v>
      </c>
      <c r="M1132" s="167">
        <f>DATE(YEAR(G1132),MONTH(G1132),1)</f>
        <v/>
      </c>
      <c r="N1132" s="157">
        <f>IF(G1132&gt;$L$3,"Futuro","Atraso")</f>
        <v/>
      </c>
      <c r="O1132">
        <f>12*(YEAR(G1132)-YEAR($L$3))+(MONTH(G1132)-MONTH($L$3))</f>
        <v/>
      </c>
      <c r="P1132" s="319">
        <f>IF(N1132="Atraso",L1132,L1132/(1+$L$2)^O1132)</f>
        <v/>
      </c>
      <c r="Q1132">
        <f>IF(N1132="Atraso",$L$3-G1132,0)</f>
        <v/>
      </c>
      <c r="R1132">
        <f>IF(Q1132&lt;=15,"Até 15",IF(Q1132&lt;=30,"Entre 15 e 30",IF(Q1132&lt;=60,"Entre 30 e 60",IF(Q1132&lt;=90,"Entre 60 e 90",IF(Q1132&lt;=120,"Entre 90 e 120",IF(Q1132&lt;=150,"Entre 120 e 150",IF(Q1132&lt;=180,"Entre 150 e 180","Superior a 180")))))))</f>
        <v/>
      </c>
      <c r="S1132">
        <f>IF(N1132="Atraso",IF(Q1132&lt;=30,INFORME_MENSAL!$A$12,IF(Q1132&lt;=60,INFORME_MENSAL!$A$13,IF(Q1132&lt;=90,INFORME_MENSAL!$A$14,IF(Q1132&lt;=120,INFORME_MENSAL!$A$15,IF(Q1132&lt;=150,INFORME_MENSAL!$A$16,IF(Q1132&lt;=180,INFORME_MENSAL!$A$17,IF(Q1132&lt;=360,INFORME_MENSAL!$A$18,IF(Q1132&gt;360,INFORME_MENSAL!$A$19)))))))),"")</f>
        <v/>
      </c>
    </row>
    <row r="1133">
      <c r="A1133" t="inlineStr">
        <is>
          <t>CASA-39</t>
        </is>
      </c>
      <c r="B1133" t="inlineStr">
        <is>
          <t>VIVIAN ARCHINÁ CORTEZ</t>
        </is>
      </c>
      <c r="C1133" t="n">
        <v>1</v>
      </c>
      <c r="D1133" t="inlineStr">
        <is>
          <t>INCC</t>
        </is>
      </c>
      <c r="F1133" t="inlineStr">
        <is>
          <t>Mensal</t>
        </is>
      </c>
      <c r="G1133" s="322" t="n">
        <v>45621</v>
      </c>
      <c r="H1133" s="322" t="n">
        <v>45597</v>
      </c>
      <c r="I1133" t="n">
        <v>24</v>
      </c>
      <c r="J1133" t="inlineStr">
        <is>
          <t>P - Parcela</t>
        </is>
      </c>
      <c r="K1133" t="inlineStr">
        <is>
          <t>Contrato</t>
        </is>
      </c>
      <c r="L1133" t="n">
        <v>4838.71</v>
      </c>
      <c r="M1133" s="167">
        <f>DATE(YEAR(G1133),MONTH(G1133),1)</f>
        <v/>
      </c>
      <c r="N1133" s="157">
        <f>IF(G1133&gt;$L$3,"Futuro","Atraso")</f>
        <v/>
      </c>
      <c r="O1133">
        <f>12*(YEAR(G1133)-YEAR($L$3))+(MONTH(G1133)-MONTH($L$3))</f>
        <v/>
      </c>
      <c r="P1133" s="319">
        <f>IF(N1133="Atraso",L1133,L1133/(1+$L$2)^O1133)</f>
        <v/>
      </c>
      <c r="Q1133">
        <f>IF(N1133="Atraso",$L$3-G1133,0)</f>
        <v/>
      </c>
      <c r="R1133">
        <f>IF(Q1133&lt;=15,"Até 15",IF(Q1133&lt;=30,"Entre 15 e 30",IF(Q1133&lt;=60,"Entre 30 e 60",IF(Q1133&lt;=90,"Entre 60 e 90",IF(Q1133&lt;=120,"Entre 90 e 120",IF(Q1133&lt;=150,"Entre 120 e 150",IF(Q1133&lt;=180,"Entre 150 e 180","Superior a 180")))))))</f>
        <v/>
      </c>
      <c r="S1133">
        <f>IF(N1133="Atraso",IF(Q1133&lt;=30,INFORME_MENSAL!$A$12,IF(Q1133&lt;=60,INFORME_MENSAL!$A$13,IF(Q1133&lt;=90,INFORME_MENSAL!$A$14,IF(Q1133&lt;=120,INFORME_MENSAL!$A$15,IF(Q1133&lt;=150,INFORME_MENSAL!$A$16,IF(Q1133&lt;=180,INFORME_MENSAL!$A$17,IF(Q1133&lt;=360,INFORME_MENSAL!$A$18,IF(Q1133&gt;360,INFORME_MENSAL!$A$19)))))))),"")</f>
        <v/>
      </c>
    </row>
    <row r="1134">
      <c r="A1134" t="inlineStr">
        <is>
          <t>CASA-39</t>
        </is>
      </c>
      <c r="B1134" t="inlineStr">
        <is>
          <t>VIVIAN ARCHINÁ CORTEZ</t>
        </is>
      </c>
      <c r="C1134" t="n">
        <v>1</v>
      </c>
      <c r="D1134" t="inlineStr">
        <is>
          <t>INCC</t>
        </is>
      </c>
      <c r="F1134" t="inlineStr">
        <is>
          <t>Mensal</t>
        </is>
      </c>
      <c r="G1134" s="322" t="n">
        <v>45621</v>
      </c>
      <c r="H1134" s="322" t="n">
        <v>45597</v>
      </c>
      <c r="I1134" t="n">
        <v>1</v>
      </c>
      <c r="J1134" t="inlineStr">
        <is>
          <t>F - Financiamento</t>
        </is>
      </c>
      <c r="K1134" t="inlineStr">
        <is>
          <t>Contrato</t>
        </is>
      </c>
      <c r="L1134" t="n">
        <v>596100.3100000001</v>
      </c>
      <c r="M1134" s="167">
        <f>DATE(YEAR(G1134),MONTH(G1134),1)</f>
        <v/>
      </c>
      <c r="N1134" s="157">
        <f>IF(G1134&gt;$L$3,"Futuro","Atraso")</f>
        <v/>
      </c>
      <c r="O1134">
        <f>12*(YEAR(G1134)-YEAR($L$3))+(MONTH(G1134)-MONTH($L$3))</f>
        <v/>
      </c>
      <c r="P1134" s="319">
        <f>IF(N1134="Atraso",L1134,L1134/(1+$L$2)^O1134)</f>
        <v/>
      </c>
      <c r="Q1134">
        <f>IF(N1134="Atraso",$L$3-G1134,0)</f>
        <v/>
      </c>
      <c r="R1134">
        <f>IF(Q1134&lt;=15,"Até 15",IF(Q1134&lt;=30,"Entre 15 e 30",IF(Q1134&lt;=60,"Entre 30 e 60",IF(Q1134&lt;=90,"Entre 60 e 90",IF(Q1134&lt;=120,"Entre 90 e 120",IF(Q1134&lt;=150,"Entre 120 e 150",IF(Q1134&lt;=180,"Entre 150 e 180","Superior a 180")))))))</f>
        <v/>
      </c>
      <c r="S1134">
        <f>IF(N1134="Atraso",IF(Q1134&lt;=30,INFORME_MENSAL!$A$12,IF(Q1134&lt;=60,INFORME_MENSAL!$A$13,IF(Q1134&lt;=90,INFORME_MENSAL!$A$14,IF(Q1134&lt;=120,INFORME_MENSAL!$A$15,IF(Q1134&lt;=150,INFORME_MENSAL!$A$16,IF(Q1134&lt;=180,INFORME_MENSAL!$A$17,IF(Q1134&lt;=360,INFORME_MENSAL!$A$18,IF(Q1134&gt;360,INFORME_MENSAL!$A$19)))))))),"")</f>
        <v/>
      </c>
    </row>
    <row r="1135">
      <c r="A1135" t="inlineStr">
        <is>
          <t>CASA-39</t>
        </is>
      </c>
      <c r="B1135" t="inlineStr">
        <is>
          <t>VIVIAN ARCHINÁ CORTEZ</t>
        </is>
      </c>
      <c r="C1135" t="n">
        <v>1</v>
      </c>
      <c r="D1135" t="inlineStr">
        <is>
          <t>INCC</t>
        </is>
      </c>
      <c r="F1135" t="inlineStr">
        <is>
          <t>Mensal</t>
        </is>
      </c>
      <c r="G1135" s="322" t="n">
        <v>45621</v>
      </c>
      <c r="H1135" s="322" t="n">
        <v>45597</v>
      </c>
      <c r="I1135" t="n">
        <v>1</v>
      </c>
      <c r="J1135" t="inlineStr">
        <is>
          <t>P - Parcela</t>
        </is>
      </c>
      <c r="K1135" t="inlineStr">
        <is>
          <t>Contrato</t>
        </is>
      </c>
      <c r="L1135" t="n">
        <v>150000</v>
      </c>
      <c r="M1135" s="167">
        <f>DATE(YEAR(G1135),MONTH(G1135),1)</f>
        <v/>
      </c>
      <c r="N1135" s="157">
        <f>IF(G1135&gt;$L$3,"Futuro","Atraso")</f>
        <v/>
      </c>
      <c r="O1135">
        <f>12*(YEAR(G1135)-YEAR($L$3))+(MONTH(G1135)-MONTH($L$3))</f>
        <v/>
      </c>
      <c r="P1135" s="319">
        <f>IF(N1135="Atraso",L1135,L1135/(1+$L$2)^O1135)</f>
        <v/>
      </c>
      <c r="Q1135">
        <f>IF(N1135="Atraso",$L$3-G1135,0)</f>
        <v/>
      </c>
      <c r="R1135">
        <f>IF(Q1135&lt;=15,"Até 15",IF(Q1135&lt;=30,"Entre 15 e 30",IF(Q1135&lt;=60,"Entre 30 e 60",IF(Q1135&lt;=90,"Entre 60 e 90",IF(Q1135&lt;=120,"Entre 90 e 120",IF(Q1135&lt;=150,"Entre 120 e 150",IF(Q1135&lt;=180,"Entre 150 e 180","Superior a 180")))))))</f>
        <v/>
      </c>
      <c r="S1135">
        <f>IF(N1135="Atraso",IF(Q1135&lt;=30,INFORME_MENSAL!$A$12,IF(Q1135&lt;=60,INFORME_MENSAL!$A$13,IF(Q1135&lt;=90,INFORME_MENSAL!$A$14,IF(Q1135&lt;=120,INFORME_MENSAL!$A$15,IF(Q1135&lt;=150,INFORME_MENSAL!$A$16,IF(Q1135&lt;=180,INFORME_MENSAL!$A$17,IF(Q1135&lt;=360,INFORME_MENSAL!$A$18,IF(Q1135&gt;360,INFORME_MENSAL!$A$19)))))))),"")</f>
        <v/>
      </c>
    </row>
    <row r="1136">
      <c r="A1136" t="inlineStr">
        <is>
          <t>CASA-5</t>
        </is>
      </c>
      <c r="B1136" t="inlineStr">
        <is>
          <t>FABRICIA GONZAGA FERREIRA</t>
        </is>
      </c>
      <c r="C1136" t="n">
        <v>1</v>
      </c>
      <c r="D1136" t="inlineStr">
        <is>
          <t>INCC</t>
        </is>
      </c>
      <c r="F1136" t="inlineStr">
        <is>
          <t>Mensal</t>
        </is>
      </c>
      <c r="G1136" s="322" t="n">
        <v>45621</v>
      </c>
      <c r="H1136" s="322" t="n">
        <v>45597</v>
      </c>
      <c r="I1136" t="n">
        <v>17</v>
      </c>
      <c r="J1136" t="inlineStr">
        <is>
          <t>P - Parcela</t>
        </is>
      </c>
      <c r="K1136" t="inlineStr">
        <is>
          <t>Contrato</t>
        </is>
      </c>
      <c r="L1136" t="n">
        <v>6928.46</v>
      </c>
      <c r="M1136" s="167">
        <f>DATE(YEAR(G1136),MONTH(G1136),1)</f>
        <v/>
      </c>
      <c r="N1136" s="157">
        <f>IF(G1136&gt;$L$3,"Futuro","Atraso")</f>
        <v/>
      </c>
      <c r="O1136">
        <f>12*(YEAR(G1136)-YEAR($L$3))+(MONTH(G1136)-MONTH($L$3))</f>
        <v/>
      </c>
      <c r="P1136" s="319">
        <f>IF(N1136="Atraso",L1136,L1136/(1+$L$2)^O1136)</f>
        <v/>
      </c>
      <c r="Q1136">
        <f>IF(N1136="Atraso",$L$3-G1136,0)</f>
        <v/>
      </c>
      <c r="R1136">
        <f>IF(Q1136&lt;=15,"Até 15",IF(Q1136&lt;=30,"Entre 15 e 30",IF(Q1136&lt;=60,"Entre 30 e 60",IF(Q1136&lt;=90,"Entre 60 e 90",IF(Q1136&lt;=120,"Entre 90 e 120",IF(Q1136&lt;=150,"Entre 120 e 150",IF(Q1136&lt;=180,"Entre 150 e 180","Superior a 180")))))))</f>
        <v/>
      </c>
      <c r="S1136">
        <f>IF(N1136="Atraso",IF(Q1136&lt;=30,INFORME_MENSAL!$A$12,IF(Q1136&lt;=60,INFORME_MENSAL!$A$13,IF(Q1136&lt;=90,INFORME_MENSAL!$A$14,IF(Q1136&lt;=120,INFORME_MENSAL!$A$15,IF(Q1136&lt;=150,INFORME_MENSAL!$A$16,IF(Q1136&lt;=180,INFORME_MENSAL!$A$17,IF(Q1136&lt;=360,INFORME_MENSAL!$A$18,IF(Q1136&gt;360,INFORME_MENSAL!$A$19)))))))),"")</f>
        <v/>
      </c>
    </row>
    <row r="1137">
      <c r="A1137" t="inlineStr">
        <is>
          <t>CASA-54</t>
        </is>
      </c>
      <c r="B1137" t="inlineStr">
        <is>
          <t>SANDRA CRISTINA SILVA BORGES / CELIO LUIZ DE OLIVEIRA BORGES</t>
        </is>
      </c>
      <c r="C1137" t="n">
        <v>1</v>
      </c>
      <c r="D1137" t="inlineStr">
        <is>
          <t>INCC</t>
        </is>
      </c>
      <c r="F1137" t="inlineStr">
        <is>
          <t>Mensal</t>
        </is>
      </c>
      <c r="G1137" s="322" t="n">
        <v>45621</v>
      </c>
      <c r="H1137" s="322" t="n">
        <v>45597</v>
      </c>
      <c r="I1137" t="n">
        <v>16</v>
      </c>
      <c r="J1137" t="inlineStr">
        <is>
          <t>P - Parcela</t>
        </is>
      </c>
      <c r="K1137" t="inlineStr">
        <is>
          <t>Contrato</t>
        </is>
      </c>
      <c r="L1137" t="n">
        <v>3522.88</v>
      </c>
      <c r="M1137" s="167">
        <f>DATE(YEAR(G1137),MONTH(G1137),1)</f>
        <v/>
      </c>
      <c r="N1137" s="157">
        <f>IF(G1137&gt;$L$3,"Futuro","Atraso")</f>
        <v/>
      </c>
      <c r="O1137">
        <f>12*(YEAR(G1137)-YEAR($L$3))+(MONTH(G1137)-MONTH($L$3))</f>
        <v/>
      </c>
      <c r="P1137" s="319">
        <f>IF(N1137="Atraso",L1137,L1137/(1+$L$2)^O1137)</f>
        <v/>
      </c>
      <c r="Q1137">
        <f>IF(N1137="Atraso",$L$3-G1137,0)</f>
        <v/>
      </c>
      <c r="R1137">
        <f>IF(Q1137&lt;=15,"Até 15",IF(Q1137&lt;=30,"Entre 15 e 30",IF(Q1137&lt;=60,"Entre 30 e 60",IF(Q1137&lt;=90,"Entre 60 e 90",IF(Q1137&lt;=120,"Entre 90 e 120",IF(Q1137&lt;=150,"Entre 120 e 150",IF(Q1137&lt;=180,"Entre 150 e 180","Superior a 180")))))))</f>
        <v/>
      </c>
      <c r="S1137">
        <f>IF(N1137="Atraso",IF(Q1137&lt;=30,INFORME_MENSAL!$A$12,IF(Q1137&lt;=60,INFORME_MENSAL!$A$13,IF(Q1137&lt;=90,INFORME_MENSAL!$A$14,IF(Q1137&lt;=120,INFORME_MENSAL!$A$15,IF(Q1137&lt;=150,INFORME_MENSAL!$A$16,IF(Q1137&lt;=180,INFORME_MENSAL!$A$17,IF(Q1137&lt;=360,INFORME_MENSAL!$A$18,IF(Q1137&gt;360,INFORME_MENSAL!$A$19)))))))),"")</f>
        <v/>
      </c>
    </row>
    <row r="1138">
      <c r="A1138" t="inlineStr">
        <is>
          <t>CASA-73</t>
        </is>
      </c>
      <c r="B1138" t="inlineStr">
        <is>
          <t>ALEXANDRE POZZI / TAVITA ROSA BARROS POZZI</t>
        </is>
      </c>
      <c r="C1138" t="n">
        <v>1</v>
      </c>
      <c r="D1138" t="inlineStr">
        <is>
          <t>INCC</t>
        </is>
      </c>
      <c r="F1138" t="inlineStr">
        <is>
          <t>Mensal</t>
        </is>
      </c>
      <c r="G1138" s="322" t="n">
        <v>45621</v>
      </c>
      <c r="H1138" s="322" t="n">
        <v>45597</v>
      </c>
      <c r="I1138" t="n">
        <v>23</v>
      </c>
      <c r="J1138" t="inlineStr">
        <is>
          <t>P - Parcela</t>
        </is>
      </c>
      <c r="K1138" t="inlineStr">
        <is>
          <t>Contrato</t>
        </is>
      </c>
      <c r="L1138" t="n">
        <v>1656.74</v>
      </c>
      <c r="M1138" s="167">
        <f>DATE(YEAR(G1138),MONTH(G1138),1)</f>
        <v/>
      </c>
      <c r="N1138" s="157">
        <f>IF(G1138&gt;$L$3,"Futuro","Atraso")</f>
        <v/>
      </c>
      <c r="O1138">
        <f>12*(YEAR(G1138)-YEAR($L$3))+(MONTH(G1138)-MONTH($L$3))</f>
        <v/>
      </c>
      <c r="P1138" s="319">
        <f>IF(N1138="Atraso",L1138,L1138/(1+$L$2)^O1138)</f>
        <v/>
      </c>
      <c r="Q1138">
        <f>IF(N1138="Atraso",$L$3-G1138,0)</f>
        <v/>
      </c>
      <c r="R1138">
        <f>IF(Q1138&lt;=15,"Até 15",IF(Q1138&lt;=30,"Entre 15 e 30",IF(Q1138&lt;=60,"Entre 30 e 60",IF(Q1138&lt;=90,"Entre 60 e 90",IF(Q1138&lt;=120,"Entre 90 e 120",IF(Q1138&lt;=150,"Entre 120 e 150",IF(Q1138&lt;=180,"Entre 150 e 180","Superior a 180")))))))</f>
        <v/>
      </c>
      <c r="S1138">
        <f>IF(N1138="Atraso",IF(Q1138&lt;=30,INFORME_MENSAL!$A$12,IF(Q1138&lt;=60,INFORME_MENSAL!$A$13,IF(Q1138&lt;=90,INFORME_MENSAL!$A$14,IF(Q1138&lt;=120,INFORME_MENSAL!$A$15,IF(Q1138&lt;=150,INFORME_MENSAL!$A$16,IF(Q1138&lt;=180,INFORME_MENSAL!$A$17,IF(Q1138&lt;=360,INFORME_MENSAL!$A$18,IF(Q1138&gt;360,INFORME_MENSAL!$A$19)))))))),"")</f>
        <v/>
      </c>
    </row>
    <row r="1139">
      <c r="A1139" t="inlineStr">
        <is>
          <t>CASA-79</t>
        </is>
      </c>
      <c r="B1139" t="inlineStr">
        <is>
          <t>GILSON ARANTES DE SOUZA / SANDRA REGINA FOLTRAN</t>
        </is>
      </c>
      <c r="C1139" t="n">
        <v>1</v>
      </c>
      <c r="D1139" t="inlineStr">
        <is>
          <t>INCC</t>
        </is>
      </c>
      <c r="F1139" t="inlineStr">
        <is>
          <t>Mensal</t>
        </is>
      </c>
      <c r="G1139" s="322" t="n">
        <v>45621</v>
      </c>
      <c r="H1139" s="322" t="n">
        <v>45597</v>
      </c>
      <c r="I1139" t="n">
        <v>16</v>
      </c>
      <c r="J1139" t="inlineStr">
        <is>
          <t>P - Parcela</t>
        </is>
      </c>
      <c r="K1139" t="inlineStr">
        <is>
          <t>Contrato</t>
        </is>
      </c>
      <c r="L1139" t="n">
        <v>4210.79</v>
      </c>
      <c r="M1139" s="167">
        <f>DATE(YEAR(G1139),MONTH(G1139),1)</f>
        <v/>
      </c>
      <c r="N1139" s="157">
        <f>IF(G1139&gt;$L$3,"Futuro","Atraso")</f>
        <v/>
      </c>
      <c r="O1139">
        <f>12*(YEAR(G1139)-YEAR($L$3))+(MONTH(G1139)-MONTH($L$3))</f>
        <v/>
      </c>
      <c r="P1139" s="319">
        <f>IF(N1139="Atraso",L1139,L1139/(1+$L$2)^O1139)</f>
        <v/>
      </c>
      <c r="Q1139">
        <f>IF(N1139="Atraso",$L$3-G1139,0)</f>
        <v/>
      </c>
      <c r="R1139">
        <f>IF(Q1139&lt;=15,"Até 15",IF(Q1139&lt;=30,"Entre 15 e 30",IF(Q1139&lt;=60,"Entre 30 e 60",IF(Q1139&lt;=90,"Entre 60 e 90",IF(Q1139&lt;=120,"Entre 90 e 120",IF(Q1139&lt;=150,"Entre 120 e 150",IF(Q1139&lt;=180,"Entre 150 e 180","Superior a 180")))))))</f>
        <v/>
      </c>
      <c r="S1139">
        <f>IF(N1139="Atraso",IF(Q1139&lt;=30,INFORME_MENSAL!$A$12,IF(Q1139&lt;=60,INFORME_MENSAL!$A$13,IF(Q1139&lt;=90,INFORME_MENSAL!$A$14,IF(Q1139&lt;=120,INFORME_MENSAL!$A$15,IF(Q1139&lt;=150,INFORME_MENSAL!$A$16,IF(Q1139&lt;=180,INFORME_MENSAL!$A$17,IF(Q1139&lt;=360,INFORME_MENSAL!$A$18,IF(Q1139&gt;360,INFORME_MENSAL!$A$19)))))))),"")</f>
        <v/>
      </c>
    </row>
    <row r="1140">
      <c r="A1140" t="inlineStr">
        <is>
          <t>CASA-70</t>
        </is>
      </c>
      <c r="B1140" t="inlineStr">
        <is>
          <t>RICARDO CARNEIRO DA SILVA BATISTA / KELLY SILVA DE MACEDO</t>
        </is>
      </c>
      <c r="C1140" t="n">
        <v>1</v>
      </c>
      <c r="D1140" t="inlineStr">
        <is>
          <t>INCC</t>
        </is>
      </c>
      <c r="F1140" t="inlineStr">
        <is>
          <t>Mensal</t>
        </is>
      </c>
      <c r="G1140" s="322" t="n">
        <v>45621</v>
      </c>
      <c r="H1140" s="322" t="n">
        <v>45597</v>
      </c>
      <c r="I1140" t="n">
        <v>15</v>
      </c>
      <c r="J1140" t="inlineStr">
        <is>
          <t>P - Parcela</t>
        </is>
      </c>
      <c r="K1140" t="inlineStr">
        <is>
          <t>Contrato</t>
        </is>
      </c>
      <c r="L1140" t="n">
        <v>3786.1</v>
      </c>
      <c r="M1140" s="167">
        <f>DATE(YEAR(G1140),MONTH(G1140),1)</f>
        <v/>
      </c>
      <c r="N1140" s="157">
        <f>IF(G1140&gt;$L$3,"Futuro","Atraso")</f>
        <v/>
      </c>
      <c r="O1140">
        <f>12*(YEAR(G1140)-YEAR($L$3))+(MONTH(G1140)-MONTH($L$3))</f>
        <v/>
      </c>
      <c r="P1140" s="319">
        <f>IF(N1140="Atraso",L1140,L1140/(1+$L$2)^O1140)</f>
        <v/>
      </c>
      <c r="Q1140">
        <f>IF(N1140="Atraso",$L$3-G1140,0)</f>
        <v/>
      </c>
      <c r="R1140">
        <f>IF(Q1140&lt;=15,"Até 15",IF(Q1140&lt;=30,"Entre 15 e 30",IF(Q1140&lt;=60,"Entre 30 e 60",IF(Q1140&lt;=90,"Entre 60 e 90",IF(Q1140&lt;=120,"Entre 90 e 120",IF(Q1140&lt;=150,"Entre 120 e 150",IF(Q1140&lt;=180,"Entre 150 e 180","Superior a 180")))))))</f>
        <v/>
      </c>
      <c r="S1140">
        <f>IF(N1140="Atraso",IF(Q1140&lt;=30,INFORME_MENSAL!$A$12,IF(Q1140&lt;=60,INFORME_MENSAL!$A$13,IF(Q1140&lt;=90,INFORME_MENSAL!$A$14,IF(Q1140&lt;=120,INFORME_MENSAL!$A$15,IF(Q1140&lt;=150,INFORME_MENSAL!$A$16,IF(Q1140&lt;=180,INFORME_MENSAL!$A$17,IF(Q1140&lt;=360,INFORME_MENSAL!$A$18,IF(Q1140&gt;360,INFORME_MENSAL!$A$19)))))))),"")</f>
        <v/>
      </c>
    </row>
    <row r="1141">
      <c r="A1141" t="inlineStr">
        <is>
          <t>CASA-82</t>
        </is>
      </c>
      <c r="B1141" t="inlineStr">
        <is>
          <t>WELLINGTON GOMES CARDOSO / WILSON FURLAN JUNIOR</t>
        </is>
      </c>
      <c r="C1141" t="n">
        <v>1</v>
      </c>
      <c r="D1141" t="inlineStr">
        <is>
          <t>INCC</t>
        </is>
      </c>
      <c r="F1141" t="inlineStr">
        <is>
          <t>Mensal</t>
        </is>
      </c>
      <c r="G1141" s="322" t="n">
        <v>45621</v>
      </c>
      <c r="H1141" s="322" t="n">
        <v>45597</v>
      </c>
      <c r="I1141" t="n">
        <v>16</v>
      </c>
      <c r="J1141" t="inlineStr">
        <is>
          <t>P - Parcela</t>
        </is>
      </c>
      <c r="K1141" t="inlineStr">
        <is>
          <t>Contrato</t>
        </is>
      </c>
      <c r="L1141" t="n">
        <v>4249.72</v>
      </c>
      <c r="M1141" s="167">
        <f>DATE(YEAR(G1141),MONTH(G1141),1)</f>
        <v/>
      </c>
      <c r="N1141" s="157">
        <f>IF(G1141&gt;$L$3,"Futuro","Atraso")</f>
        <v/>
      </c>
      <c r="O1141">
        <f>12*(YEAR(G1141)-YEAR($L$3))+(MONTH(G1141)-MONTH($L$3))</f>
        <v/>
      </c>
      <c r="P1141" s="319">
        <f>IF(N1141="Atraso",L1141,L1141/(1+$L$2)^O1141)</f>
        <v/>
      </c>
      <c r="Q1141">
        <f>IF(N1141="Atraso",$L$3-G1141,0)</f>
        <v/>
      </c>
      <c r="R1141">
        <f>IF(Q1141&lt;=15,"Até 15",IF(Q1141&lt;=30,"Entre 15 e 30",IF(Q1141&lt;=60,"Entre 30 e 60",IF(Q1141&lt;=90,"Entre 60 e 90",IF(Q1141&lt;=120,"Entre 90 e 120",IF(Q1141&lt;=150,"Entre 120 e 150",IF(Q1141&lt;=180,"Entre 150 e 180","Superior a 180")))))))</f>
        <v/>
      </c>
      <c r="S1141">
        <f>IF(N1141="Atraso",IF(Q1141&lt;=30,INFORME_MENSAL!$A$12,IF(Q1141&lt;=60,INFORME_MENSAL!$A$13,IF(Q1141&lt;=90,INFORME_MENSAL!$A$14,IF(Q1141&lt;=120,INFORME_MENSAL!$A$15,IF(Q1141&lt;=150,INFORME_MENSAL!$A$16,IF(Q1141&lt;=180,INFORME_MENSAL!$A$17,IF(Q1141&lt;=360,INFORME_MENSAL!$A$18,IF(Q1141&gt;360,INFORME_MENSAL!$A$19)))))))),"")</f>
        <v/>
      </c>
    </row>
    <row r="1142">
      <c r="A1142" t="inlineStr">
        <is>
          <t>CASA-21</t>
        </is>
      </c>
      <c r="B1142" t="inlineStr">
        <is>
          <t>JOÃO HENRIQUE MARTINS AMARANTE / MARINA MARTINS AMARANTE</t>
        </is>
      </c>
      <c r="C1142" t="n">
        <v>1</v>
      </c>
      <c r="D1142" t="inlineStr">
        <is>
          <t>INCC</t>
        </is>
      </c>
      <c r="F1142" t="inlineStr">
        <is>
          <t>Mensal</t>
        </is>
      </c>
      <c r="G1142" s="322" t="n">
        <v>45621</v>
      </c>
      <c r="H1142" s="322" t="n">
        <v>45597</v>
      </c>
      <c r="I1142" t="n">
        <v>16</v>
      </c>
      <c r="J1142" t="inlineStr">
        <is>
          <t>P - Parcela</t>
        </is>
      </c>
      <c r="K1142" t="inlineStr">
        <is>
          <t>Contrato</t>
        </is>
      </c>
      <c r="L1142" t="n">
        <v>3136.41</v>
      </c>
      <c r="M1142" s="167">
        <f>DATE(YEAR(G1142),MONTH(G1142),1)</f>
        <v/>
      </c>
      <c r="N1142" s="157">
        <f>IF(G1142&gt;$L$3,"Futuro","Atraso")</f>
        <v/>
      </c>
      <c r="O1142">
        <f>12*(YEAR(G1142)-YEAR($L$3))+(MONTH(G1142)-MONTH($L$3))</f>
        <v/>
      </c>
      <c r="P1142" s="319">
        <f>IF(N1142="Atraso",L1142,L1142/(1+$L$2)^O1142)</f>
        <v/>
      </c>
      <c r="Q1142">
        <f>IF(N1142="Atraso",$L$3-G1142,0)</f>
        <v/>
      </c>
      <c r="R1142">
        <f>IF(Q1142&lt;=15,"Até 15",IF(Q1142&lt;=30,"Entre 15 e 30",IF(Q1142&lt;=60,"Entre 30 e 60",IF(Q1142&lt;=90,"Entre 60 e 90",IF(Q1142&lt;=120,"Entre 90 e 120",IF(Q1142&lt;=150,"Entre 120 e 150",IF(Q1142&lt;=180,"Entre 150 e 180","Superior a 180")))))))</f>
        <v/>
      </c>
      <c r="S1142">
        <f>IF(N1142="Atraso",IF(Q1142&lt;=30,INFORME_MENSAL!$A$12,IF(Q1142&lt;=60,INFORME_MENSAL!$A$13,IF(Q1142&lt;=90,INFORME_MENSAL!$A$14,IF(Q1142&lt;=120,INFORME_MENSAL!$A$15,IF(Q1142&lt;=150,INFORME_MENSAL!$A$16,IF(Q1142&lt;=180,INFORME_MENSAL!$A$17,IF(Q1142&lt;=360,INFORME_MENSAL!$A$18,IF(Q1142&gt;360,INFORME_MENSAL!$A$19)))))))),"")</f>
        <v/>
      </c>
    </row>
    <row r="1143">
      <c r="A1143" t="inlineStr">
        <is>
          <t>CASA-22</t>
        </is>
      </c>
      <c r="B1143" t="inlineStr">
        <is>
          <t>PIETRO ROSA FARIA NORONHA / SUELI APARECIDA DIAS NORONHA</t>
        </is>
      </c>
      <c r="C1143" t="n">
        <v>1</v>
      </c>
      <c r="D1143" t="inlineStr">
        <is>
          <t>INCC</t>
        </is>
      </c>
      <c r="F1143" t="inlineStr">
        <is>
          <t>Mensal</t>
        </is>
      </c>
      <c r="G1143" s="322" t="n">
        <v>45621</v>
      </c>
      <c r="H1143" s="322" t="n">
        <v>45597</v>
      </c>
      <c r="I1143" t="n">
        <v>19</v>
      </c>
      <c r="J1143" t="inlineStr">
        <is>
          <t>P - Parcela</t>
        </is>
      </c>
      <c r="K1143" t="inlineStr">
        <is>
          <t>Contrato</t>
        </is>
      </c>
      <c r="L1143" t="n">
        <v>2731.26</v>
      </c>
      <c r="M1143" s="167">
        <f>DATE(YEAR(G1143),MONTH(G1143),1)</f>
        <v/>
      </c>
      <c r="N1143" s="157">
        <f>IF(G1143&gt;$L$3,"Futuro","Atraso")</f>
        <v/>
      </c>
      <c r="O1143">
        <f>12*(YEAR(G1143)-YEAR($L$3))+(MONTH(G1143)-MONTH($L$3))</f>
        <v/>
      </c>
      <c r="P1143" s="319">
        <f>IF(N1143="Atraso",L1143,L1143/(1+$L$2)^O1143)</f>
        <v/>
      </c>
      <c r="Q1143">
        <f>IF(N1143="Atraso",$L$3-G1143,0)</f>
        <v/>
      </c>
      <c r="R1143">
        <f>IF(Q1143&lt;=15,"Até 15",IF(Q1143&lt;=30,"Entre 15 e 30",IF(Q1143&lt;=60,"Entre 30 e 60",IF(Q1143&lt;=90,"Entre 60 e 90",IF(Q1143&lt;=120,"Entre 90 e 120",IF(Q1143&lt;=150,"Entre 120 e 150",IF(Q1143&lt;=180,"Entre 150 e 180","Superior a 180")))))))</f>
        <v/>
      </c>
      <c r="S1143">
        <f>IF(N1143="Atraso",IF(Q1143&lt;=30,INFORME_MENSAL!$A$12,IF(Q1143&lt;=60,INFORME_MENSAL!$A$13,IF(Q1143&lt;=90,INFORME_MENSAL!$A$14,IF(Q1143&lt;=120,INFORME_MENSAL!$A$15,IF(Q1143&lt;=150,INFORME_MENSAL!$A$16,IF(Q1143&lt;=180,INFORME_MENSAL!$A$17,IF(Q1143&lt;=360,INFORME_MENSAL!$A$18,IF(Q1143&gt;360,INFORME_MENSAL!$A$19)))))))),"")</f>
        <v/>
      </c>
    </row>
    <row r="1144">
      <c r="A1144" t="inlineStr">
        <is>
          <t>CASA-60</t>
        </is>
      </c>
      <c r="B1144" t="inlineStr">
        <is>
          <t>SEMIRAMIS ALICE A SIMOES PAZ OLIVEIRA</t>
        </is>
      </c>
      <c r="C1144" t="n">
        <v>1</v>
      </c>
      <c r="D1144" t="inlineStr">
        <is>
          <t>INCC</t>
        </is>
      </c>
      <c r="F1144" t="inlineStr">
        <is>
          <t>Mensal</t>
        </is>
      </c>
      <c r="G1144" s="322" t="n">
        <v>45621</v>
      </c>
      <c r="H1144" s="322" t="n">
        <v>45597</v>
      </c>
      <c r="I1144" t="n">
        <v>3</v>
      </c>
      <c r="J1144" t="inlineStr">
        <is>
          <t>A2 - Semestral</t>
        </is>
      </c>
      <c r="K1144" t="inlineStr">
        <is>
          <t>Contrato</t>
        </is>
      </c>
      <c r="L1144" t="n">
        <v>14652.62</v>
      </c>
      <c r="M1144" s="167">
        <f>DATE(YEAR(G1144),MONTH(G1144),1)</f>
        <v/>
      </c>
      <c r="N1144" s="157">
        <f>IF(G1144&gt;$L$3,"Futuro","Atraso")</f>
        <v/>
      </c>
      <c r="O1144">
        <f>12*(YEAR(G1144)-YEAR($L$3))+(MONTH(G1144)-MONTH($L$3))</f>
        <v/>
      </c>
      <c r="P1144" s="319">
        <f>IF(N1144="Atraso",L1144,L1144/(1+$L$2)^O1144)</f>
        <v/>
      </c>
      <c r="Q1144">
        <f>IF(N1144="Atraso",$L$3-G1144,0)</f>
        <v/>
      </c>
      <c r="R1144">
        <f>IF(Q1144&lt;=15,"Até 15",IF(Q1144&lt;=30,"Entre 15 e 30",IF(Q1144&lt;=60,"Entre 30 e 60",IF(Q1144&lt;=90,"Entre 60 e 90",IF(Q1144&lt;=120,"Entre 90 e 120",IF(Q1144&lt;=150,"Entre 120 e 150",IF(Q1144&lt;=180,"Entre 150 e 180","Superior a 180")))))))</f>
        <v/>
      </c>
      <c r="S1144">
        <f>IF(N1144="Atraso",IF(Q1144&lt;=30,INFORME_MENSAL!$A$12,IF(Q1144&lt;=60,INFORME_MENSAL!$A$13,IF(Q1144&lt;=90,INFORME_MENSAL!$A$14,IF(Q1144&lt;=120,INFORME_MENSAL!$A$15,IF(Q1144&lt;=150,INFORME_MENSAL!$A$16,IF(Q1144&lt;=180,INFORME_MENSAL!$A$17,IF(Q1144&lt;=360,INFORME_MENSAL!$A$18,IF(Q1144&gt;360,INFORME_MENSAL!$A$19)))))))),"")</f>
        <v/>
      </c>
    </row>
    <row r="1145">
      <c r="A1145" t="inlineStr">
        <is>
          <t>CASA-60</t>
        </is>
      </c>
      <c r="B1145" t="inlineStr">
        <is>
          <t>SEMIRAMIS ALICE A SIMOES PAZ OLIVEIRA</t>
        </is>
      </c>
      <c r="C1145" t="n">
        <v>1</v>
      </c>
      <c r="D1145" t="inlineStr">
        <is>
          <t>INCC</t>
        </is>
      </c>
      <c r="F1145" t="inlineStr">
        <is>
          <t>Mensal</t>
        </is>
      </c>
      <c r="G1145" s="322" t="n">
        <v>45621</v>
      </c>
      <c r="H1145" s="322" t="n">
        <v>45597</v>
      </c>
      <c r="I1145" t="n">
        <v>15</v>
      </c>
      <c r="J1145" t="inlineStr">
        <is>
          <t>P - Parcela</t>
        </is>
      </c>
      <c r="K1145" t="inlineStr">
        <is>
          <t>Contrato</t>
        </is>
      </c>
      <c r="L1145" t="n">
        <v>3160.44</v>
      </c>
      <c r="M1145" s="167">
        <f>DATE(YEAR(G1145),MONTH(G1145),1)</f>
        <v/>
      </c>
      <c r="N1145" s="157">
        <f>IF(G1145&gt;$L$3,"Futuro","Atraso")</f>
        <v/>
      </c>
      <c r="O1145">
        <f>12*(YEAR(G1145)-YEAR($L$3))+(MONTH(G1145)-MONTH($L$3))</f>
        <v/>
      </c>
      <c r="P1145" s="319">
        <f>IF(N1145="Atraso",L1145,L1145/(1+$L$2)^O1145)</f>
        <v/>
      </c>
      <c r="Q1145">
        <f>IF(N1145="Atraso",$L$3-G1145,0)</f>
        <v/>
      </c>
      <c r="R1145">
        <f>IF(Q1145&lt;=15,"Até 15",IF(Q1145&lt;=30,"Entre 15 e 30",IF(Q1145&lt;=60,"Entre 30 e 60",IF(Q1145&lt;=90,"Entre 60 e 90",IF(Q1145&lt;=120,"Entre 90 e 120",IF(Q1145&lt;=150,"Entre 120 e 150",IF(Q1145&lt;=180,"Entre 150 e 180","Superior a 180")))))))</f>
        <v/>
      </c>
      <c r="S1145">
        <f>IF(N1145="Atraso",IF(Q1145&lt;=30,INFORME_MENSAL!$A$12,IF(Q1145&lt;=60,INFORME_MENSAL!$A$13,IF(Q1145&lt;=90,INFORME_MENSAL!$A$14,IF(Q1145&lt;=120,INFORME_MENSAL!$A$15,IF(Q1145&lt;=150,INFORME_MENSAL!$A$16,IF(Q1145&lt;=180,INFORME_MENSAL!$A$17,IF(Q1145&lt;=360,INFORME_MENSAL!$A$18,IF(Q1145&gt;360,INFORME_MENSAL!$A$19)))))))),"")</f>
        <v/>
      </c>
    </row>
    <row r="1146">
      <c r="A1146" t="inlineStr">
        <is>
          <t>CASA-6</t>
        </is>
      </c>
      <c r="B1146" t="inlineStr">
        <is>
          <t>ANTIDES ARAUJO DOS SANTOS JUNIOR / SIMONE MARIA DE SOUZA ARAUJO</t>
        </is>
      </c>
      <c r="C1146" t="n">
        <v>1</v>
      </c>
      <c r="D1146" t="inlineStr">
        <is>
          <t>INCC</t>
        </is>
      </c>
      <c r="F1146" t="inlineStr">
        <is>
          <t>Mensal</t>
        </is>
      </c>
      <c r="G1146" s="322" t="n">
        <v>45621</v>
      </c>
      <c r="H1146" s="322" t="n">
        <v>45597</v>
      </c>
      <c r="I1146" t="n">
        <v>15</v>
      </c>
      <c r="J1146" t="inlineStr">
        <is>
          <t>P - Parcela</t>
        </is>
      </c>
      <c r="K1146" t="inlineStr">
        <is>
          <t>Contrato</t>
        </is>
      </c>
      <c r="L1146" t="n">
        <v>4116.92</v>
      </c>
      <c r="M1146" s="167">
        <f>DATE(YEAR(G1146),MONTH(G1146),1)</f>
        <v/>
      </c>
      <c r="N1146" s="157">
        <f>IF(G1146&gt;$L$3,"Futuro","Atraso")</f>
        <v/>
      </c>
      <c r="O1146">
        <f>12*(YEAR(G1146)-YEAR($L$3))+(MONTH(G1146)-MONTH($L$3))</f>
        <v/>
      </c>
      <c r="P1146" s="319">
        <f>IF(N1146="Atraso",L1146,L1146/(1+$L$2)^O1146)</f>
        <v/>
      </c>
      <c r="Q1146">
        <f>IF(N1146="Atraso",$L$3-G1146,0)</f>
        <v/>
      </c>
      <c r="R1146">
        <f>IF(Q1146&lt;=15,"Até 15",IF(Q1146&lt;=30,"Entre 15 e 30",IF(Q1146&lt;=60,"Entre 30 e 60",IF(Q1146&lt;=90,"Entre 60 e 90",IF(Q1146&lt;=120,"Entre 90 e 120",IF(Q1146&lt;=150,"Entre 120 e 150",IF(Q1146&lt;=180,"Entre 150 e 180","Superior a 180")))))))</f>
        <v/>
      </c>
      <c r="S1146">
        <f>IF(N1146="Atraso",IF(Q1146&lt;=30,INFORME_MENSAL!$A$12,IF(Q1146&lt;=60,INFORME_MENSAL!$A$13,IF(Q1146&lt;=90,INFORME_MENSAL!$A$14,IF(Q1146&lt;=120,INFORME_MENSAL!$A$15,IF(Q1146&lt;=150,INFORME_MENSAL!$A$16,IF(Q1146&lt;=180,INFORME_MENSAL!$A$17,IF(Q1146&lt;=360,INFORME_MENSAL!$A$18,IF(Q1146&gt;360,INFORME_MENSAL!$A$19)))))))),"")</f>
        <v/>
      </c>
    </row>
    <row r="1147">
      <c r="A1147" t="inlineStr">
        <is>
          <t>CASA-50</t>
        </is>
      </c>
      <c r="B1147" t="inlineStr">
        <is>
          <t>VALTER ROGERIO DOS SANTOS PEREIRA / CARLA PRISCILA OLIVEIRA DE LIMA</t>
        </is>
      </c>
      <c r="C1147" t="n">
        <v>1</v>
      </c>
      <c r="D1147" t="inlineStr">
        <is>
          <t>INCC</t>
        </is>
      </c>
      <c r="F1147" t="inlineStr">
        <is>
          <t>Mensal</t>
        </is>
      </c>
      <c r="G1147" s="322" t="n">
        <v>45621</v>
      </c>
      <c r="H1147" s="322" t="n">
        <v>45597</v>
      </c>
      <c r="I1147" t="n">
        <v>23</v>
      </c>
      <c r="J1147" t="inlineStr">
        <is>
          <t>P - Parcela</t>
        </is>
      </c>
      <c r="K1147" t="inlineStr">
        <is>
          <t>Contrato</t>
        </is>
      </c>
      <c r="L1147" t="n">
        <v>1563.08</v>
      </c>
      <c r="M1147" s="167">
        <f>DATE(YEAR(G1147),MONTH(G1147),1)</f>
        <v/>
      </c>
      <c r="N1147" s="157">
        <f>IF(G1147&gt;$L$3,"Futuro","Atraso")</f>
        <v/>
      </c>
      <c r="O1147">
        <f>12*(YEAR(G1147)-YEAR($L$3))+(MONTH(G1147)-MONTH($L$3))</f>
        <v/>
      </c>
      <c r="P1147" s="319">
        <f>IF(N1147="Atraso",L1147,L1147/(1+$L$2)^O1147)</f>
        <v/>
      </c>
      <c r="Q1147">
        <f>IF(N1147="Atraso",$L$3-G1147,0)</f>
        <v/>
      </c>
      <c r="R1147">
        <f>IF(Q1147&lt;=15,"Até 15",IF(Q1147&lt;=30,"Entre 15 e 30",IF(Q1147&lt;=60,"Entre 30 e 60",IF(Q1147&lt;=90,"Entre 60 e 90",IF(Q1147&lt;=120,"Entre 90 e 120",IF(Q1147&lt;=150,"Entre 120 e 150",IF(Q1147&lt;=180,"Entre 150 e 180","Superior a 180")))))))</f>
        <v/>
      </c>
      <c r="S1147">
        <f>IF(N1147="Atraso",IF(Q1147&lt;=30,INFORME_MENSAL!$A$12,IF(Q1147&lt;=60,INFORME_MENSAL!$A$13,IF(Q1147&lt;=90,INFORME_MENSAL!$A$14,IF(Q1147&lt;=120,INFORME_MENSAL!$A$15,IF(Q1147&lt;=150,INFORME_MENSAL!$A$16,IF(Q1147&lt;=180,INFORME_MENSAL!$A$17,IF(Q1147&lt;=360,INFORME_MENSAL!$A$18,IF(Q1147&gt;360,INFORME_MENSAL!$A$19)))))))),"")</f>
        <v/>
      </c>
    </row>
    <row r="1148">
      <c r="A1148" t="inlineStr">
        <is>
          <t>CASA-61</t>
        </is>
      </c>
      <c r="B1148" t="inlineStr">
        <is>
          <t>WELLINGTON RIBEIRO LEITE / GRACIETE ANA DOS SANTOS SILVA LEITE</t>
        </is>
      </c>
      <c r="C1148" t="n">
        <v>1</v>
      </c>
      <c r="D1148" t="inlineStr">
        <is>
          <t>INCC</t>
        </is>
      </c>
      <c r="F1148" t="inlineStr">
        <is>
          <t>Mensal</t>
        </is>
      </c>
      <c r="G1148" s="322" t="n">
        <v>45621</v>
      </c>
      <c r="H1148" s="322" t="n">
        <v>45597</v>
      </c>
      <c r="I1148" t="n">
        <v>28</v>
      </c>
      <c r="J1148" t="inlineStr">
        <is>
          <t>P - Parcela</t>
        </is>
      </c>
      <c r="K1148" t="inlineStr">
        <is>
          <t>Contrato</t>
        </is>
      </c>
      <c r="L1148" t="n">
        <v>7186.58</v>
      </c>
      <c r="M1148" s="167">
        <f>DATE(YEAR(G1148),MONTH(G1148),1)</f>
        <v/>
      </c>
      <c r="N1148" s="157">
        <f>IF(G1148&gt;$L$3,"Futuro","Atraso")</f>
        <v/>
      </c>
      <c r="O1148">
        <f>12*(YEAR(G1148)-YEAR($L$3))+(MONTH(G1148)-MONTH($L$3))</f>
        <v/>
      </c>
      <c r="P1148" s="319">
        <f>IF(N1148="Atraso",L1148,L1148/(1+$L$2)^O1148)</f>
        <v/>
      </c>
      <c r="Q1148">
        <f>IF(N1148="Atraso",$L$3-G1148,0)</f>
        <v/>
      </c>
      <c r="R1148">
        <f>IF(Q1148&lt;=15,"Até 15",IF(Q1148&lt;=30,"Entre 15 e 30",IF(Q1148&lt;=60,"Entre 30 e 60",IF(Q1148&lt;=90,"Entre 60 e 90",IF(Q1148&lt;=120,"Entre 90 e 120",IF(Q1148&lt;=150,"Entre 120 e 150",IF(Q1148&lt;=180,"Entre 150 e 180","Superior a 180")))))))</f>
        <v/>
      </c>
      <c r="S1148">
        <f>IF(N1148="Atraso",IF(Q1148&lt;=30,INFORME_MENSAL!$A$12,IF(Q1148&lt;=60,INFORME_MENSAL!$A$13,IF(Q1148&lt;=90,INFORME_MENSAL!$A$14,IF(Q1148&lt;=120,INFORME_MENSAL!$A$15,IF(Q1148&lt;=150,INFORME_MENSAL!$A$16,IF(Q1148&lt;=180,INFORME_MENSAL!$A$17,IF(Q1148&lt;=360,INFORME_MENSAL!$A$18,IF(Q1148&gt;360,INFORME_MENSAL!$A$19)))))))),"")</f>
        <v/>
      </c>
    </row>
    <row r="1149">
      <c r="A1149" t="inlineStr">
        <is>
          <t>CASA-33</t>
        </is>
      </c>
      <c r="B1149" t="inlineStr">
        <is>
          <t>MICHEL AKIRA YONAMINE / KARINA HARUMI URA YONAMINE</t>
        </is>
      </c>
      <c r="C1149" t="n">
        <v>1</v>
      </c>
      <c r="D1149" t="inlineStr">
        <is>
          <t>INCC</t>
        </is>
      </c>
      <c r="F1149" t="inlineStr">
        <is>
          <t>Mensal</t>
        </is>
      </c>
      <c r="G1149" s="322" t="n">
        <v>45621</v>
      </c>
      <c r="H1149" s="322" t="n">
        <v>45597</v>
      </c>
      <c r="I1149" t="n">
        <v>13</v>
      </c>
      <c r="J1149" t="inlineStr">
        <is>
          <t>P - Parcela</t>
        </is>
      </c>
      <c r="K1149" t="inlineStr">
        <is>
          <t>Contrato</t>
        </is>
      </c>
      <c r="L1149" t="n">
        <v>3626.35</v>
      </c>
      <c r="M1149" s="167">
        <f>DATE(YEAR(G1149),MONTH(G1149),1)</f>
        <v/>
      </c>
      <c r="N1149" s="157">
        <f>IF(G1149&gt;$L$3,"Futuro","Atraso")</f>
        <v/>
      </c>
      <c r="O1149">
        <f>12*(YEAR(G1149)-YEAR($L$3))+(MONTH(G1149)-MONTH($L$3))</f>
        <v/>
      </c>
      <c r="P1149" s="319">
        <f>IF(N1149="Atraso",L1149,L1149/(1+$L$2)^O1149)</f>
        <v/>
      </c>
      <c r="Q1149">
        <f>IF(N1149="Atraso",$L$3-G1149,0)</f>
        <v/>
      </c>
      <c r="R1149">
        <f>IF(Q1149&lt;=15,"Até 15",IF(Q1149&lt;=30,"Entre 15 e 30",IF(Q1149&lt;=60,"Entre 30 e 60",IF(Q1149&lt;=90,"Entre 60 e 90",IF(Q1149&lt;=120,"Entre 90 e 120",IF(Q1149&lt;=150,"Entre 120 e 150",IF(Q1149&lt;=180,"Entre 150 e 180","Superior a 180")))))))</f>
        <v/>
      </c>
      <c r="S1149">
        <f>IF(N1149="Atraso",IF(Q1149&lt;=30,INFORME_MENSAL!$A$12,IF(Q1149&lt;=60,INFORME_MENSAL!$A$13,IF(Q1149&lt;=90,INFORME_MENSAL!$A$14,IF(Q1149&lt;=120,INFORME_MENSAL!$A$15,IF(Q1149&lt;=150,INFORME_MENSAL!$A$16,IF(Q1149&lt;=180,INFORME_MENSAL!$A$17,IF(Q1149&lt;=360,INFORME_MENSAL!$A$18,IF(Q1149&gt;360,INFORME_MENSAL!$A$19)))))))),"")</f>
        <v/>
      </c>
    </row>
    <row r="1150">
      <c r="A1150" t="inlineStr">
        <is>
          <t>CASA-55</t>
        </is>
      </c>
      <c r="B1150" t="inlineStr">
        <is>
          <t>MARCIO AMBROZIO COELHO SILVA / CRISTIANA PAULA COELHO SILVA</t>
        </is>
      </c>
      <c r="C1150" t="n">
        <v>1</v>
      </c>
      <c r="D1150" t="inlineStr">
        <is>
          <t>INCC</t>
        </is>
      </c>
      <c r="F1150" t="inlineStr">
        <is>
          <t>Mensal</t>
        </is>
      </c>
      <c r="G1150" s="322" t="n">
        <v>45621</v>
      </c>
      <c r="H1150" s="322" t="n">
        <v>45597</v>
      </c>
      <c r="I1150" t="n">
        <v>15</v>
      </c>
      <c r="J1150" t="inlineStr">
        <is>
          <t>P - Parcela</t>
        </is>
      </c>
      <c r="K1150" t="inlineStr">
        <is>
          <t>Contrato</t>
        </is>
      </c>
      <c r="L1150" t="n">
        <v>3490.88</v>
      </c>
      <c r="M1150" s="167">
        <f>DATE(YEAR(G1150),MONTH(G1150),1)</f>
        <v/>
      </c>
      <c r="N1150" s="157">
        <f>IF(G1150&gt;$L$3,"Futuro","Atraso")</f>
        <v/>
      </c>
      <c r="O1150">
        <f>12*(YEAR(G1150)-YEAR($L$3))+(MONTH(G1150)-MONTH($L$3))</f>
        <v/>
      </c>
      <c r="P1150" s="319">
        <f>IF(N1150="Atraso",L1150,L1150/(1+$L$2)^O1150)</f>
        <v/>
      </c>
      <c r="Q1150">
        <f>IF(N1150="Atraso",$L$3-G1150,0)</f>
        <v/>
      </c>
      <c r="R1150">
        <f>IF(Q1150&lt;=15,"Até 15",IF(Q1150&lt;=30,"Entre 15 e 30",IF(Q1150&lt;=60,"Entre 30 e 60",IF(Q1150&lt;=90,"Entre 60 e 90",IF(Q1150&lt;=120,"Entre 90 e 120",IF(Q1150&lt;=150,"Entre 120 e 150",IF(Q1150&lt;=180,"Entre 150 e 180","Superior a 180")))))))</f>
        <v/>
      </c>
      <c r="S1150">
        <f>IF(N1150="Atraso",IF(Q1150&lt;=30,INFORME_MENSAL!$A$12,IF(Q1150&lt;=60,INFORME_MENSAL!$A$13,IF(Q1150&lt;=90,INFORME_MENSAL!$A$14,IF(Q1150&lt;=120,INFORME_MENSAL!$A$15,IF(Q1150&lt;=150,INFORME_MENSAL!$A$16,IF(Q1150&lt;=180,INFORME_MENSAL!$A$17,IF(Q1150&lt;=360,INFORME_MENSAL!$A$18,IF(Q1150&gt;360,INFORME_MENSAL!$A$19)))))))),"")</f>
        <v/>
      </c>
    </row>
    <row r="1151">
      <c r="A1151" t="inlineStr">
        <is>
          <t>CASA-59</t>
        </is>
      </c>
      <c r="B1151" t="inlineStr">
        <is>
          <t>REGINALDO JOSE DA SILVA / HELIENE CRISTINA DO NASCIMENTO SILVA</t>
        </is>
      </c>
      <c r="C1151" t="n">
        <v>1</v>
      </c>
      <c r="D1151" t="inlineStr">
        <is>
          <t>INCC</t>
        </is>
      </c>
      <c r="F1151" t="inlineStr">
        <is>
          <t>Mensal</t>
        </is>
      </c>
      <c r="G1151" s="322" t="n">
        <v>45621</v>
      </c>
      <c r="H1151" s="322" t="n">
        <v>45597</v>
      </c>
      <c r="I1151" t="n">
        <v>13</v>
      </c>
      <c r="J1151" t="inlineStr">
        <is>
          <t>P - Parcela</t>
        </is>
      </c>
      <c r="K1151" t="inlineStr">
        <is>
          <t>Contrato</t>
        </is>
      </c>
      <c r="L1151" t="n">
        <v>3094.22</v>
      </c>
      <c r="M1151" s="167">
        <f>DATE(YEAR(G1151),MONTH(G1151),1)</f>
        <v/>
      </c>
      <c r="N1151" s="157">
        <f>IF(G1151&gt;$L$3,"Futuro","Atraso")</f>
        <v/>
      </c>
      <c r="O1151">
        <f>12*(YEAR(G1151)-YEAR($L$3))+(MONTH(G1151)-MONTH($L$3))</f>
        <v/>
      </c>
      <c r="P1151" s="319">
        <f>IF(N1151="Atraso",L1151,L1151/(1+$L$2)^O1151)</f>
        <v/>
      </c>
      <c r="Q1151">
        <f>IF(N1151="Atraso",$L$3-G1151,0)</f>
        <v/>
      </c>
      <c r="R1151">
        <f>IF(Q1151&lt;=15,"Até 15",IF(Q1151&lt;=30,"Entre 15 e 30",IF(Q1151&lt;=60,"Entre 30 e 60",IF(Q1151&lt;=90,"Entre 60 e 90",IF(Q1151&lt;=120,"Entre 90 e 120",IF(Q1151&lt;=150,"Entre 120 e 150",IF(Q1151&lt;=180,"Entre 150 e 180","Superior a 180")))))))</f>
        <v/>
      </c>
      <c r="S1151">
        <f>IF(N1151="Atraso",IF(Q1151&lt;=30,INFORME_MENSAL!$A$12,IF(Q1151&lt;=60,INFORME_MENSAL!$A$13,IF(Q1151&lt;=90,INFORME_MENSAL!$A$14,IF(Q1151&lt;=120,INFORME_MENSAL!$A$15,IF(Q1151&lt;=150,INFORME_MENSAL!$A$16,IF(Q1151&lt;=180,INFORME_MENSAL!$A$17,IF(Q1151&lt;=360,INFORME_MENSAL!$A$18,IF(Q1151&gt;360,INFORME_MENSAL!$A$19)))))))),"")</f>
        <v/>
      </c>
    </row>
    <row r="1152">
      <c r="A1152" t="inlineStr">
        <is>
          <t>CASA-83</t>
        </is>
      </c>
      <c r="B1152" t="inlineStr">
        <is>
          <t>HELADIO FRANCISCO CARVALHO</t>
        </is>
      </c>
      <c r="C1152" t="n">
        <v>1</v>
      </c>
      <c r="D1152" t="inlineStr">
        <is>
          <t>INCC</t>
        </is>
      </c>
      <c r="F1152" t="inlineStr">
        <is>
          <t>Mensal</t>
        </is>
      </c>
      <c r="G1152" s="322" t="n">
        <v>45621</v>
      </c>
      <c r="H1152" s="322" t="n">
        <v>45597</v>
      </c>
      <c r="I1152" t="n">
        <v>15</v>
      </c>
      <c r="J1152" t="inlineStr">
        <is>
          <t>P - Parcela</t>
        </is>
      </c>
      <c r="K1152" t="inlineStr">
        <is>
          <t>Contrato</t>
        </is>
      </c>
      <c r="L1152" t="n">
        <v>5653.15</v>
      </c>
      <c r="M1152" s="167">
        <f>DATE(YEAR(G1152),MONTH(G1152),1)</f>
        <v/>
      </c>
      <c r="N1152" s="157">
        <f>IF(G1152&gt;$L$3,"Futuro","Atraso")</f>
        <v/>
      </c>
      <c r="O1152">
        <f>12*(YEAR(G1152)-YEAR($L$3))+(MONTH(G1152)-MONTH($L$3))</f>
        <v/>
      </c>
      <c r="P1152" s="319">
        <f>IF(N1152="Atraso",L1152,L1152/(1+$L$2)^O1152)</f>
        <v/>
      </c>
      <c r="Q1152">
        <f>IF(N1152="Atraso",$L$3-G1152,0)</f>
        <v/>
      </c>
      <c r="R1152">
        <f>IF(Q1152&lt;=15,"Até 15",IF(Q1152&lt;=30,"Entre 15 e 30",IF(Q1152&lt;=60,"Entre 30 e 60",IF(Q1152&lt;=90,"Entre 60 e 90",IF(Q1152&lt;=120,"Entre 90 e 120",IF(Q1152&lt;=150,"Entre 120 e 150",IF(Q1152&lt;=180,"Entre 150 e 180","Superior a 180")))))))</f>
        <v/>
      </c>
      <c r="S1152">
        <f>IF(N1152="Atraso",IF(Q1152&lt;=30,INFORME_MENSAL!$A$12,IF(Q1152&lt;=60,INFORME_MENSAL!$A$13,IF(Q1152&lt;=90,INFORME_MENSAL!$A$14,IF(Q1152&lt;=120,INFORME_MENSAL!$A$15,IF(Q1152&lt;=150,INFORME_MENSAL!$A$16,IF(Q1152&lt;=180,INFORME_MENSAL!$A$17,IF(Q1152&lt;=360,INFORME_MENSAL!$A$18,IF(Q1152&gt;360,INFORME_MENSAL!$A$19)))))))),"")</f>
        <v/>
      </c>
    </row>
    <row r="1153">
      <c r="A1153" t="inlineStr">
        <is>
          <t>CASA-51</t>
        </is>
      </c>
      <c r="B1153" t="inlineStr">
        <is>
          <t>FRANCISCO SALVIANO DA COSTA / EVELY SALVIANO TEIXEIRA</t>
        </is>
      </c>
      <c r="C1153" t="n">
        <v>1</v>
      </c>
      <c r="D1153" t="inlineStr">
        <is>
          <t>INCC</t>
        </is>
      </c>
      <c r="F1153" t="inlineStr">
        <is>
          <t>Mensal</t>
        </is>
      </c>
      <c r="G1153" s="322" t="n">
        <v>45621</v>
      </c>
      <c r="H1153" s="322" t="n">
        <v>45597</v>
      </c>
      <c r="I1153" t="n">
        <v>13</v>
      </c>
      <c r="J1153" t="inlineStr">
        <is>
          <t>P - Parcela</t>
        </is>
      </c>
      <c r="K1153" t="inlineStr">
        <is>
          <t>Contrato</t>
        </is>
      </c>
      <c r="L1153" t="n">
        <v>3094.22</v>
      </c>
      <c r="M1153" s="167">
        <f>DATE(YEAR(G1153),MONTH(G1153),1)</f>
        <v/>
      </c>
      <c r="N1153" s="157">
        <f>IF(G1153&gt;$L$3,"Futuro","Atraso")</f>
        <v/>
      </c>
      <c r="O1153">
        <f>12*(YEAR(G1153)-YEAR($L$3))+(MONTH(G1153)-MONTH($L$3))</f>
        <v/>
      </c>
      <c r="P1153" s="319">
        <f>IF(N1153="Atraso",L1153,L1153/(1+$L$2)^O1153)</f>
        <v/>
      </c>
      <c r="Q1153">
        <f>IF(N1153="Atraso",$L$3-G1153,0)</f>
        <v/>
      </c>
      <c r="R1153">
        <f>IF(Q1153&lt;=15,"Até 15",IF(Q1153&lt;=30,"Entre 15 e 30",IF(Q1153&lt;=60,"Entre 30 e 60",IF(Q1153&lt;=90,"Entre 60 e 90",IF(Q1153&lt;=120,"Entre 90 e 120",IF(Q1153&lt;=150,"Entre 120 e 150",IF(Q1153&lt;=180,"Entre 150 e 180","Superior a 180")))))))</f>
        <v/>
      </c>
      <c r="S1153">
        <f>IF(N1153="Atraso",IF(Q1153&lt;=30,INFORME_MENSAL!$A$12,IF(Q1153&lt;=60,INFORME_MENSAL!$A$13,IF(Q1153&lt;=90,INFORME_MENSAL!$A$14,IF(Q1153&lt;=120,INFORME_MENSAL!$A$15,IF(Q1153&lt;=150,INFORME_MENSAL!$A$16,IF(Q1153&lt;=180,INFORME_MENSAL!$A$17,IF(Q1153&lt;=360,INFORME_MENSAL!$A$18,IF(Q1153&gt;360,INFORME_MENSAL!$A$19)))))))),"")</f>
        <v/>
      </c>
    </row>
    <row r="1154">
      <c r="A1154" t="inlineStr">
        <is>
          <t>CASA-44</t>
        </is>
      </c>
      <c r="B1154" t="inlineStr">
        <is>
          <t>AUGUSTO PARRA DIONISIO</t>
        </is>
      </c>
      <c r="C1154" t="n">
        <v>1</v>
      </c>
      <c r="D1154" t="inlineStr">
        <is>
          <t>INCC</t>
        </is>
      </c>
      <c r="F1154" t="inlineStr">
        <is>
          <t>Mensal</t>
        </is>
      </c>
      <c r="G1154" s="322" t="n">
        <v>45621</v>
      </c>
      <c r="H1154" s="322" t="n">
        <v>45597</v>
      </c>
      <c r="I1154" t="n">
        <v>14</v>
      </c>
      <c r="J1154" t="inlineStr">
        <is>
          <t>P - Parcela</t>
        </is>
      </c>
      <c r="K1154" t="inlineStr">
        <is>
          <t>Contrato</t>
        </is>
      </c>
      <c r="L1154" t="n">
        <v>3865.74</v>
      </c>
      <c r="M1154" s="167">
        <f>DATE(YEAR(G1154),MONTH(G1154),1)</f>
        <v/>
      </c>
      <c r="N1154" s="157">
        <f>IF(G1154&gt;$L$3,"Futuro","Atraso")</f>
        <v/>
      </c>
      <c r="O1154">
        <f>12*(YEAR(G1154)-YEAR($L$3))+(MONTH(G1154)-MONTH($L$3))</f>
        <v/>
      </c>
      <c r="P1154" s="319">
        <f>IF(N1154="Atraso",L1154,L1154/(1+$L$2)^O1154)</f>
        <v/>
      </c>
      <c r="Q1154">
        <f>IF(N1154="Atraso",$L$3-G1154,0)</f>
        <v/>
      </c>
      <c r="R1154">
        <f>IF(Q1154&lt;=15,"Até 15",IF(Q1154&lt;=30,"Entre 15 e 30",IF(Q1154&lt;=60,"Entre 30 e 60",IF(Q1154&lt;=90,"Entre 60 e 90",IF(Q1154&lt;=120,"Entre 90 e 120",IF(Q1154&lt;=150,"Entre 120 e 150",IF(Q1154&lt;=180,"Entre 150 e 180","Superior a 180")))))))</f>
        <v/>
      </c>
      <c r="S1154">
        <f>IF(N1154="Atraso",IF(Q1154&lt;=30,INFORME_MENSAL!$A$12,IF(Q1154&lt;=60,INFORME_MENSAL!$A$13,IF(Q1154&lt;=90,INFORME_MENSAL!$A$14,IF(Q1154&lt;=120,INFORME_MENSAL!$A$15,IF(Q1154&lt;=150,INFORME_MENSAL!$A$16,IF(Q1154&lt;=180,INFORME_MENSAL!$A$17,IF(Q1154&lt;=360,INFORME_MENSAL!$A$18,IF(Q1154&gt;360,INFORME_MENSAL!$A$19)))))))),"")</f>
        <v/>
      </c>
    </row>
    <row r="1155">
      <c r="A1155" t="inlineStr">
        <is>
          <t>CASA-58</t>
        </is>
      </c>
      <c r="B1155" t="inlineStr">
        <is>
          <t>ADRIANO DO COUTO CORREA / PAULA LETICIA REIS LAVRA</t>
        </is>
      </c>
      <c r="C1155" t="n">
        <v>1</v>
      </c>
      <c r="D1155" t="inlineStr">
        <is>
          <t>INCC</t>
        </is>
      </c>
      <c r="F1155" t="inlineStr">
        <is>
          <t>Mensal</t>
        </is>
      </c>
      <c r="G1155" s="322" t="n">
        <v>45621</v>
      </c>
      <c r="H1155" s="322" t="n">
        <v>45597</v>
      </c>
      <c r="I1155" t="n">
        <v>15</v>
      </c>
      <c r="J1155" t="inlineStr">
        <is>
          <t>P - Parcela</t>
        </is>
      </c>
      <c r="K1155" t="inlineStr">
        <is>
          <t>Contrato</t>
        </is>
      </c>
      <c r="L1155" t="n">
        <v>3490.88</v>
      </c>
      <c r="M1155" s="167">
        <f>DATE(YEAR(G1155),MONTH(G1155),1)</f>
        <v/>
      </c>
      <c r="N1155" s="157">
        <f>IF(G1155&gt;$L$3,"Futuro","Atraso")</f>
        <v/>
      </c>
      <c r="O1155">
        <f>12*(YEAR(G1155)-YEAR($L$3))+(MONTH(G1155)-MONTH($L$3))</f>
        <v/>
      </c>
      <c r="P1155" s="319">
        <f>IF(N1155="Atraso",L1155,L1155/(1+$L$2)^O1155)</f>
        <v/>
      </c>
      <c r="Q1155">
        <f>IF(N1155="Atraso",$L$3-G1155,0)</f>
        <v/>
      </c>
      <c r="R1155">
        <f>IF(Q1155&lt;=15,"Até 15",IF(Q1155&lt;=30,"Entre 15 e 30",IF(Q1155&lt;=60,"Entre 30 e 60",IF(Q1155&lt;=90,"Entre 60 e 90",IF(Q1155&lt;=120,"Entre 90 e 120",IF(Q1155&lt;=150,"Entre 120 e 150",IF(Q1155&lt;=180,"Entre 150 e 180","Superior a 180")))))))</f>
        <v/>
      </c>
      <c r="S1155">
        <f>IF(N1155="Atraso",IF(Q1155&lt;=30,INFORME_MENSAL!$A$12,IF(Q1155&lt;=60,INFORME_MENSAL!$A$13,IF(Q1155&lt;=90,INFORME_MENSAL!$A$14,IF(Q1155&lt;=120,INFORME_MENSAL!$A$15,IF(Q1155&lt;=150,INFORME_MENSAL!$A$16,IF(Q1155&lt;=180,INFORME_MENSAL!$A$17,IF(Q1155&lt;=360,INFORME_MENSAL!$A$18,IF(Q1155&gt;360,INFORME_MENSAL!$A$19)))))))),"")</f>
        <v/>
      </c>
    </row>
    <row r="1156">
      <c r="A1156" t="inlineStr">
        <is>
          <t>CASA-80</t>
        </is>
      </c>
      <c r="B1156" t="inlineStr">
        <is>
          <t>MATHEUS OMENA MACIEL / INGRID ANDRADE OMENA</t>
        </is>
      </c>
      <c r="C1156" t="n">
        <v>1</v>
      </c>
      <c r="D1156" t="inlineStr">
        <is>
          <t>INCC</t>
        </is>
      </c>
      <c r="F1156" t="inlineStr">
        <is>
          <t>Mensal</t>
        </is>
      </c>
      <c r="G1156" s="322" t="n">
        <v>45621</v>
      </c>
      <c r="H1156" s="322" t="n">
        <v>45597</v>
      </c>
      <c r="I1156" t="n">
        <v>12</v>
      </c>
      <c r="J1156" t="inlineStr">
        <is>
          <t>P - Parcela</t>
        </is>
      </c>
      <c r="K1156" t="inlineStr">
        <is>
          <t>Contrato</t>
        </is>
      </c>
      <c r="L1156" t="n">
        <v>3595.43</v>
      </c>
      <c r="M1156" s="167">
        <f>DATE(YEAR(G1156),MONTH(G1156),1)</f>
        <v/>
      </c>
      <c r="N1156" s="157">
        <f>IF(G1156&gt;$L$3,"Futuro","Atraso")</f>
        <v/>
      </c>
      <c r="O1156">
        <f>12*(YEAR(G1156)-YEAR($L$3))+(MONTH(G1156)-MONTH($L$3))</f>
        <v/>
      </c>
      <c r="P1156" s="319">
        <f>IF(N1156="Atraso",L1156,L1156/(1+$L$2)^O1156)</f>
        <v/>
      </c>
      <c r="Q1156">
        <f>IF(N1156="Atraso",$L$3-G1156,0)</f>
        <v/>
      </c>
      <c r="R1156">
        <f>IF(Q1156&lt;=15,"Até 15",IF(Q1156&lt;=30,"Entre 15 e 30",IF(Q1156&lt;=60,"Entre 30 e 60",IF(Q1156&lt;=90,"Entre 60 e 90",IF(Q1156&lt;=120,"Entre 90 e 120",IF(Q1156&lt;=150,"Entre 120 e 150",IF(Q1156&lt;=180,"Entre 150 e 180","Superior a 180")))))))</f>
        <v/>
      </c>
      <c r="S1156">
        <f>IF(N1156="Atraso",IF(Q1156&lt;=30,INFORME_MENSAL!$A$12,IF(Q1156&lt;=60,INFORME_MENSAL!$A$13,IF(Q1156&lt;=90,INFORME_MENSAL!$A$14,IF(Q1156&lt;=120,INFORME_MENSAL!$A$15,IF(Q1156&lt;=150,INFORME_MENSAL!$A$16,IF(Q1156&lt;=180,INFORME_MENSAL!$A$17,IF(Q1156&lt;=360,INFORME_MENSAL!$A$18,IF(Q1156&gt;360,INFORME_MENSAL!$A$19)))))))),"")</f>
        <v/>
      </c>
    </row>
    <row r="1157">
      <c r="A1157" t="inlineStr">
        <is>
          <t>CASA-10</t>
        </is>
      </c>
      <c r="B1157" t="inlineStr">
        <is>
          <t>DIEGO DA MATA DE SOUSA</t>
        </is>
      </c>
      <c r="C1157" t="n">
        <v>1</v>
      </c>
      <c r="D1157" t="inlineStr">
        <is>
          <t>INCC</t>
        </is>
      </c>
      <c r="F1157" t="inlineStr">
        <is>
          <t>Mensal</t>
        </is>
      </c>
      <c r="G1157" s="322" t="n">
        <v>45621</v>
      </c>
      <c r="H1157" s="322" t="n">
        <v>45597</v>
      </c>
      <c r="I1157" t="n">
        <v>12</v>
      </c>
      <c r="J1157" t="inlineStr">
        <is>
          <t>P - Parcela</t>
        </is>
      </c>
      <c r="K1157" t="inlineStr">
        <is>
          <t>Contrato</t>
        </is>
      </c>
      <c r="L1157" t="n">
        <v>3595.43</v>
      </c>
      <c r="M1157" s="167">
        <f>DATE(YEAR(G1157),MONTH(G1157),1)</f>
        <v/>
      </c>
      <c r="N1157" s="157">
        <f>IF(G1157&gt;$L$3,"Futuro","Atraso")</f>
        <v/>
      </c>
      <c r="O1157">
        <f>12*(YEAR(G1157)-YEAR($L$3))+(MONTH(G1157)-MONTH($L$3))</f>
        <v/>
      </c>
      <c r="P1157" s="319">
        <f>IF(N1157="Atraso",L1157,L1157/(1+$L$2)^O1157)</f>
        <v/>
      </c>
      <c r="Q1157">
        <f>IF(N1157="Atraso",$L$3-G1157,0)</f>
        <v/>
      </c>
      <c r="R1157">
        <f>IF(Q1157&lt;=15,"Até 15",IF(Q1157&lt;=30,"Entre 15 e 30",IF(Q1157&lt;=60,"Entre 30 e 60",IF(Q1157&lt;=90,"Entre 60 e 90",IF(Q1157&lt;=120,"Entre 90 e 120",IF(Q1157&lt;=150,"Entre 120 e 150",IF(Q1157&lt;=180,"Entre 150 e 180","Superior a 180")))))))</f>
        <v/>
      </c>
      <c r="S1157">
        <f>IF(N1157="Atraso",IF(Q1157&lt;=30,INFORME_MENSAL!$A$12,IF(Q1157&lt;=60,INFORME_MENSAL!$A$13,IF(Q1157&lt;=90,INFORME_MENSAL!$A$14,IF(Q1157&lt;=120,INFORME_MENSAL!$A$15,IF(Q1157&lt;=150,INFORME_MENSAL!$A$16,IF(Q1157&lt;=180,INFORME_MENSAL!$A$17,IF(Q1157&lt;=360,INFORME_MENSAL!$A$18,IF(Q1157&gt;360,INFORME_MENSAL!$A$19)))))))),"")</f>
        <v/>
      </c>
    </row>
    <row r="1158">
      <c r="A1158" t="inlineStr">
        <is>
          <t>CASA-43</t>
        </is>
      </c>
      <c r="B1158" t="inlineStr">
        <is>
          <t>ROBSON PEREIRA DA SILVA / CAMILA DA SILVA OLIVEIRA</t>
        </is>
      </c>
      <c r="C1158" t="n">
        <v>1</v>
      </c>
      <c r="D1158" t="inlineStr">
        <is>
          <t>INCC</t>
        </is>
      </c>
      <c r="F1158" t="inlineStr">
        <is>
          <t>Mensal</t>
        </is>
      </c>
      <c r="G1158" s="322" t="n">
        <v>45621</v>
      </c>
      <c r="H1158" s="322" t="n">
        <v>45597</v>
      </c>
      <c r="I1158" t="n">
        <v>16</v>
      </c>
      <c r="J1158" t="inlineStr">
        <is>
          <t>P - Parcela</t>
        </is>
      </c>
      <c r="K1158" t="inlineStr">
        <is>
          <t>Contrato</t>
        </is>
      </c>
      <c r="L1158" t="n">
        <v>4358.99</v>
      </c>
      <c r="M1158" s="167">
        <f>DATE(YEAR(G1158),MONTH(G1158),1)</f>
        <v/>
      </c>
      <c r="N1158" s="157">
        <f>IF(G1158&gt;$L$3,"Futuro","Atraso")</f>
        <v/>
      </c>
      <c r="O1158">
        <f>12*(YEAR(G1158)-YEAR($L$3))+(MONTH(G1158)-MONTH($L$3))</f>
        <v/>
      </c>
      <c r="P1158" s="319">
        <f>IF(N1158="Atraso",L1158,L1158/(1+$L$2)^O1158)</f>
        <v/>
      </c>
      <c r="Q1158">
        <f>IF(N1158="Atraso",$L$3-G1158,0)</f>
        <v/>
      </c>
      <c r="R1158">
        <f>IF(Q1158&lt;=15,"Até 15",IF(Q1158&lt;=30,"Entre 15 e 30",IF(Q1158&lt;=60,"Entre 30 e 60",IF(Q1158&lt;=90,"Entre 60 e 90",IF(Q1158&lt;=120,"Entre 90 e 120",IF(Q1158&lt;=150,"Entre 120 e 150",IF(Q1158&lt;=180,"Entre 150 e 180","Superior a 180")))))))</f>
        <v/>
      </c>
      <c r="S1158">
        <f>IF(N1158="Atraso",IF(Q1158&lt;=30,INFORME_MENSAL!$A$12,IF(Q1158&lt;=60,INFORME_MENSAL!$A$13,IF(Q1158&lt;=90,INFORME_MENSAL!$A$14,IF(Q1158&lt;=120,INFORME_MENSAL!$A$15,IF(Q1158&lt;=150,INFORME_MENSAL!$A$16,IF(Q1158&lt;=180,INFORME_MENSAL!$A$17,IF(Q1158&lt;=360,INFORME_MENSAL!$A$18,IF(Q1158&gt;360,INFORME_MENSAL!$A$19)))))))),"")</f>
        <v/>
      </c>
    </row>
    <row r="1159">
      <c r="A1159" t="inlineStr">
        <is>
          <t>CASA-9</t>
        </is>
      </c>
      <c r="B1159" t="inlineStr">
        <is>
          <t>JESSE GONÇALVES NERI / SABRINA OLIVEIRA LIMA NERI</t>
        </is>
      </c>
      <c r="C1159" t="n">
        <v>1</v>
      </c>
      <c r="D1159" t="inlineStr">
        <is>
          <t>INCC</t>
        </is>
      </c>
      <c r="F1159" t="inlineStr">
        <is>
          <t>Mensal</t>
        </is>
      </c>
      <c r="G1159" s="322" t="n">
        <v>45641</v>
      </c>
      <c r="H1159" s="322" t="n">
        <v>45627</v>
      </c>
      <c r="I1159" t="n">
        <v>18</v>
      </c>
      <c r="J1159" t="inlineStr">
        <is>
          <t>P - Parcela</t>
        </is>
      </c>
      <c r="K1159" t="inlineStr">
        <is>
          <t>Contrato</t>
        </is>
      </c>
      <c r="L1159" t="n">
        <v>3969.62</v>
      </c>
      <c r="M1159" s="167">
        <f>DATE(YEAR(G1159),MONTH(G1159),1)</f>
        <v/>
      </c>
      <c r="N1159" s="157">
        <f>IF(G1159&gt;$L$3,"Futuro","Atraso")</f>
        <v/>
      </c>
      <c r="O1159">
        <f>12*(YEAR(G1159)-YEAR($L$3))+(MONTH(G1159)-MONTH($L$3))</f>
        <v/>
      </c>
      <c r="P1159" s="319">
        <f>IF(N1159="Atraso",L1159,L1159/(1+$L$2)^O1159)</f>
        <v/>
      </c>
      <c r="Q1159">
        <f>IF(N1159="Atraso",$L$3-G1159,0)</f>
        <v/>
      </c>
      <c r="R1159">
        <f>IF(Q1159&lt;=15,"Até 15",IF(Q1159&lt;=30,"Entre 15 e 30",IF(Q1159&lt;=60,"Entre 30 e 60",IF(Q1159&lt;=90,"Entre 60 e 90",IF(Q1159&lt;=120,"Entre 90 e 120",IF(Q1159&lt;=150,"Entre 120 e 150",IF(Q1159&lt;=180,"Entre 150 e 180","Superior a 180")))))))</f>
        <v/>
      </c>
      <c r="S1159">
        <f>IF(N1159="Atraso",IF(Q1159&lt;=30,INFORME_MENSAL!$A$12,IF(Q1159&lt;=60,INFORME_MENSAL!$A$13,IF(Q1159&lt;=90,INFORME_MENSAL!$A$14,IF(Q1159&lt;=120,INFORME_MENSAL!$A$15,IF(Q1159&lt;=150,INFORME_MENSAL!$A$16,IF(Q1159&lt;=180,INFORME_MENSAL!$A$17,IF(Q1159&lt;=360,INFORME_MENSAL!$A$18,IF(Q1159&gt;360,INFORME_MENSAL!$A$19)))))))),"")</f>
        <v/>
      </c>
    </row>
    <row r="1160">
      <c r="A1160" t="inlineStr">
        <is>
          <t>CASA-46</t>
        </is>
      </c>
      <c r="B1160" t="inlineStr">
        <is>
          <t>MARCELO NORONHA MANGANO / ANDRESA PINHEIRO MANGANO</t>
        </is>
      </c>
      <c r="C1160" t="n">
        <v>1</v>
      </c>
      <c r="D1160" t="inlineStr">
        <is>
          <t>INCC</t>
        </is>
      </c>
      <c r="F1160" t="inlineStr">
        <is>
          <t>Mensal</t>
        </is>
      </c>
      <c r="G1160" s="322" t="n">
        <v>45641</v>
      </c>
      <c r="H1160" s="322" t="n">
        <v>45627</v>
      </c>
      <c r="I1160" t="n">
        <v>14</v>
      </c>
      <c r="J1160" t="inlineStr">
        <is>
          <t>P - Parcela</t>
        </is>
      </c>
      <c r="K1160" t="inlineStr">
        <is>
          <t>Contrato</t>
        </is>
      </c>
      <c r="L1160" t="n">
        <v>12062.4</v>
      </c>
      <c r="M1160" s="167">
        <f>DATE(YEAR(G1160),MONTH(G1160),1)</f>
        <v/>
      </c>
      <c r="N1160" s="157">
        <f>IF(G1160&gt;$L$3,"Futuro","Atraso")</f>
        <v/>
      </c>
      <c r="O1160">
        <f>12*(YEAR(G1160)-YEAR($L$3))+(MONTH(G1160)-MONTH($L$3))</f>
        <v/>
      </c>
      <c r="P1160" s="319">
        <f>IF(N1160="Atraso",L1160,L1160/(1+$L$2)^O1160)</f>
        <v/>
      </c>
      <c r="Q1160">
        <f>IF(N1160="Atraso",$L$3-G1160,0)</f>
        <v/>
      </c>
      <c r="R1160">
        <f>IF(Q1160&lt;=15,"Até 15",IF(Q1160&lt;=30,"Entre 15 e 30",IF(Q1160&lt;=60,"Entre 30 e 60",IF(Q1160&lt;=90,"Entre 60 e 90",IF(Q1160&lt;=120,"Entre 90 e 120",IF(Q1160&lt;=150,"Entre 120 e 150",IF(Q1160&lt;=180,"Entre 150 e 180","Superior a 180")))))))</f>
        <v/>
      </c>
      <c r="S1160">
        <f>IF(N1160="Atraso",IF(Q1160&lt;=30,INFORME_MENSAL!$A$12,IF(Q1160&lt;=60,INFORME_MENSAL!$A$13,IF(Q1160&lt;=90,INFORME_MENSAL!$A$14,IF(Q1160&lt;=120,INFORME_MENSAL!$A$15,IF(Q1160&lt;=150,INFORME_MENSAL!$A$16,IF(Q1160&lt;=180,INFORME_MENSAL!$A$17,IF(Q1160&lt;=360,INFORME_MENSAL!$A$18,IF(Q1160&gt;360,INFORME_MENSAL!$A$19)))))))),"")</f>
        <v/>
      </c>
    </row>
    <row r="1161">
      <c r="A1161" t="inlineStr">
        <is>
          <t>CASA-77</t>
        </is>
      </c>
      <c r="B1161" t="inlineStr">
        <is>
          <t>CARLOS CESAR DE LIMA / STEPHANIE BARBOSA ALVES DE LIMA</t>
        </is>
      </c>
      <c r="C1161" t="n">
        <v>1</v>
      </c>
      <c r="D1161" t="inlineStr">
        <is>
          <t>INCC</t>
        </is>
      </c>
      <c r="F1161" t="inlineStr">
        <is>
          <t>Mensal</t>
        </is>
      </c>
      <c r="G1161" s="322" t="n">
        <v>45651</v>
      </c>
      <c r="H1161" s="322" t="n">
        <v>45627</v>
      </c>
      <c r="I1161" t="n">
        <v>5</v>
      </c>
      <c r="J1161" t="inlineStr">
        <is>
          <t>A2 - Semestral</t>
        </is>
      </c>
      <c r="K1161" t="inlineStr">
        <is>
          <t>Contrato</t>
        </is>
      </c>
      <c r="L1161" t="n">
        <v>11093.42</v>
      </c>
      <c r="M1161" s="167">
        <f>DATE(YEAR(G1161),MONTH(G1161),1)</f>
        <v/>
      </c>
      <c r="N1161" s="157">
        <f>IF(G1161&gt;$L$3,"Futuro","Atraso")</f>
        <v/>
      </c>
      <c r="O1161">
        <f>12*(YEAR(G1161)-YEAR($L$3))+(MONTH(G1161)-MONTH($L$3))</f>
        <v/>
      </c>
      <c r="P1161" s="319">
        <f>IF(N1161="Atraso",L1161,L1161/(1+$L$2)^O1161)</f>
        <v/>
      </c>
      <c r="Q1161">
        <f>IF(N1161="Atraso",$L$3-G1161,0)</f>
        <v/>
      </c>
      <c r="R1161">
        <f>IF(Q1161&lt;=15,"Até 15",IF(Q1161&lt;=30,"Entre 15 e 30",IF(Q1161&lt;=60,"Entre 30 e 60",IF(Q1161&lt;=90,"Entre 60 e 90",IF(Q1161&lt;=120,"Entre 90 e 120",IF(Q1161&lt;=150,"Entre 120 e 150",IF(Q1161&lt;=180,"Entre 150 e 180","Superior a 180")))))))</f>
        <v/>
      </c>
      <c r="S1161">
        <f>IF(N1161="Atraso",IF(Q1161&lt;=30,INFORME_MENSAL!$A$12,IF(Q1161&lt;=60,INFORME_MENSAL!$A$13,IF(Q1161&lt;=90,INFORME_MENSAL!$A$14,IF(Q1161&lt;=120,INFORME_MENSAL!$A$15,IF(Q1161&lt;=150,INFORME_MENSAL!$A$16,IF(Q1161&lt;=180,INFORME_MENSAL!$A$17,IF(Q1161&lt;=360,INFORME_MENSAL!$A$18,IF(Q1161&gt;360,INFORME_MENSAL!$A$19)))))))),"")</f>
        <v/>
      </c>
    </row>
    <row r="1162">
      <c r="A1162" t="inlineStr">
        <is>
          <t>CASA-71</t>
        </is>
      </c>
      <c r="B1162" t="inlineStr">
        <is>
          <t>TIAGO DA COSTA / EVELLYN POLICARPO PILZ DA COSTA</t>
        </is>
      </c>
      <c r="C1162" t="n">
        <v>1</v>
      </c>
      <c r="D1162" t="inlineStr">
        <is>
          <t>INCC</t>
        </is>
      </c>
      <c r="F1162" t="inlineStr">
        <is>
          <t>Mensal</t>
        </is>
      </c>
      <c r="G1162" s="322" t="n">
        <v>45651</v>
      </c>
      <c r="H1162" s="322" t="n">
        <v>45627</v>
      </c>
      <c r="I1162" t="n">
        <v>19</v>
      </c>
      <c r="J1162" t="inlineStr">
        <is>
          <t>P - Parcela</t>
        </is>
      </c>
      <c r="K1162" t="inlineStr">
        <is>
          <t>Contrato</t>
        </is>
      </c>
      <c r="L1162" t="n">
        <v>4156.57</v>
      </c>
      <c r="M1162" s="167">
        <f>DATE(YEAR(G1162),MONTH(G1162),1)</f>
        <v/>
      </c>
      <c r="N1162" s="157">
        <f>IF(G1162&gt;$L$3,"Futuro","Atraso")</f>
        <v/>
      </c>
      <c r="O1162">
        <f>12*(YEAR(G1162)-YEAR($L$3))+(MONTH(G1162)-MONTH($L$3))</f>
        <v/>
      </c>
      <c r="P1162" s="319">
        <f>IF(N1162="Atraso",L1162,L1162/(1+$L$2)^O1162)</f>
        <v/>
      </c>
      <c r="Q1162">
        <f>IF(N1162="Atraso",$L$3-G1162,0)</f>
        <v/>
      </c>
      <c r="R1162">
        <f>IF(Q1162&lt;=15,"Até 15",IF(Q1162&lt;=30,"Entre 15 e 30",IF(Q1162&lt;=60,"Entre 30 e 60",IF(Q1162&lt;=90,"Entre 60 e 90",IF(Q1162&lt;=120,"Entre 90 e 120",IF(Q1162&lt;=150,"Entre 120 e 150",IF(Q1162&lt;=180,"Entre 150 e 180","Superior a 180")))))))</f>
        <v/>
      </c>
      <c r="S1162">
        <f>IF(N1162="Atraso",IF(Q1162&lt;=30,INFORME_MENSAL!$A$12,IF(Q1162&lt;=60,INFORME_MENSAL!$A$13,IF(Q1162&lt;=90,INFORME_MENSAL!$A$14,IF(Q1162&lt;=120,INFORME_MENSAL!$A$15,IF(Q1162&lt;=150,INFORME_MENSAL!$A$16,IF(Q1162&lt;=180,INFORME_MENSAL!$A$17,IF(Q1162&lt;=360,INFORME_MENSAL!$A$18,IF(Q1162&gt;360,INFORME_MENSAL!$A$19)))))))),"")</f>
        <v/>
      </c>
    </row>
    <row r="1163">
      <c r="A1163" t="inlineStr">
        <is>
          <t>CASA-52</t>
        </is>
      </c>
      <c r="B1163" t="inlineStr">
        <is>
          <t>PETERSON SERRA LOPES / ANA CARLA MORAES DE BRITO LOPES</t>
        </is>
      </c>
      <c r="C1163" t="n">
        <v>1</v>
      </c>
      <c r="D1163" t="inlineStr">
        <is>
          <t>INCC</t>
        </is>
      </c>
      <c r="F1163" t="inlineStr">
        <is>
          <t>Mensal</t>
        </is>
      </c>
      <c r="G1163" s="322" t="n">
        <v>45651</v>
      </c>
      <c r="H1163" s="322" t="n">
        <v>45627</v>
      </c>
      <c r="I1163" t="n">
        <v>19</v>
      </c>
      <c r="J1163" t="inlineStr">
        <is>
          <t>P - Parcela</t>
        </is>
      </c>
      <c r="K1163" t="inlineStr">
        <is>
          <t>Contrato</t>
        </is>
      </c>
      <c r="L1163" t="n">
        <v>4147.38</v>
      </c>
      <c r="M1163" s="167">
        <f>DATE(YEAR(G1163),MONTH(G1163),1)</f>
        <v/>
      </c>
      <c r="N1163" s="157">
        <f>IF(G1163&gt;$L$3,"Futuro","Atraso")</f>
        <v/>
      </c>
      <c r="O1163">
        <f>12*(YEAR(G1163)-YEAR($L$3))+(MONTH(G1163)-MONTH($L$3))</f>
        <v/>
      </c>
      <c r="P1163" s="319">
        <f>IF(N1163="Atraso",L1163,L1163/(1+$L$2)^O1163)</f>
        <v/>
      </c>
      <c r="Q1163">
        <f>IF(N1163="Atraso",$L$3-G1163,0)</f>
        <v/>
      </c>
      <c r="R1163">
        <f>IF(Q1163&lt;=15,"Até 15",IF(Q1163&lt;=30,"Entre 15 e 30",IF(Q1163&lt;=60,"Entre 30 e 60",IF(Q1163&lt;=90,"Entre 60 e 90",IF(Q1163&lt;=120,"Entre 90 e 120",IF(Q1163&lt;=150,"Entre 120 e 150",IF(Q1163&lt;=180,"Entre 150 e 180","Superior a 180")))))))</f>
        <v/>
      </c>
      <c r="S1163">
        <f>IF(N1163="Atraso",IF(Q1163&lt;=30,INFORME_MENSAL!$A$12,IF(Q1163&lt;=60,INFORME_MENSAL!$A$13,IF(Q1163&lt;=90,INFORME_MENSAL!$A$14,IF(Q1163&lt;=120,INFORME_MENSAL!$A$15,IF(Q1163&lt;=150,INFORME_MENSAL!$A$16,IF(Q1163&lt;=180,INFORME_MENSAL!$A$17,IF(Q1163&lt;=360,INFORME_MENSAL!$A$18,IF(Q1163&gt;360,INFORME_MENSAL!$A$19)))))))),"")</f>
        <v/>
      </c>
    </row>
    <row r="1164">
      <c r="A1164" t="inlineStr">
        <is>
          <t>CASA-52</t>
        </is>
      </c>
      <c r="B1164" t="inlineStr">
        <is>
          <t>PETERSON SERRA LOPES / ANA CARLA MORAES DE BRITO LOPES</t>
        </is>
      </c>
      <c r="C1164" t="n">
        <v>1</v>
      </c>
      <c r="D1164" t="inlineStr">
        <is>
          <t>INCC</t>
        </is>
      </c>
      <c r="F1164" t="inlineStr">
        <is>
          <t>Mensal</t>
        </is>
      </c>
      <c r="G1164" s="322" t="n">
        <v>45651</v>
      </c>
      <c r="H1164" s="322" t="n">
        <v>45627</v>
      </c>
      <c r="I1164" t="n">
        <v>5</v>
      </c>
      <c r="J1164" t="inlineStr">
        <is>
          <t>I - Intermediária</t>
        </is>
      </c>
      <c r="K1164" t="inlineStr">
        <is>
          <t>Contrato</t>
        </is>
      </c>
      <c r="L1164" t="n">
        <v>14043.97</v>
      </c>
      <c r="M1164" s="167">
        <f>DATE(YEAR(G1164),MONTH(G1164),1)</f>
        <v/>
      </c>
      <c r="N1164" s="157">
        <f>IF(G1164&gt;$L$3,"Futuro","Atraso")</f>
        <v/>
      </c>
      <c r="O1164">
        <f>12*(YEAR(G1164)-YEAR($L$3))+(MONTH(G1164)-MONTH($L$3))</f>
        <v/>
      </c>
      <c r="P1164" s="319">
        <f>IF(N1164="Atraso",L1164,L1164/(1+$L$2)^O1164)</f>
        <v/>
      </c>
      <c r="Q1164">
        <f>IF(N1164="Atraso",$L$3-G1164,0)</f>
        <v/>
      </c>
      <c r="R1164">
        <f>IF(Q1164&lt;=15,"Até 15",IF(Q1164&lt;=30,"Entre 15 e 30",IF(Q1164&lt;=60,"Entre 30 e 60",IF(Q1164&lt;=90,"Entre 60 e 90",IF(Q1164&lt;=120,"Entre 90 e 120",IF(Q1164&lt;=150,"Entre 120 e 150",IF(Q1164&lt;=180,"Entre 150 e 180","Superior a 180")))))))</f>
        <v/>
      </c>
      <c r="S1164">
        <f>IF(N1164="Atraso",IF(Q1164&lt;=30,INFORME_MENSAL!$A$12,IF(Q1164&lt;=60,INFORME_MENSAL!$A$13,IF(Q1164&lt;=90,INFORME_MENSAL!$A$14,IF(Q1164&lt;=120,INFORME_MENSAL!$A$15,IF(Q1164&lt;=150,INFORME_MENSAL!$A$16,IF(Q1164&lt;=180,INFORME_MENSAL!$A$17,IF(Q1164&lt;=360,INFORME_MENSAL!$A$18,IF(Q1164&gt;360,INFORME_MENSAL!$A$19)))))))),"")</f>
        <v/>
      </c>
    </row>
    <row r="1165">
      <c r="A1165" t="inlineStr">
        <is>
          <t>CASA-29</t>
        </is>
      </c>
      <c r="B1165" t="inlineStr">
        <is>
          <t>SANDRO MIGUEL DE AVILA / SANDRA BARBOSA DE AVILA</t>
        </is>
      </c>
      <c r="C1165" t="n">
        <v>1</v>
      </c>
      <c r="D1165" t="inlineStr">
        <is>
          <t>INCC</t>
        </is>
      </c>
      <c r="F1165" t="inlineStr">
        <is>
          <t>Mensal</t>
        </is>
      </c>
      <c r="G1165" s="322" t="n">
        <v>45651</v>
      </c>
      <c r="H1165" s="322" t="n">
        <v>45627</v>
      </c>
      <c r="I1165" t="n">
        <v>19</v>
      </c>
      <c r="J1165" t="inlineStr">
        <is>
          <t>P - Parcela</t>
        </is>
      </c>
      <c r="K1165" t="inlineStr">
        <is>
          <t>Contrato</t>
        </is>
      </c>
      <c r="L1165" t="n">
        <v>4156.57</v>
      </c>
      <c r="M1165" s="167">
        <f>DATE(YEAR(G1165),MONTH(G1165),1)</f>
        <v/>
      </c>
      <c r="N1165" s="157">
        <f>IF(G1165&gt;$L$3,"Futuro","Atraso")</f>
        <v/>
      </c>
      <c r="O1165">
        <f>12*(YEAR(G1165)-YEAR($L$3))+(MONTH(G1165)-MONTH($L$3))</f>
        <v/>
      </c>
      <c r="P1165" s="319">
        <f>IF(N1165="Atraso",L1165,L1165/(1+$L$2)^O1165)</f>
        <v/>
      </c>
      <c r="Q1165">
        <f>IF(N1165="Atraso",$L$3-G1165,0)</f>
        <v/>
      </c>
      <c r="R1165">
        <f>IF(Q1165&lt;=15,"Até 15",IF(Q1165&lt;=30,"Entre 15 e 30",IF(Q1165&lt;=60,"Entre 30 e 60",IF(Q1165&lt;=90,"Entre 60 e 90",IF(Q1165&lt;=120,"Entre 90 e 120",IF(Q1165&lt;=150,"Entre 120 e 150",IF(Q1165&lt;=180,"Entre 150 e 180","Superior a 180")))))))</f>
        <v/>
      </c>
      <c r="S1165">
        <f>IF(N1165="Atraso",IF(Q1165&lt;=30,INFORME_MENSAL!$A$12,IF(Q1165&lt;=60,INFORME_MENSAL!$A$13,IF(Q1165&lt;=90,INFORME_MENSAL!$A$14,IF(Q1165&lt;=120,INFORME_MENSAL!$A$15,IF(Q1165&lt;=150,INFORME_MENSAL!$A$16,IF(Q1165&lt;=180,INFORME_MENSAL!$A$17,IF(Q1165&lt;=360,INFORME_MENSAL!$A$18,IF(Q1165&gt;360,INFORME_MENSAL!$A$19)))))))),"")</f>
        <v/>
      </c>
    </row>
    <row r="1166">
      <c r="A1166" t="inlineStr">
        <is>
          <t>CASA-38</t>
        </is>
      </c>
      <c r="B1166" t="inlineStr">
        <is>
          <t>GABRIEL DE CARVALHO MELLO / KAMILLA DE CARVALHO CERQUEIRA MELLO</t>
        </is>
      </c>
      <c r="C1166" t="n">
        <v>1</v>
      </c>
      <c r="D1166" t="inlineStr">
        <is>
          <t>INCC</t>
        </is>
      </c>
      <c r="F1166" t="inlineStr">
        <is>
          <t>Mensal</t>
        </is>
      </c>
      <c r="G1166" s="322" t="n">
        <v>45651</v>
      </c>
      <c r="H1166" s="322" t="n">
        <v>45627</v>
      </c>
      <c r="I1166" t="n">
        <v>19</v>
      </c>
      <c r="J1166" t="inlineStr">
        <is>
          <t>P - Parcela</t>
        </is>
      </c>
      <c r="K1166" t="inlineStr">
        <is>
          <t>Contrato</t>
        </is>
      </c>
      <c r="L1166" t="n">
        <v>4257.65</v>
      </c>
      <c r="M1166" s="167">
        <f>DATE(YEAR(G1166),MONTH(G1166),1)</f>
        <v/>
      </c>
      <c r="N1166" s="157">
        <f>IF(G1166&gt;$L$3,"Futuro","Atraso")</f>
        <v/>
      </c>
      <c r="O1166">
        <f>12*(YEAR(G1166)-YEAR($L$3))+(MONTH(G1166)-MONTH($L$3))</f>
        <v/>
      </c>
      <c r="P1166" s="319">
        <f>IF(N1166="Atraso",L1166,L1166/(1+$L$2)^O1166)</f>
        <v/>
      </c>
      <c r="Q1166">
        <f>IF(N1166="Atraso",$L$3-G1166,0)</f>
        <v/>
      </c>
      <c r="R1166">
        <f>IF(Q1166&lt;=15,"Até 15",IF(Q1166&lt;=30,"Entre 15 e 30",IF(Q1166&lt;=60,"Entre 30 e 60",IF(Q1166&lt;=90,"Entre 60 e 90",IF(Q1166&lt;=120,"Entre 90 e 120",IF(Q1166&lt;=150,"Entre 120 e 150",IF(Q1166&lt;=180,"Entre 150 e 180","Superior a 180")))))))</f>
        <v/>
      </c>
      <c r="S1166">
        <f>IF(N1166="Atraso",IF(Q1166&lt;=30,INFORME_MENSAL!$A$12,IF(Q1166&lt;=60,INFORME_MENSAL!$A$13,IF(Q1166&lt;=90,INFORME_MENSAL!$A$14,IF(Q1166&lt;=120,INFORME_MENSAL!$A$15,IF(Q1166&lt;=150,INFORME_MENSAL!$A$16,IF(Q1166&lt;=180,INFORME_MENSAL!$A$17,IF(Q1166&lt;=360,INFORME_MENSAL!$A$18,IF(Q1166&gt;360,INFORME_MENSAL!$A$19)))))))),"")</f>
        <v/>
      </c>
    </row>
    <row r="1167">
      <c r="A1167" t="inlineStr">
        <is>
          <t>CASA-7</t>
        </is>
      </c>
      <c r="B1167" t="inlineStr">
        <is>
          <t>JOÃO ANTONIO RODRIGUES GOMES / LUANA GABRIELLE DA SILVA PASSOS</t>
        </is>
      </c>
      <c r="C1167" t="n">
        <v>1</v>
      </c>
      <c r="D1167" t="inlineStr">
        <is>
          <t>INCC</t>
        </is>
      </c>
      <c r="F1167" t="inlineStr">
        <is>
          <t>Mensal</t>
        </is>
      </c>
      <c r="G1167" s="322" t="n">
        <v>45651</v>
      </c>
      <c r="H1167" s="322" t="n">
        <v>45627</v>
      </c>
      <c r="I1167" t="n">
        <v>19</v>
      </c>
      <c r="J1167" t="inlineStr">
        <is>
          <t>P - Parcela</t>
        </is>
      </c>
      <c r="K1167" t="inlineStr">
        <is>
          <t>Contrato</t>
        </is>
      </c>
      <c r="L1167" t="n">
        <v>4156.57</v>
      </c>
      <c r="M1167" s="167">
        <f>DATE(YEAR(G1167),MONTH(G1167),1)</f>
        <v/>
      </c>
      <c r="N1167" s="157">
        <f>IF(G1167&gt;$L$3,"Futuro","Atraso")</f>
        <v/>
      </c>
      <c r="O1167">
        <f>12*(YEAR(G1167)-YEAR($L$3))+(MONTH(G1167)-MONTH($L$3))</f>
        <v/>
      </c>
      <c r="P1167" s="319">
        <f>IF(N1167="Atraso",L1167,L1167/(1+$L$2)^O1167)</f>
        <v/>
      </c>
      <c r="Q1167">
        <f>IF(N1167="Atraso",$L$3-G1167,0)</f>
        <v/>
      </c>
      <c r="R1167">
        <f>IF(Q1167&lt;=15,"Até 15",IF(Q1167&lt;=30,"Entre 15 e 30",IF(Q1167&lt;=60,"Entre 30 e 60",IF(Q1167&lt;=90,"Entre 60 e 90",IF(Q1167&lt;=120,"Entre 90 e 120",IF(Q1167&lt;=150,"Entre 120 e 150",IF(Q1167&lt;=180,"Entre 150 e 180","Superior a 180")))))))</f>
        <v/>
      </c>
      <c r="S1167">
        <f>IF(N1167="Atraso",IF(Q1167&lt;=30,INFORME_MENSAL!$A$12,IF(Q1167&lt;=60,INFORME_MENSAL!$A$13,IF(Q1167&lt;=90,INFORME_MENSAL!$A$14,IF(Q1167&lt;=120,INFORME_MENSAL!$A$15,IF(Q1167&lt;=150,INFORME_MENSAL!$A$16,IF(Q1167&lt;=180,INFORME_MENSAL!$A$17,IF(Q1167&lt;=360,INFORME_MENSAL!$A$18,IF(Q1167&gt;360,INFORME_MENSAL!$A$19)))))))),"")</f>
        <v/>
      </c>
    </row>
    <row r="1168">
      <c r="A1168" t="inlineStr">
        <is>
          <t>CASA-72</t>
        </is>
      </c>
      <c r="B1168" t="inlineStr">
        <is>
          <t>CARLOS LINDEMBERG CRUZ OLIVEIRA / THAYNARA LAMPE NARCISO SILVA</t>
        </is>
      </c>
      <c r="C1168" t="n">
        <v>1</v>
      </c>
      <c r="D1168" t="inlineStr">
        <is>
          <t>INCC</t>
        </is>
      </c>
      <c r="F1168" t="inlineStr">
        <is>
          <t>Mensal</t>
        </is>
      </c>
      <c r="G1168" s="322" t="n">
        <v>45651</v>
      </c>
      <c r="H1168" s="322" t="n">
        <v>45627</v>
      </c>
      <c r="I1168" t="n">
        <v>18</v>
      </c>
      <c r="J1168" t="inlineStr">
        <is>
          <t>P - Parcela</t>
        </is>
      </c>
      <c r="K1168" t="inlineStr">
        <is>
          <t>Contrato</t>
        </is>
      </c>
      <c r="L1168" t="n">
        <v>4221.35</v>
      </c>
      <c r="M1168" s="167">
        <f>DATE(YEAR(G1168),MONTH(G1168),1)</f>
        <v/>
      </c>
      <c r="N1168" s="157">
        <f>IF(G1168&gt;$L$3,"Futuro","Atraso")</f>
        <v/>
      </c>
      <c r="O1168">
        <f>12*(YEAR(G1168)-YEAR($L$3))+(MONTH(G1168)-MONTH($L$3))</f>
        <v/>
      </c>
      <c r="P1168" s="319">
        <f>IF(N1168="Atraso",L1168,L1168/(1+$L$2)^O1168)</f>
        <v/>
      </c>
      <c r="Q1168">
        <f>IF(N1168="Atraso",$L$3-G1168,0)</f>
        <v/>
      </c>
      <c r="R1168">
        <f>IF(Q1168&lt;=15,"Até 15",IF(Q1168&lt;=30,"Entre 15 e 30",IF(Q1168&lt;=60,"Entre 30 e 60",IF(Q1168&lt;=90,"Entre 60 e 90",IF(Q1168&lt;=120,"Entre 90 e 120",IF(Q1168&lt;=150,"Entre 120 e 150",IF(Q1168&lt;=180,"Entre 150 e 180","Superior a 180")))))))</f>
        <v/>
      </c>
      <c r="S1168">
        <f>IF(N1168="Atraso",IF(Q1168&lt;=30,INFORME_MENSAL!$A$12,IF(Q1168&lt;=60,INFORME_MENSAL!$A$13,IF(Q1168&lt;=90,INFORME_MENSAL!$A$14,IF(Q1168&lt;=120,INFORME_MENSAL!$A$15,IF(Q1168&lt;=150,INFORME_MENSAL!$A$16,IF(Q1168&lt;=180,INFORME_MENSAL!$A$17,IF(Q1168&lt;=360,INFORME_MENSAL!$A$18,IF(Q1168&gt;360,INFORME_MENSAL!$A$19)))))))),"")</f>
        <v/>
      </c>
    </row>
    <row r="1169">
      <c r="A1169" t="inlineStr">
        <is>
          <t>CASA-5</t>
        </is>
      </c>
      <c r="B1169" t="inlineStr">
        <is>
          <t>FABRICIA GONZAGA FERREIRA</t>
        </is>
      </c>
      <c r="C1169" t="n">
        <v>1</v>
      </c>
      <c r="D1169" t="inlineStr">
        <is>
          <t>INCC</t>
        </is>
      </c>
      <c r="F1169" t="inlineStr">
        <is>
          <t>Mensal</t>
        </is>
      </c>
      <c r="G1169" s="322" t="n">
        <v>45651</v>
      </c>
      <c r="H1169" s="322" t="n">
        <v>45627</v>
      </c>
      <c r="I1169" t="n">
        <v>1</v>
      </c>
      <c r="J1169" t="inlineStr">
        <is>
          <t>F - Financiamento</t>
        </is>
      </c>
      <c r="K1169" t="inlineStr">
        <is>
          <t>Contrato</t>
        </is>
      </c>
      <c r="L1169" t="n">
        <v>655092.41</v>
      </c>
      <c r="M1169" s="167">
        <f>DATE(YEAR(G1169),MONTH(G1169),1)</f>
        <v/>
      </c>
      <c r="N1169" s="157">
        <f>IF(G1169&gt;$L$3,"Futuro","Atraso")</f>
        <v/>
      </c>
      <c r="O1169">
        <f>12*(YEAR(G1169)-YEAR($L$3))+(MONTH(G1169)-MONTH($L$3))</f>
        <v/>
      </c>
      <c r="P1169" s="319">
        <f>IF(N1169="Atraso",L1169,L1169/(1+$L$2)^O1169)</f>
        <v/>
      </c>
      <c r="Q1169">
        <f>IF(N1169="Atraso",$L$3-G1169,0)</f>
        <v/>
      </c>
      <c r="R1169">
        <f>IF(Q1169&lt;=15,"Até 15",IF(Q1169&lt;=30,"Entre 15 e 30",IF(Q1169&lt;=60,"Entre 30 e 60",IF(Q1169&lt;=90,"Entre 60 e 90",IF(Q1169&lt;=120,"Entre 90 e 120",IF(Q1169&lt;=150,"Entre 120 e 150",IF(Q1169&lt;=180,"Entre 150 e 180","Superior a 180")))))))</f>
        <v/>
      </c>
      <c r="S1169">
        <f>IF(N1169="Atraso",IF(Q1169&lt;=30,INFORME_MENSAL!$A$12,IF(Q1169&lt;=60,INFORME_MENSAL!$A$13,IF(Q1169&lt;=90,INFORME_MENSAL!$A$14,IF(Q1169&lt;=120,INFORME_MENSAL!$A$15,IF(Q1169&lt;=150,INFORME_MENSAL!$A$16,IF(Q1169&lt;=180,INFORME_MENSAL!$A$17,IF(Q1169&lt;=360,INFORME_MENSAL!$A$18,IF(Q1169&gt;360,INFORME_MENSAL!$A$19)))))))),"")</f>
        <v/>
      </c>
    </row>
    <row r="1170">
      <c r="A1170" t="inlineStr">
        <is>
          <t>CASA-5</t>
        </is>
      </c>
      <c r="B1170" t="inlineStr">
        <is>
          <t>FABRICIA GONZAGA FERREIRA</t>
        </is>
      </c>
      <c r="C1170" t="n">
        <v>1</v>
      </c>
      <c r="D1170" t="inlineStr">
        <is>
          <t>INCC</t>
        </is>
      </c>
      <c r="F1170" t="inlineStr">
        <is>
          <t>Mensal</t>
        </is>
      </c>
      <c r="G1170" s="322" t="n">
        <v>45651</v>
      </c>
      <c r="H1170" s="322" t="n">
        <v>45627</v>
      </c>
      <c r="I1170" t="n">
        <v>18</v>
      </c>
      <c r="J1170" t="inlineStr">
        <is>
          <t>P - Parcela</t>
        </is>
      </c>
      <c r="K1170" t="inlineStr">
        <is>
          <t>Contrato</t>
        </is>
      </c>
      <c r="L1170" t="n">
        <v>6928.46</v>
      </c>
      <c r="M1170" s="167">
        <f>DATE(YEAR(G1170),MONTH(G1170),1)</f>
        <v/>
      </c>
      <c r="N1170" s="157">
        <f>IF(G1170&gt;$L$3,"Futuro","Atraso")</f>
        <v/>
      </c>
      <c r="O1170">
        <f>12*(YEAR(G1170)-YEAR($L$3))+(MONTH(G1170)-MONTH($L$3))</f>
        <v/>
      </c>
      <c r="P1170" s="319">
        <f>IF(N1170="Atraso",L1170,L1170/(1+$L$2)^O1170)</f>
        <v/>
      </c>
      <c r="Q1170">
        <f>IF(N1170="Atraso",$L$3-G1170,0)</f>
        <v/>
      </c>
      <c r="R1170">
        <f>IF(Q1170&lt;=15,"Até 15",IF(Q1170&lt;=30,"Entre 15 e 30",IF(Q1170&lt;=60,"Entre 30 e 60",IF(Q1170&lt;=90,"Entre 60 e 90",IF(Q1170&lt;=120,"Entre 90 e 120",IF(Q1170&lt;=150,"Entre 120 e 150",IF(Q1170&lt;=180,"Entre 150 e 180","Superior a 180")))))))</f>
        <v/>
      </c>
      <c r="S1170">
        <f>IF(N1170="Atraso",IF(Q1170&lt;=30,INFORME_MENSAL!$A$12,IF(Q1170&lt;=60,INFORME_MENSAL!$A$13,IF(Q1170&lt;=90,INFORME_MENSAL!$A$14,IF(Q1170&lt;=120,INFORME_MENSAL!$A$15,IF(Q1170&lt;=150,INFORME_MENSAL!$A$16,IF(Q1170&lt;=180,INFORME_MENSAL!$A$17,IF(Q1170&lt;=360,INFORME_MENSAL!$A$18,IF(Q1170&gt;360,INFORME_MENSAL!$A$19)))))))),"")</f>
        <v/>
      </c>
    </row>
    <row r="1171">
      <c r="A1171" t="inlineStr">
        <is>
          <t>CASA-54</t>
        </is>
      </c>
      <c r="B1171" t="inlineStr">
        <is>
          <t>SANDRA CRISTINA SILVA BORGES / CELIO LUIZ DE OLIVEIRA BORGES</t>
        </is>
      </c>
      <c r="C1171" t="n">
        <v>1</v>
      </c>
      <c r="D1171" t="inlineStr">
        <is>
          <t>INCC</t>
        </is>
      </c>
      <c r="F1171" t="inlineStr">
        <is>
          <t>Mensal</t>
        </is>
      </c>
      <c r="G1171" s="322" t="n">
        <v>45651</v>
      </c>
      <c r="H1171" s="322" t="n">
        <v>45627</v>
      </c>
      <c r="I1171" t="n">
        <v>17</v>
      </c>
      <c r="J1171" t="inlineStr">
        <is>
          <t>P - Parcela</t>
        </is>
      </c>
      <c r="K1171" t="inlineStr">
        <is>
          <t>Contrato</t>
        </is>
      </c>
      <c r="L1171" t="n">
        <v>3522.88</v>
      </c>
      <c r="M1171" s="167">
        <f>DATE(YEAR(G1171),MONTH(G1171),1)</f>
        <v/>
      </c>
      <c r="N1171" s="157">
        <f>IF(G1171&gt;$L$3,"Futuro","Atraso")</f>
        <v/>
      </c>
      <c r="O1171">
        <f>12*(YEAR(G1171)-YEAR($L$3))+(MONTH(G1171)-MONTH($L$3))</f>
        <v/>
      </c>
      <c r="P1171" s="319">
        <f>IF(N1171="Atraso",L1171,L1171/(1+$L$2)^O1171)</f>
        <v/>
      </c>
      <c r="Q1171">
        <f>IF(N1171="Atraso",$L$3-G1171,0)</f>
        <v/>
      </c>
      <c r="R1171">
        <f>IF(Q1171&lt;=15,"Até 15",IF(Q1171&lt;=30,"Entre 15 e 30",IF(Q1171&lt;=60,"Entre 30 e 60",IF(Q1171&lt;=90,"Entre 60 e 90",IF(Q1171&lt;=120,"Entre 90 e 120",IF(Q1171&lt;=150,"Entre 120 e 150",IF(Q1171&lt;=180,"Entre 150 e 180","Superior a 180")))))))</f>
        <v/>
      </c>
      <c r="S1171">
        <f>IF(N1171="Atraso",IF(Q1171&lt;=30,INFORME_MENSAL!$A$12,IF(Q1171&lt;=60,INFORME_MENSAL!$A$13,IF(Q1171&lt;=90,INFORME_MENSAL!$A$14,IF(Q1171&lt;=120,INFORME_MENSAL!$A$15,IF(Q1171&lt;=150,INFORME_MENSAL!$A$16,IF(Q1171&lt;=180,INFORME_MENSAL!$A$17,IF(Q1171&lt;=360,INFORME_MENSAL!$A$18,IF(Q1171&gt;360,INFORME_MENSAL!$A$19)))))))),"")</f>
        <v/>
      </c>
    </row>
    <row r="1172">
      <c r="A1172" t="inlineStr">
        <is>
          <t>CASA-54</t>
        </is>
      </c>
      <c r="B1172" t="inlineStr">
        <is>
          <t>SANDRA CRISTINA SILVA BORGES / CELIO LUIZ DE OLIVEIRA BORGES</t>
        </is>
      </c>
      <c r="C1172" t="n">
        <v>1</v>
      </c>
      <c r="D1172" t="inlineStr">
        <is>
          <t>INCC</t>
        </is>
      </c>
      <c r="F1172" t="inlineStr">
        <is>
          <t>Mensal</t>
        </is>
      </c>
      <c r="G1172" s="322" t="n">
        <v>45651</v>
      </c>
      <c r="H1172" s="322" t="n">
        <v>45627</v>
      </c>
      <c r="I1172" t="n">
        <v>3</v>
      </c>
      <c r="J1172" t="inlineStr">
        <is>
          <t>A2 - Semestral</t>
        </is>
      </c>
      <c r="K1172" t="inlineStr">
        <is>
          <t>Contrato</t>
        </is>
      </c>
      <c r="L1172" t="n">
        <v>10668.49</v>
      </c>
      <c r="M1172" s="167">
        <f>DATE(YEAR(G1172),MONTH(G1172),1)</f>
        <v/>
      </c>
      <c r="N1172" s="157">
        <f>IF(G1172&gt;$L$3,"Futuro","Atraso")</f>
        <v/>
      </c>
      <c r="O1172">
        <f>12*(YEAR(G1172)-YEAR($L$3))+(MONTH(G1172)-MONTH($L$3))</f>
        <v/>
      </c>
      <c r="P1172" s="319">
        <f>IF(N1172="Atraso",L1172,L1172/(1+$L$2)^O1172)</f>
        <v/>
      </c>
      <c r="Q1172">
        <f>IF(N1172="Atraso",$L$3-G1172,0)</f>
        <v/>
      </c>
      <c r="R1172">
        <f>IF(Q1172&lt;=15,"Até 15",IF(Q1172&lt;=30,"Entre 15 e 30",IF(Q1172&lt;=60,"Entre 30 e 60",IF(Q1172&lt;=90,"Entre 60 e 90",IF(Q1172&lt;=120,"Entre 90 e 120",IF(Q1172&lt;=150,"Entre 120 e 150",IF(Q1172&lt;=180,"Entre 150 e 180","Superior a 180")))))))</f>
        <v/>
      </c>
      <c r="S1172">
        <f>IF(N1172="Atraso",IF(Q1172&lt;=30,INFORME_MENSAL!$A$12,IF(Q1172&lt;=60,INFORME_MENSAL!$A$13,IF(Q1172&lt;=90,INFORME_MENSAL!$A$14,IF(Q1172&lt;=120,INFORME_MENSAL!$A$15,IF(Q1172&lt;=150,INFORME_MENSAL!$A$16,IF(Q1172&lt;=180,INFORME_MENSAL!$A$17,IF(Q1172&lt;=360,INFORME_MENSAL!$A$18,IF(Q1172&gt;360,INFORME_MENSAL!$A$19)))))))),"")</f>
        <v/>
      </c>
    </row>
    <row r="1173">
      <c r="A1173" t="inlineStr">
        <is>
          <t>CASA-73</t>
        </is>
      </c>
      <c r="B1173" t="inlineStr">
        <is>
          <t>ALEXANDRE POZZI / TAVITA ROSA BARROS POZZI</t>
        </is>
      </c>
      <c r="C1173" t="n">
        <v>1</v>
      </c>
      <c r="D1173" t="inlineStr">
        <is>
          <t>INCC</t>
        </is>
      </c>
      <c r="F1173" t="inlineStr">
        <is>
          <t>Mensal</t>
        </is>
      </c>
      <c r="G1173" s="322" t="n">
        <v>45651</v>
      </c>
      <c r="H1173" s="322" t="n">
        <v>45627</v>
      </c>
      <c r="I1173" t="n">
        <v>24</v>
      </c>
      <c r="J1173" t="inlineStr">
        <is>
          <t>P - Parcela</t>
        </is>
      </c>
      <c r="K1173" t="inlineStr">
        <is>
          <t>Contrato</t>
        </is>
      </c>
      <c r="L1173" t="n">
        <v>1656.74</v>
      </c>
      <c r="M1173" s="167">
        <f>DATE(YEAR(G1173),MONTH(G1173),1)</f>
        <v/>
      </c>
      <c r="N1173" s="157">
        <f>IF(G1173&gt;$L$3,"Futuro","Atraso")</f>
        <v/>
      </c>
      <c r="O1173">
        <f>12*(YEAR(G1173)-YEAR($L$3))+(MONTH(G1173)-MONTH($L$3))</f>
        <v/>
      </c>
      <c r="P1173" s="319">
        <f>IF(N1173="Atraso",L1173,L1173/(1+$L$2)^O1173)</f>
        <v/>
      </c>
      <c r="Q1173">
        <f>IF(N1173="Atraso",$L$3-G1173,0)</f>
        <v/>
      </c>
      <c r="R1173">
        <f>IF(Q1173&lt;=15,"Até 15",IF(Q1173&lt;=30,"Entre 15 e 30",IF(Q1173&lt;=60,"Entre 30 e 60",IF(Q1173&lt;=90,"Entre 60 e 90",IF(Q1173&lt;=120,"Entre 90 e 120",IF(Q1173&lt;=150,"Entre 120 e 150",IF(Q1173&lt;=180,"Entre 150 e 180","Superior a 180")))))))</f>
        <v/>
      </c>
      <c r="S1173">
        <f>IF(N1173="Atraso",IF(Q1173&lt;=30,INFORME_MENSAL!$A$12,IF(Q1173&lt;=60,INFORME_MENSAL!$A$13,IF(Q1173&lt;=90,INFORME_MENSAL!$A$14,IF(Q1173&lt;=120,INFORME_MENSAL!$A$15,IF(Q1173&lt;=150,INFORME_MENSAL!$A$16,IF(Q1173&lt;=180,INFORME_MENSAL!$A$17,IF(Q1173&lt;=360,INFORME_MENSAL!$A$18,IF(Q1173&gt;360,INFORME_MENSAL!$A$19)))))))),"")</f>
        <v/>
      </c>
    </row>
    <row r="1174">
      <c r="A1174" t="inlineStr">
        <is>
          <t>CASA-73</t>
        </is>
      </c>
      <c r="B1174" t="inlineStr">
        <is>
          <t>ALEXANDRE POZZI / TAVITA ROSA BARROS POZZI</t>
        </is>
      </c>
      <c r="C1174" t="n">
        <v>1</v>
      </c>
      <c r="D1174" t="inlineStr">
        <is>
          <t>INCC</t>
        </is>
      </c>
      <c r="F1174" t="inlineStr">
        <is>
          <t>Mensal</t>
        </is>
      </c>
      <c r="G1174" s="322" t="n">
        <v>45651</v>
      </c>
      <c r="H1174" s="322" t="n">
        <v>45627</v>
      </c>
      <c r="I1174" t="n">
        <v>5</v>
      </c>
      <c r="J1174" t="inlineStr">
        <is>
          <t>A2 - Semestral</t>
        </is>
      </c>
      <c r="K1174" t="inlineStr">
        <is>
          <t>Contrato</t>
        </is>
      </c>
      <c r="L1174" t="n">
        <v>16329.33</v>
      </c>
      <c r="M1174" s="167">
        <f>DATE(YEAR(G1174),MONTH(G1174),1)</f>
        <v/>
      </c>
      <c r="N1174" s="157">
        <f>IF(G1174&gt;$L$3,"Futuro","Atraso")</f>
        <v/>
      </c>
      <c r="O1174">
        <f>12*(YEAR(G1174)-YEAR($L$3))+(MONTH(G1174)-MONTH($L$3))</f>
        <v/>
      </c>
      <c r="P1174" s="319">
        <f>IF(N1174="Atraso",L1174,L1174/(1+$L$2)^O1174)</f>
        <v/>
      </c>
      <c r="Q1174">
        <f>IF(N1174="Atraso",$L$3-G1174,0)</f>
        <v/>
      </c>
      <c r="R1174">
        <f>IF(Q1174&lt;=15,"Até 15",IF(Q1174&lt;=30,"Entre 15 e 30",IF(Q1174&lt;=60,"Entre 30 e 60",IF(Q1174&lt;=90,"Entre 60 e 90",IF(Q1174&lt;=120,"Entre 90 e 120",IF(Q1174&lt;=150,"Entre 120 e 150",IF(Q1174&lt;=180,"Entre 150 e 180","Superior a 180")))))))</f>
        <v/>
      </c>
      <c r="S1174">
        <f>IF(N1174="Atraso",IF(Q1174&lt;=30,INFORME_MENSAL!$A$12,IF(Q1174&lt;=60,INFORME_MENSAL!$A$13,IF(Q1174&lt;=90,INFORME_MENSAL!$A$14,IF(Q1174&lt;=120,INFORME_MENSAL!$A$15,IF(Q1174&lt;=150,INFORME_MENSAL!$A$16,IF(Q1174&lt;=180,INFORME_MENSAL!$A$17,IF(Q1174&lt;=360,INFORME_MENSAL!$A$18,IF(Q1174&gt;360,INFORME_MENSAL!$A$19)))))))),"")</f>
        <v/>
      </c>
    </row>
    <row r="1175">
      <c r="A1175" t="inlineStr">
        <is>
          <t>CASA-79</t>
        </is>
      </c>
      <c r="B1175" t="inlineStr">
        <is>
          <t>GILSON ARANTES DE SOUZA / SANDRA REGINA FOLTRAN</t>
        </is>
      </c>
      <c r="C1175" t="n">
        <v>1</v>
      </c>
      <c r="D1175" t="inlineStr">
        <is>
          <t>INCC</t>
        </is>
      </c>
      <c r="F1175" t="inlineStr">
        <is>
          <t>Mensal</t>
        </is>
      </c>
      <c r="G1175" s="322" t="n">
        <v>45651</v>
      </c>
      <c r="H1175" s="322" t="n">
        <v>45627</v>
      </c>
      <c r="I1175" t="n">
        <v>17</v>
      </c>
      <c r="J1175" t="inlineStr">
        <is>
          <t>P - Parcela</t>
        </is>
      </c>
      <c r="K1175" t="inlineStr">
        <is>
          <t>Contrato</t>
        </is>
      </c>
      <c r="L1175" t="n">
        <v>4210.79</v>
      </c>
      <c r="M1175" s="167">
        <f>DATE(YEAR(G1175),MONTH(G1175),1)</f>
        <v/>
      </c>
      <c r="N1175" s="157">
        <f>IF(G1175&gt;$L$3,"Futuro","Atraso")</f>
        <v/>
      </c>
      <c r="O1175">
        <f>12*(YEAR(G1175)-YEAR($L$3))+(MONTH(G1175)-MONTH($L$3))</f>
        <v/>
      </c>
      <c r="P1175" s="319">
        <f>IF(N1175="Atraso",L1175,L1175/(1+$L$2)^O1175)</f>
        <v/>
      </c>
      <c r="Q1175">
        <f>IF(N1175="Atraso",$L$3-G1175,0)</f>
        <v/>
      </c>
      <c r="R1175">
        <f>IF(Q1175&lt;=15,"Até 15",IF(Q1175&lt;=30,"Entre 15 e 30",IF(Q1175&lt;=60,"Entre 30 e 60",IF(Q1175&lt;=90,"Entre 60 e 90",IF(Q1175&lt;=120,"Entre 90 e 120",IF(Q1175&lt;=150,"Entre 120 e 150",IF(Q1175&lt;=180,"Entre 150 e 180","Superior a 180")))))))</f>
        <v/>
      </c>
      <c r="S1175">
        <f>IF(N1175="Atraso",IF(Q1175&lt;=30,INFORME_MENSAL!$A$12,IF(Q1175&lt;=60,INFORME_MENSAL!$A$13,IF(Q1175&lt;=90,INFORME_MENSAL!$A$14,IF(Q1175&lt;=120,INFORME_MENSAL!$A$15,IF(Q1175&lt;=150,INFORME_MENSAL!$A$16,IF(Q1175&lt;=180,INFORME_MENSAL!$A$17,IF(Q1175&lt;=360,INFORME_MENSAL!$A$18,IF(Q1175&gt;360,INFORME_MENSAL!$A$19)))))))),"")</f>
        <v/>
      </c>
    </row>
    <row r="1176">
      <c r="A1176" t="inlineStr">
        <is>
          <t>CASA-70</t>
        </is>
      </c>
      <c r="B1176" t="inlineStr">
        <is>
          <t>RICARDO CARNEIRO DA SILVA BATISTA / KELLY SILVA DE MACEDO</t>
        </is>
      </c>
      <c r="C1176" t="n">
        <v>1</v>
      </c>
      <c r="D1176" t="inlineStr">
        <is>
          <t>INCC</t>
        </is>
      </c>
      <c r="F1176" t="inlineStr">
        <is>
          <t>Mensal</t>
        </is>
      </c>
      <c r="G1176" s="322" t="n">
        <v>45651</v>
      </c>
      <c r="H1176" s="322" t="n">
        <v>45627</v>
      </c>
      <c r="I1176" t="n">
        <v>16</v>
      </c>
      <c r="J1176" t="inlineStr">
        <is>
          <t>P - Parcela</t>
        </is>
      </c>
      <c r="K1176" t="inlineStr">
        <is>
          <t>Contrato</t>
        </is>
      </c>
      <c r="L1176" t="n">
        <v>3786.1</v>
      </c>
      <c r="M1176" s="167">
        <f>DATE(YEAR(G1176),MONTH(G1176),1)</f>
        <v/>
      </c>
      <c r="N1176" s="157">
        <f>IF(G1176&gt;$L$3,"Futuro","Atraso")</f>
        <v/>
      </c>
      <c r="O1176">
        <f>12*(YEAR(G1176)-YEAR($L$3))+(MONTH(G1176)-MONTH($L$3))</f>
        <v/>
      </c>
      <c r="P1176" s="319">
        <f>IF(N1176="Atraso",L1176,L1176/(1+$L$2)^O1176)</f>
        <v/>
      </c>
      <c r="Q1176">
        <f>IF(N1176="Atraso",$L$3-G1176,0)</f>
        <v/>
      </c>
      <c r="R1176">
        <f>IF(Q1176&lt;=15,"Até 15",IF(Q1176&lt;=30,"Entre 15 e 30",IF(Q1176&lt;=60,"Entre 30 e 60",IF(Q1176&lt;=90,"Entre 60 e 90",IF(Q1176&lt;=120,"Entre 90 e 120",IF(Q1176&lt;=150,"Entre 120 e 150",IF(Q1176&lt;=180,"Entre 150 e 180","Superior a 180")))))))</f>
        <v/>
      </c>
      <c r="S1176">
        <f>IF(N1176="Atraso",IF(Q1176&lt;=30,INFORME_MENSAL!$A$12,IF(Q1176&lt;=60,INFORME_MENSAL!$A$13,IF(Q1176&lt;=90,INFORME_MENSAL!$A$14,IF(Q1176&lt;=120,INFORME_MENSAL!$A$15,IF(Q1176&lt;=150,INFORME_MENSAL!$A$16,IF(Q1176&lt;=180,INFORME_MENSAL!$A$17,IF(Q1176&lt;=360,INFORME_MENSAL!$A$18,IF(Q1176&gt;360,INFORME_MENSAL!$A$19)))))))),"")</f>
        <v/>
      </c>
    </row>
    <row r="1177">
      <c r="A1177" t="inlineStr">
        <is>
          <t>CASA-82</t>
        </is>
      </c>
      <c r="B1177" t="inlineStr">
        <is>
          <t>WELLINGTON GOMES CARDOSO / WILSON FURLAN JUNIOR</t>
        </is>
      </c>
      <c r="C1177" t="n">
        <v>1</v>
      </c>
      <c r="D1177" t="inlineStr">
        <is>
          <t>INCC</t>
        </is>
      </c>
      <c r="F1177" t="inlineStr">
        <is>
          <t>Mensal</t>
        </is>
      </c>
      <c r="G1177" s="322" t="n">
        <v>45651</v>
      </c>
      <c r="H1177" s="322" t="n">
        <v>45627</v>
      </c>
      <c r="I1177" t="n">
        <v>17</v>
      </c>
      <c r="J1177" t="inlineStr">
        <is>
          <t>P - Parcela</t>
        </is>
      </c>
      <c r="K1177" t="inlineStr">
        <is>
          <t>Contrato</t>
        </is>
      </c>
      <c r="L1177" t="n">
        <v>4249.72</v>
      </c>
      <c r="M1177" s="167">
        <f>DATE(YEAR(G1177),MONTH(G1177),1)</f>
        <v/>
      </c>
      <c r="N1177" s="157">
        <f>IF(G1177&gt;$L$3,"Futuro","Atraso")</f>
        <v/>
      </c>
      <c r="O1177">
        <f>12*(YEAR(G1177)-YEAR($L$3))+(MONTH(G1177)-MONTH($L$3))</f>
        <v/>
      </c>
      <c r="P1177" s="319">
        <f>IF(N1177="Atraso",L1177,L1177/(1+$L$2)^O1177)</f>
        <v/>
      </c>
      <c r="Q1177">
        <f>IF(N1177="Atraso",$L$3-G1177,0)</f>
        <v/>
      </c>
      <c r="R1177">
        <f>IF(Q1177&lt;=15,"Até 15",IF(Q1177&lt;=30,"Entre 15 e 30",IF(Q1177&lt;=60,"Entre 30 e 60",IF(Q1177&lt;=90,"Entre 60 e 90",IF(Q1177&lt;=120,"Entre 90 e 120",IF(Q1177&lt;=150,"Entre 120 e 150",IF(Q1177&lt;=180,"Entre 150 e 180","Superior a 180")))))))</f>
        <v/>
      </c>
      <c r="S1177">
        <f>IF(N1177="Atraso",IF(Q1177&lt;=30,INFORME_MENSAL!$A$12,IF(Q1177&lt;=60,INFORME_MENSAL!$A$13,IF(Q1177&lt;=90,INFORME_MENSAL!$A$14,IF(Q1177&lt;=120,INFORME_MENSAL!$A$15,IF(Q1177&lt;=150,INFORME_MENSAL!$A$16,IF(Q1177&lt;=180,INFORME_MENSAL!$A$17,IF(Q1177&lt;=360,INFORME_MENSAL!$A$18,IF(Q1177&gt;360,INFORME_MENSAL!$A$19)))))))),"")</f>
        <v/>
      </c>
    </row>
    <row r="1178">
      <c r="A1178" t="inlineStr">
        <is>
          <t>CASA-21</t>
        </is>
      </c>
      <c r="B1178" t="inlineStr">
        <is>
          <t>JOÃO HENRIQUE MARTINS AMARANTE / MARINA MARTINS AMARANTE</t>
        </is>
      </c>
      <c r="C1178" t="n">
        <v>1</v>
      </c>
      <c r="D1178" t="inlineStr">
        <is>
          <t>INCC</t>
        </is>
      </c>
      <c r="F1178" t="inlineStr">
        <is>
          <t>Mensal</t>
        </is>
      </c>
      <c r="G1178" s="322" t="n">
        <v>45651</v>
      </c>
      <c r="H1178" s="322" t="n">
        <v>45627</v>
      </c>
      <c r="I1178" t="n">
        <v>17</v>
      </c>
      <c r="J1178" t="inlineStr">
        <is>
          <t>P - Parcela</t>
        </is>
      </c>
      <c r="K1178" t="inlineStr">
        <is>
          <t>Contrato</t>
        </is>
      </c>
      <c r="L1178" t="n">
        <v>3136.41</v>
      </c>
      <c r="M1178" s="167">
        <f>DATE(YEAR(G1178),MONTH(G1178),1)</f>
        <v/>
      </c>
      <c r="N1178" s="157">
        <f>IF(G1178&gt;$L$3,"Futuro","Atraso")</f>
        <v/>
      </c>
      <c r="O1178">
        <f>12*(YEAR(G1178)-YEAR($L$3))+(MONTH(G1178)-MONTH($L$3))</f>
        <v/>
      </c>
      <c r="P1178" s="319">
        <f>IF(N1178="Atraso",L1178,L1178/(1+$L$2)^O1178)</f>
        <v/>
      </c>
      <c r="Q1178">
        <f>IF(N1178="Atraso",$L$3-G1178,0)</f>
        <v/>
      </c>
      <c r="R1178">
        <f>IF(Q1178&lt;=15,"Até 15",IF(Q1178&lt;=30,"Entre 15 e 30",IF(Q1178&lt;=60,"Entre 30 e 60",IF(Q1178&lt;=90,"Entre 60 e 90",IF(Q1178&lt;=120,"Entre 90 e 120",IF(Q1178&lt;=150,"Entre 120 e 150",IF(Q1178&lt;=180,"Entre 150 e 180","Superior a 180")))))))</f>
        <v/>
      </c>
      <c r="S1178">
        <f>IF(N1178="Atraso",IF(Q1178&lt;=30,INFORME_MENSAL!$A$12,IF(Q1178&lt;=60,INFORME_MENSAL!$A$13,IF(Q1178&lt;=90,INFORME_MENSAL!$A$14,IF(Q1178&lt;=120,INFORME_MENSAL!$A$15,IF(Q1178&lt;=150,INFORME_MENSAL!$A$16,IF(Q1178&lt;=180,INFORME_MENSAL!$A$17,IF(Q1178&lt;=360,INFORME_MENSAL!$A$18,IF(Q1178&gt;360,INFORME_MENSAL!$A$19)))))))),"")</f>
        <v/>
      </c>
    </row>
    <row r="1179">
      <c r="A1179" t="inlineStr">
        <is>
          <t>CASA-22</t>
        </is>
      </c>
      <c r="B1179" t="inlineStr">
        <is>
          <t>PIETRO ROSA FARIA NORONHA / SUELI APARECIDA DIAS NORONHA</t>
        </is>
      </c>
      <c r="C1179" t="n">
        <v>1</v>
      </c>
      <c r="D1179" t="inlineStr">
        <is>
          <t>INCC</t>
        </is>
      </c>
      <c r="F1179" t="inlineStr">
        <is>
          <t>Mensal</t>
        </is>
      </c>
      <c r="G1179" s="322" t="n">
        <v>45651</v>
      </c>
      <c r="H1179" s="322" t="n">
        <v>45627</v>
      </c>
      <c r="I1179" t="n">
        <v>20</v>
      </c>
      <c r="J1179" t="inlineStr">
        <is>
          <t>P - Parcela</t>
        </is>
      </c>
      <c r="K1179" t="inlineStr">
        <is>
          <t>Contrato</t>
        </is>
      </c>
      <c r="L1179" t="n">
        <v>2731.26</v>
      </c>
      <c r="M1179" s="167">
        <f>DATE(YEAR(G1179),MONTH(G1179),1)</f>
        <v/>
      </c>
      <c r="N1179" s="157">
        <f>IF(G1179&gt;$L$3,"Futuro","Atraso")</f>
        <v/>
      </c>
      <c r="O1179">
        <f>12*(YEAR(G1179)-YEAR($L$3))+(MONTH(G1179)-MONTH($L$3))</f>
        <v/>
      </c>
      <c r="P1179" s="319">
        <f>IF(N1179="Atraso",L1179,L1179/(1+$L$2)^O1179)</f>
        <v/>
      </c>
      <c r="Q1179">
        <f>IF(N1179="Atraso",$L$3-G1179,0)</f>
        <v/>
      </c>
      <c r="R1179">
        <f>IF(Q1179&lt;=15,"Até 15",IF(Q1179&lt;=30,"Entre 15 e 30",IF(Q1179&lt;=60,"Entre 30 e 60",IF(Q1179&lt;=90,"Entre 60 e 90",IF(Q1179&lt;=120,"Entre 90 e 120",IF(Q1179&lt;=150,"Entre 120 e 150",IF(Q1179&lt;=180,"Entre 150 e 180","Superior a 180")))))))</f>
        <v/>
      </c>
      <c r="S1179">
        <f>IF(N1179="Atraso",IF(Q1179&lt;=30,INFORME_MENSAL!$A$12,IF(Q1179&lt;=60,INFORME_MENSAL!$A$13,IF(Q1179&lt;=90,INFORME_MENSAL!$A$14,IF(Q1179&lt;=120,INFORME_MENSAL!$A$15,IF(Q1179&lt;=150,INFORME_MENSAL!$A$16,IF(Q1179&lt;=180,INFORME_MENSAL!$A$17,IF(Q1179&lt;=360,INFORME_MENSAL!$A$18,IF(Q1179&gt;360,INFORME_MENSAL!$A$19)))))))),"")</f>
        <v/>
      </c>
    </row>
    <row r="1180">
      <c r="A1180" t="inlineStr">
        <is>
          <t>CASA-60</t>
        </is>
      </c>
      <c r="B1180" t="inlineStr">
        <is>
          <t>SEMIRAMIS ALICE A SIMOES PAZ OLIVEIRA</t>
        </is>
      </c>
      <c r="C1180" t="n">
        <v>1</v>
      </c>
      <c r="D1180" t="inlineStr">
        <is>
          <t>INCC</t>
        </is>
      </c>
      <c r="F1180" t="inlineStr">
        <is>
          <t>Mensal</t>
        </is>
      </c>
      <c r="G1180" s="322" t="n">
        <v>45651</v>
      </c>
      <c r="H1180" s="322" t="n">
        <v>45627</v>
      </c>
      <c r="I1180" t="n">
        <v>16</v>
      </c>
      <c r="J1180" t="inlineStr">
        <is>
          <t>P - Parcela</t>
        </is>
      </c>
      <c r="K1180" t="inlineStr">
        <is>
          <t>Contrato</t>
        </is>
      </c>
      <c r="L1180" t="n">
        <v>3160.44</v>
      </c>
      <c r="M1180" s="167">
        <f>DATE(YEAR(G1180),MONTH(G1180),1)</f>
        <v/>
      </c>
      <c r="N1180" s="157">
        <f>IF(G1180&gt;$L$3,"Futuro","Atraso")</f>
        <v/>
      </c>
      <c r="O1180">
        <f>12*(YEAR(G1180)-YEAR($L$3))+(MONTH(G1180)-MONTH($L$3))</f>
        <v/>
      </c>
      <c r="P1180" s="319">
        <f>IF(N1180="Atraso",L1180,L1180/(1+$L$2)^O1180)</f>
        <v/>
      </c>
      <c r="Q1180">
        <f>IF(N1180="Atraso",$L$3-G1180,0)</f>
        <v/>
      </c>
      <c r="R1180">
        <f>IF(Q1180&lt;=15,"Até 15",IF(Q1180&lt;=30,"Entre 15 e 30",IF(Q1180&lt;=60,"Entre 30 e 60",IF(Q1180&lt;=90,"Entre 60 e 90",IF(Q1180&lt;=120,"Entre 90 e 120",IF(Q1180&lt;=150,"Entre 120 e 150",IF(Q1180&lt;=180,"Entre 150 e 180","Superior a 180")))))))</f>
        <v/>
      </c>
      <c r="S1180">
        <f>IF(N1180="Atraso",IF(Q1180&lt;=30,INFORME_MENSAL!$A$12,IF(Q1180&lt;=60,INFORME_MENSAL!$A$13,IF(Q1180&lt;=90,INFORME_MENSAL!$A$14,IF(Q1180&lt;=120,INFORME_MENSAL!$A$15,IF(Q1180&lt;=150,INFORME_MENSAL!$A$16,IF(Q1180&lt;=180,INFORME_MENSAL!$A$17,IF(Q1180&lt;=360,INFORME_MENSAL!$A$18,IF(Q1180&gt;360,INFORME_MENSAL!$A$19)))))))),"")</f>
        <v/>
      </c>
    </row>
    <row r="1181">
      <c r="A1181" t="inlineStr">
        <is>
          <t>CASA-6</t>
        </is>
      </c>
      <c r="B1181" t="inlineStr">
        <is>
          <t>ANTIDES ARAUJO DOS SANTOS JUNIOR / SIMONE MARIA DE SOUZA ARAUJO</t>
        </is>
      </c>
      <c r="C1181" t="n">
        <v>1</v>
      </c>
      <c r="D1181" t="inlineStr">
        <is>
          <t>INCC</t>
        </is>
      </c>
      <c r="F1181" t="inlineStr">
        <is>
          <t>Mensal</t>
        </is>
      </c>
      <c r="G1181" s="322" t="n">
        <v>45651</v>
      </c>
      <c r="H1181" s="322" t="n">
        <v>45627</v>
      </c>
      <c r="I1181" t="n">
        <v>16</v>
      </c>
      <c r="J1181" t="inlineStr">
        <is>
          <t>P - Parcela</t>
        </is>
      </c>
      <c r="K1181" t="inlineStr">
        <is>
          <t>Contrato</t>
        </is>
      </c>
      <c r="L1181" t="n">
        <v>4116.92</v>
      </c>
      <c r="M1181" s="167">
        <f>DATE(YEAR(G1181),MONTH(G1181),1)</f>
        <v/>
      </c>
      <c r="N1181" s="157">
        <f>IF(G1181&gt;$L$3,"Futuro","Atraso")</f>
        <v/>
      </c>
      <c r="O1181">
        <f>12*(YEAR(G1181)-YEAR($L$3))+(MONTH(G1181)-MONTH($L$3))</f>
        <v/>
      </c>
      <c r="P1181" s="319">
        <f>IF(N1181="Atraso",L1181,L1181/(1+$L$2)^O1181)</f>
        <v/>
      </c>
      <c r="Q1181">
        <f>IF(N1181="Atraso",$L$3-G1181,0)</f>
        <v/>
      </c>
      <c r="R1181">
        <f>IF(Q1181&lt;=15,"Até 15",IF(Q1181&lt;=30,"Entre 15 e 30",IF(Q1181&lt;=60,"Entre 30 e 60",IF(Q1181&lt;=90,"Entre 60 e 90",IF(Q1181&lt;=120,"Entre 90 e 120",IF(Q1181&lt;=150,"Entre 120 e 150",IF(Q1181&lt;=180,"Entre 150 e 180","Superior a 180")))))))</f>
        <v/>
      </c>
      <c r="S1181">
        <f>IF(N1181="Atraso",IF(Q1181&lt;=30,INFORME_MENSAL!$A$12,IF(Q1181&lt;=60,INFORME_MENSAL!$A$13,IF(Q1181&lt;=90,INFORME_MENSAL!$A$14,IF(Q1181&lt;=120,INFORME_MENSAL!$A$15,IF(Q1181&lt;=150,INFORME_MENSAL!$A$16,IF(Q1181&lt;=180,INFORME_MENSAL!$A$17,IF(Q1181&lt;=360,INFORME_MENSAL!$A$18,IF(Q1181&gt;360,INFORME_MENSAL!$A$19)))))))),"")</f>
        <v/>
      </c>
    </row>
    <row r="1182">
      <c r="A1182" t="inlineStr">
        <is>
          <t>CASA-50</t>
        </is>
      </c>
      <c r="B1182" t="inlineStr">
        <is>
          <t>VALTER ROGERIO DOS SANTOS PEREIRA / CARLA PRISCILA OLIVEIRA DE LIMA</t>
        </is>
      </c>
      <c r="C1182" t="n">
        <v>1</v>
      </c>
      <c r="D1182" t="inlineStr">
        <is>
          <t>INCC</t>
        </is>
      </c>
      <c r="F1182" t="inlineStr">
        <is>
          <t>Mensal</t>
        </is>
      </c>
      <c r="G1182" s="322" t="n">
        <v>45651</v>
      </c>
      <c r="H1182" s="322" t="n">
        <v>45627</v>
      </c>
      <c r="I1182" t="n">
        <v>24</v>
      </c>
      <c r="J1182" t="inlineStr">
        <is>
          <t>P - Parcela</t>
        </is>
      </c>
      <c r="K1182" t="inlineStr">
        <is>
          <t>Contrato</t>
        </is>
      </c>
      <c r="L1182" t="n">
        <v>1563.08</v>
      </c>
      <c r="M1182" s="167">
        <f>DATE(YEAR(G1182),MONTH(G1182),1)</f>
        <v/>
      </c>
      <c r="N1182" s="157">
        <f>IF(G1182&gt;$L$3,"Futuro","Atraso")</f>
        <v/>
      </c>
      <c r="O1182">
        <f>12*(YEAR(G1182)-YEAR($L$3))+(MONTH(G1182)-MONTH($L$3))</f>
        <v/>
      </c>
      <c r="P1182" s="319">
        <f>IF(N1182="Atraso",L1182,L1182/(1+$L$2)^O1182)</f>
        <v/>
      </c>
      <c r="Q1182">
        <f>IF(N1182="Atraso",$L$3-G1182,0)</f>
        <v/>
      </c>
      <c r="R1182">
        <f>IF(Q1182&lt;=15,"Até 15",IF(Q1182&lt;=30,"Entre 15 e 30",IF(Q1182&lt;=60,"Entre 30 e 60",IF(Q1182&lt;=90,"Entre 60 e 90",IF(Q1182&lt;=120,"Entre 90 e 120",IF(Q1182&lt;=150,"Entre 120 e 150",IF(Q1182&lt;=180,"Entre 150 e 180","Superior a 180")))))))</f>
        <v/>
      </c>
      <c r="S1182">
        <f>IF(N1182="Atraso",IF(Q1182&lt;=30,INFORME_MENSAL!$A$12,IF(Q1182&lt;=60,INFORME_MENSAL!$A$13,IF(Q1182&lt;=90,INFORME_MENSAL!$A$14,IF(Q1182&lt;=120,INFORME_MENSAL!$A$15,IF(Q1182&lt;=150,INFORME_MENSAL!$A$16,IF(Q1182&lt;=180,INFORME_MENSAL!$A$17,IF(Q1182&lt;=360,INFORME_MENSAL!$A$18,IF(Q1182&gt;360,INFORME_MENSAL!$A$19)))))))),"")</f>
        <v/>
      </c>
    </row>
    <row r="1183">
      <c r="A1183" t="inlineStr">
        <is>
          <t>CASA-61</t>
        </is>
      </c>
      <c r="B1183" t="inlineStr">
        <is>
          <t>WELLINGTON RIBEIRO LEITE / GRACIETE ANA DOS SANTOS SILVA LEITE</t>
        </is>
      </c>
      <c r="C1183" t="n">
        <v>1</v>
      </c>
      <c r="D1183" t="inlineStr">
        <is>
          <t>INCC</t>
        </is>
      </c>
      <c r="F1183" t="inlineStr">
        <is>
          <t>Mensal</t>
        </is>
      </c>
      <c r="G1183" s="322" t="n">
        <v>45651</v>
      </c>
      <c r="H1183" s="322" t="n">
        <v>45627</v>
      </c>
      <c r="I1183" t="n">
        <v>29</v>
      </c>
      <c r="J1183" t="inlineStr">
        <is>
          <t>P - Parcela</t>
        </is>
      </c>
      <c r="K1183" t="inlineStr">
        <is>
          <t>Contrato</t>
        </is>
      </c>
      <c r="L1183" t="n">
        <v>7186.58</v>
      </c>
      <c r="M1183" s="167">
        <f>DATE(YEAR(G1183),MONTH(G1183),1)</f>
        <v/>
      </c>
      <c r="N1183" s="157">
        <f>IF(G1183&gt;$L$3,"Futuro","Atraso")</f>
        <v/>
      </c>
      <c r="O1183">
        <f>12*(YEAR(G1183)-YEAR($L$3))+(MONTH(G1183)-MONTH($L$3))</f>
        <v/>
      </c>
      <c r="P1183" s="319">
        <f>IF(N1183="Atraso",L1183,L1183/(1+$L$2)^O1183)</f>
        <v/>
      </c>
      <c r="Q1183">
        <f>IF(N1183="Atraso",$L$3-G1183,0)</f>
        <v/>
      </c>
      <c r="R1183">
        <f>IF(Q1183&lt;=15,"Até 15",IF(Q1183&lt;=30,"Entre 15 e 30",IF(Q1183&lt;=60,"Entre 30 e 60",IF(Q1183&lt;=90,"Entre 60 e 90",IF(Q1183&lt;=120,"Entre 90 e 120",IF(Q1183&lt;=150,"Entre 120 e 150",IF(Q1183&lt;=180,"Entre 150 e 180","Superior a 180")))))))</f>
        <v/>
      </c>
      <c r="S1183">
        <f>IF(N1183="Atraso",IF(Q1183&lt;=30,INFORME_MENSAL!$A$12,IF(Q1183&lt;=60,INFORME_MENSAL!$A$13,IF(Q1183&lt;=90,INFORME_MENSAL!$A$14,IF(Q1183&lt;=120,INFORME_MENSAL!$A$15,IF(Q1183&lt;=150,INFORME_MENSAL!$A$16,IF(Q1183&lt;=180,INFORME_MENSAL!$A$17,IF(Q1183&lt;=360,INFORME_MENSAL!$A$18,IF(Q1183&gt;360,INFORME_MENSAL!$A$19)))))))),"")</f>
        <v/>
      </c>
    </row>
    <row r="1184">
      <c r="A1184" t="inlineStr">
        <is>
          <t>CASA-33</t>
        </is>
      </c>
      <c r="B1184" t="inlineStr">
        <is>
          <t>MICHEL AKIRA YONAMINE / KARINA HARUMI URA YONAMINE</t>
        </is>
      </c>
      <c r="C1184" t="n">
        <v>1</v>
      </c>
      <c r="D1184" t="inlineStr">
        <is>
          <t>INCC</t>
        </is>
      </c>
      <c r="F1184" t="inlineStr">
        <is>
          <t>Mensal</t>
        </is>
      </c>
      <c r="G1184" s="322" t="n">
        <v>45651</v>
      </c>
      <c r="H1184" s="322" t="n">
        <v>45627</v>
      </c>
      <c r="I1184" t="n">
        <v>14</v>
      </c>
      <c r="J1184" t="inlineStr">
        <is>
          <t>P - Parcela</t>
        </is>
      </c>
      <c r="K1184" t="inlineStr">
        <is>
          <t>Contrato</t>
        </is>
      </c>
      <c r="L1184" t="n">
        <v>3626.35</v>
      </c>
      <c r="M1184" s="167">
        <f>DATE(YEAR(G1184),MONTH(G1184),1)</f>
        <v/>
      </c>
      <c r="N1184" s="157">
        <f>IF(G1184&gt;$L$3,"Futuro","Atraso")</f>
        <v/>
      </c>
      <c r="O1184">
        <f>12*(YEAR(G1184)-YEAR($L$3))+(MONTH(G1184)-MONTH($L$3))</f>
        <v/>
      </c>
      <c r="P1184" s="319">
        <f>IF(N1184="Atraso",L1184,L1184/(1+$L$2)^O1184)</f>
        <v/>
      </c>
      <c r="Q1184">
        <f>IF(N1184="Atraso",$L$3-G1184,0)</f>
        <v/>
      </c>
      <c r="R1184">
        <f>IF(Q1184&lt;=15,"Até 15",IF(Q1184&lt;=30,"Entre 15 e 30",IF(Q1184&lt;=60,"Entre 30 e 60",IF(Q1184&lt;=90,"Entre 60 e 90",IF(Q1184&lt;=120,"Entre 90 e 120",IF(Q1184&lt;=150,"Entre 120 e 150",IF(Q1184&lt;=180,"Entre 150 e 180","Superior a 180")))))))</f>
        <v/>
      </c>
      <c r="S1184">
        <f>IF(N1184="Atraso",IF(Q1184&lt;=30,INFORME_MENSAL!$A$12,IF(Q1184&lt;=60,INFORME_MENSAL!$A$13,IF(Q1184&lt;=90,INFORME_MENSAL!$A$14,IF(Q1184&lt;=120,INFORME_MENSAL!$A$15,IF(Q1184&lt;=150,INFORME_MENSAL!$A$16,IF(Q1184&lt;=180,INFORME_MENSAL!$A$17,IF(Q1184&lt;=360,INFORME_MENSAL!$A$18,IF(Q1184&gt;360,INFORME_MENSAL!$A$19)))))))),"")</f>
        <v/>
      </c>
    </row>
    <row r="1185">
      <c r="A1185" t="inlineStr">
        <is>
          <t>CASA-55</t>
        </is>
      </c>
      <c r="B1185" t="inlineStr">
        <is>
          <t>MARCIO AMBROZIO COELHO SILVA / CRISTIANA PAULA COELHO SILVA</t>
        </is>
      </c>
      <c r="C1185" t="n">
        <v>1</v>
      </c>
      <c r="D1185" t="inlineStr">
        <is>
          <t>INCC</t>
        </is>
      </c>
      <c r="F1185" t="inlineStr">
        <is>
          <t>Mensal</t>
        </is>
      </c>
      <c r="G1185" s="322" t="n">
        <v>45651</v>
      </c>
      <c r="H1185" s="322" t="n">
        <v>45627</v>
      </c>
      <c r="I1185" t="n">
        <v>16</v>
      </c>
      <c r="J1185" t="inlineStr">
        <is>
          <t>P - Parcela</t>
        </is>
      </c>
      <c r="K1185" t="inlineStr">
        <is>
          <t>Contrato</t>
        </is>
      </c>
      <c r="L1185" t="n">
        <v>3490.88</v>
      </c>
      <c r="M1185" s="167">
        <f>DATE(YEAR(G1185),MONTH(G1185),1)</f>
        <v/>
      </c>
      <c r="N1185" s="157">
        <f>IF(G1185&gt;$L$3,"Futuro","Atraso")</f>
        <v/>
      </c>
      <c r="O1185">
        <f>12*(YEAR(G1185)-YEAR($L$3))+(MONTH(G1185)-MONTH($L$3))</f>
        <v/>
      </c>
      <c r="P1185" s="319">
        <f>IF(N1185="Atraso",L1185,L1185/(1+$L$2)^O1185)</f>
        <v/>
      </c>
      <c r="Q1185">
        <f>IF(N1185="Atraso",$L$3-G1185,0)</f>
        <v/>
      </c>
      <c r="R1185">
        <f>IF(Q1185&lt;=15,"Até 15",IF(Q1185&lt;=30,"Entre 15 e 30",IF(Q1185&lt;=60,"Entre 30 e 60",IF(Q1185&lt;=90,"Entre 60 e 90",IF(Q1185&lt;=120,"Entre 90 e 120",IF(Q1185&lt;=150,"Entre 120 e 150",IF(Q1185&lt;=180,"Entre 150 e 180","Superior a 180")))))))</f>
        <v/>
      </c>
      <c r="S1185">
        <f>IF(N1185="Atraso",IF(Q1185&lt;=30,INFORME_MENSAL!$A$12,IF(Q1185&lt;=60,INFORME_MENSAL!$A$13,IF(Q1185&lt;=90,INFORME_MENSAL!$A$14,IF(Q1185&lt;=120,INFORME_MENSAL!$A$15,IF(Q1185&lt;=150,INFORME_MENSAL!$A$16,IF(Q1185&lt;=180,INFORME_MENSAL!$A$17,IF(Q1185&lt;=360,INFORME_MENSAL!$A$18,IF(Q1185&gt;360,INFORME_MENSAL!$A$19)))))))),"")</f>
        <v/>
      </c>
    </row>
    <row r="1186">
      <c r="A1186" t="inlineStr">
        <is>
          <t>CASA-55</t>
        </is>
      </c>
      <c r="B1186" t="inlineStr">
        <is>
          <t>MARCIO AMBROZIO COELHO SILVA / CRISTIANA PAULA COELHO SILVA</t>
        </is>
      </c>
      <c r="C1186" t="n">
        <v>1</v>
      </c>
      <c r="D1186" t="inlineStr">
        <is>
          <t>INCC</t>
        </is>
      </c>
      <c r="F1186" t="inlineStr">
        <is>
          <t>Mensal</t>
        </is>
      </c>
      <c r="G1186" s="322" t="n">
        <v>45651</v>
      </c>
      <c r="H1186" s="322" t="n">
        <v>45627</v>
      </c>
      <c r="I1186" t="n">
        <v>3</v>
      </c>
      <c r="J1186" t="inlineStr">
        <is>
          <t>A2 - Semestral</t>
        </is>
      </c>
      <c r="K1186" t="inlineStr">
        <is>
          <t>Contrato</t>
        </is>
      </c>
      <c r="L1186" t="n">
        <v>12878.05</v>
      </c>
      <c r="M1186" s="167">
        <f>DATE(YEAR(G1186),MONTH(G1186),1)</f>
        <v/>
      </c>
      <c r="N1186" s="157">
        <f>IF(G1186&gt;$L$3,"Futuro","Atraso")</f>
        <v/>
      </c>
      <c r="O1186">
        <f>12*(YEAR(G1186)-YEAR($L$3))+(MONTH(G1186)-MONTH($L$3))</f>
        <v/>
      </c>
      <c r="P1186" s="319">
        <f>IF(N1186="Atraso",L1186,L1186/(1+$L$2)^O1186)</f>
        <v/>
      </c>
      <c r="Q1186">
        <f>IF(N1186="Atraso",$L$3-G1186,0)</f>
        <v/>
      </c>
      <c r="R1186">
        <f>IF(Q1186&lt;=15,"Até 15",IF(Q1186&lt;=30,"Entre 15 e 30",IF(Q1186&lt;=60,"Entre 30 e 60",IF(Q1186&lt;=90,"Entre 60 e 90",IF(Q1186&lt;=120,"Entre 90 e 120",IF(Q1186&lt;=150,"Entre 120 e 150",IF(Q1186&lt;=180,"Entre 150 e 180","Superior a 180")))))))</f>
        <v/>
      </c>
      <c r="S1186">
        <f>IF(N1186="Atraso",IF(Q1186&lt;=30,INFORME_MENSAL!$A$12,IF(Q1186&lt;=60,INFORME_MENSAL!$A$13,IF(Q1186&lt;=90,INFORME_MENSAL!$A$14,IF(Q1186&lt;=120,INFORME_MENSAL!$A$15,IF(Q1186&lt;=150,INFORME_MENSAL!$A$16,IF(Q1186&lt;=180,INFORME_MENSAL!$A$17,IF(Q1186&lt;=360,INFORME_MENSAL!$A$18,IF(Q1186&gt;360,INFORME_MENSAL!$A$19)))))))),"")</f>
        <v/>
      </c>
    </row>
    <row r="1187">
      <c r="A1187" t="inlineStr">
        <is>
          <t>CASA-59</t>
        </is>
      </c>
      <c r="B1187" t="inlineStr">
        <is>
          <t>REGINALDO JOSE DA SILVA / HELIENE CRISTINA DO NASCIMENTO SILVA</t>
        </is>
      </c>
      <c r="C1187" t="n">
        <v>1</v>
      </c>
      <c r="D1187" t="inlineStr">
        <is>
          <t>INCC</t>
        </is>
      </c>
      <c r="F1187" t="inlineStr">
        <is>
          <t>Mensal</t>
        </is>
      </c>
      <c r="G1187" s="322" t="n">
        <v>45651</v>
      </c>
      <c r="H1187" s="322" t="n">
        <v>45627</v>
      </c>
      <c r="I1187" t="n">
        <v>14</v>
      </c>
      <c r="J1187" t="inlineStr">
        <is>
          <t>P - Parcela</t>
        </is>
      </c>
      <c r="K1187" t="inlineStr">
        <is>
          <t>Contrato</t>
        </is>
      </c>
      <c r="L1187" t="n">
        <v>3094.22</v>
      </c>
      <c r="M1187" s="167">
        <f>DATE(YEAR(G1187),MONTH(G1187),1)</f>
        <v/>
      </c>
      <c r="N1187" s="157">
        <f>IF(G1187&gt;$L$3,"Futuro","Atraso")</f>
        <v/>
      </c>
      <c r="O1187">
        <f>12*(YEAR(G1187)-YEAR($L$3))+(MONTH(G1187)-MONTH($L$3))</f>
        <v/>
      </c>
      <c r="P1187" s="319">
        <f>IF(N1187="Atraso",L1187,L1187/(1+$L$2)^O1187)</f>
        <v/>
      </c>
      <c r="Q1187">
        <f>IF(N1187="Atraso",$L$3-G1187,0)</f>
        <v/>
      </c>
      <c r="R1187">
        <f>IF(Q1187&lt;=15,"Até 15",IF(Q1187&lt;=30,"Entre 15 e 30",IF(Q1187&lt;=60,"Entre 30 e 60",IF(Q1187&lt;=90,"Entre 60 e 90",IF(Q1187&lt;=120,"Entre 90 e 120",IF(Q1187&lt;=150,"Entre 120 e 150",IF(Q1187&lt;=180,"Entre 150 e 180","Superior a 180")))))))</f>
        <v/>
      </c>
      <c r="S1187">
        <f>IF(N1187="Atraso",IF(Q1187&lt;=30,INFORME_MENSAL!$A$12,IF(Q1187&lt;=60,INFORME_MENSAL!$A$13,IF(Q1187&lt;=90,INFORME_MENSAL!$A$14,IF(Q1187&lt;=120,INFORME_MENSAL!$A$15,IF(Q1187&lt;=150,INFORME_MENSAL!$A$16,IF(Q1187&lt;=180,INFORME_MENSAL!$A$17,IF(Q1187&lt;=360,INFORME_MENSAL!$A$18,IF(Q1187&gt;360,INFORME_MENSAL!$A$19)))))))),"")</f>
        <v/>
      </c>
    </row>
    <row r="1188">
      <c r="A1188" t="inlineStr">
        <is>
          <t>CASA-83</t>
        </is>
      </c>
      <c r="B1188" t="inlineStr">
        <is>
          <t>HELADIO FRANCISCO CARVALHO</t>
        </is>
      </c>
      <c r="C1188" t="n">
        <v>1</v>
      </c>
      <c r="D1188" t="inlineStr">
        <is>
          <t>INCC</t>
        </is>
      </c>
      <c r="F1188" t="inlineStr">
        <is>
          <t>Mensal</t>
        </is>
      </c>
      <c r="G1188" s="322" t="n">
        <v>45651</v>
      </c>
      <c r="H1188" s="322" t="n">
        <v>45627</v>
      </c>
      <c r="I1188" t="n">
        <v>16</v>
      </c>
      <c r="J1188" t="inlineStr">
        <is>
          <t>P - Parcela</t>
        </is>
      </c>
      <c r="K1188" t="inlineStr">
        <is>
          <t>Contrato</t>
        </is>
      </c>
      <c r="L1188" t="n">
        <v>5653.15</v>
      </c>
      <c r="M1188" s="167">
        <f>DATE(YEAR(G1188),MONTH(G1188),1)</f>
        <v/>
      </c>
      <c r="N1188" s="157">
        <f>IF(G1188&gt;$L$3,"Futuro","Atraso")</f>
        <v/>
      </c>
      <c r="O1188">
        <f>12*(YEAR(G1188)-YEAR($L$3))+(MONTH(G1188)-MONTH($L$3))</f>
        <v/>
      </c>
      <c r="P1188" s="319">
        <f>IF(N1188="Atraso",L1188,L1188/(1+$L$2)^O1188)</f>
        <v/>
      </c>
      <c r="Q1188">
        <f>IF(N1188="Atraso",$L$3-G1188,0)</f>
        <v/>
      </c>
      <c r="R1188">
        <f>IF(Q1188&lt;=15,"Até 15",IF(Q1188&lt;=30,"Entre 15 e 30",IF(Q1188&lt;=60,"Entre 30 e 60",IF(Q1188&lt;=90,"Entre 60 e 90",IF(Q1188&lt;=120,"Entre 90 e 120",IF(Q1188&lt;=150,"Entre 120 e 150",IF(Q1188&lt;=180,"Entre 150 e 180","Superior a 180")))))))</f>
        <v/>
      </c>
      <c r="S1188">
        <f>IF(N1188="Atraso",IF(Q1188&lt;=30,INFORME_MENSAL!$A$12,IF(Q1188&lt;=60,INFORME_MENSAL!$A$13,IF(Q1188&lt;=90,INFORME_MENSAL!$A$14,IF(Q1188&lt;=120,INFORME_MENSAL!$A$15,IF(Q1188&lt;=150,INFORME_MENSAL!$A$16,IF(Q1188&lt;=180,INFORME_MENSAL!$A$17,IF(Q1188&lt;=360,INFORME_MENSAL!$A$18,IF(Q1188&gt;360,INFORME_MENSAL!$A$19)))))))),"")</f>
        <v/>
      </c>
    </row>
    <row r="1189">
      <c r="A1189" t="inlineStr">
        <is>
          <t>CASA-83</t>
        </is>
      </c>
      <c r="B1189" t="inlineStr">
        <is>
          <t>HELADIO FRANCISCO CARVALHO</t>
        </is>
      </c>
      <c r="C1189" t="n">
        <v>1</v>
      </c>
      <c r="D1189" t="inlineStr">
        <is>
          <t>INCC</t>
        </is>
      </c>
      <c r="F1189" t="inlineStr">
        <is>
          <t>Mensal</t>
        </is>
      </c>
      <c r="G1189" s="322" t="n">
        <v>45651</v>
      </c>
      <c r="H1189" s="322" t="n">
        <v>45627</v>
      </c>
      <c r="I1189" t="n">
        <v>3</v>
      </c>
      <c r="J1189" t="inlineStr">
        <is>
          <t>A2 - Semestral</t>
        </is>
      </c>
      <c r="K1189" t="inlineStr">
        <is>
          <t>Contrato</t>
        </is>
      </c>
      <c r="L1189" t="n">
        <v>19439.53</v>
      </c>
      <c r="M1189" s="167">
        <f>DATE(YEAR(G1189),MONTH(G1189),1)</f>
        <v/>
      </c>
      <c r="N1189" s="157">
        <f>IF(G1189&gt;$L$3,"Futuro","Atraso")</f>
        <v/>
      </c>
      <c r="O1189">
        <f>12*(YEAR(G1189)-YEAR($L$3))+(MONTH(G1189)-MONTH($L$3))</f>
        <v/>
      </c>
      <c r="P1189" s="319">
        <f>IF(N1189="Atraso",L1189,L1189/(1+$L$2)^O1189)</f>
        <v/>
      </c>
      <c r="Q1189">
        <f>IF(N1189="Atraso",$L$3-G1189,0)</f>
        <v/>
      </c>
      <c r="R1189">
        <f>IF(Q1189&lt;=15,"Até 15",IF(Q1189&lt;=30,"Entre 15 e 30",IF(Q1189&lt;=60,"Entre 30 e 60",IF(Q1189&lt;=90,"Entre 60 e 90",IF(Q1189&lt;=120,"Entre 90 e 120",IF(Q1189&lt;=150,"Entre 120 e 150",IF(Q1189&lt;=180,"Entre 150 e 180","Superior a 180")))))))</f>
        <v/>
      </c>
      <c r="S1189">
        <f>IF(N1189="Atraso",IF(Q1189&lt;=30,INFORME_MENSAL!$A$12,IF(Q1189&lt;=60,INFORME_MENSAL!$A$13,IF(Q1189&lt;=90,INFORME_MENSAL!$A$14,IF(Q1189&lt;=120,INFORME_MENSAL!$A$15,IF(Q1189&lt;=150,INFORME_MENSAL!$A$16,IF(Q1189&lt;=180,INFORME_MENSAL!$A$17,IF(Q1189&lt;=360,INFORME_MENSAL!$A$18,IF(Q1189&gt;360,INFORME_MENSAL!$A$19)))))))),"")</f>
        <v/>
      </c>
    </row>
    <row r="1190">
      <c r="A1190" t="inlineStr">
        <is>
          <t>CASA-51</t>
        </is>
      </c>
      <c r="B1190" t="inlineStr">
        <is>
          <t>FRANCISCO SALVIANO DA COSTA / EVELY SALVIANO TEIXEIRA</t>
        </is>
      </c>
      <c r="C1190" t="n">
        <v>1</v>
      </c>
      <c r="D1190" t="inlineStr">
        <is>
          <t>INCC</t>
        </is>
      </c>
      <c r="F1190" t="inlineStr">
        <is>
          <t>Mensal</t>
        </is>
      </c>
      <c r="G1190" s="322" t="n">
        <v>45651</v>
      </c>
      <c r="H1190" s="322" t="n">
        <v>45627</v>
      </c>
      <c r="I1190" t="n">
        <v>14</v>
      </c>
      <c r="J1190" t="inlineStr">
        <is>
          <t>P - Parcela</t>
        </is>
      </c>
      <c r="K1190" t="inlineStr">
        <is>
          <t>Contrato</t>
        </is>
      </c>
      <c r="L1190" t="n">
        <v>3094.22</v>
      </c>
      <c r="M1190" s="167">
        <f>DATE(YEAR(G1190),MONTH(G1190),1)</f>
        <v/>
      </c>
      <c r="N1190" s="157">
        <f>IF(G1190&gt;$L$3,"Futuro","Atraso")</f>
        <v/>
      </c>
      <c r="O1190">
        <f>12*(YEAR(G1190)-YEAR($L$3))+(MONTH(G1190)-MONTH($L$3))</f>
        <v/>
      </c>
      <c r="P1190" s="319">
        <f>IF(N1190="Atraso",L1190,L1190/(1+$L$2)^O1190)</f>
        <v/>
      </c>
      <c r="Q1190">
        <f>IF(N1190="Atraso",$L$3-G1190,0)</f>
        <v/>
      </c>
      <c r="R1190">
        <f>IF(Q1190&lt;=15,"Até 15",IF(Q1190&lt;=30,"Entre 15 e 30",IF(Q1190&lt;=60,"Entre 30 e 60",IF(Q1190&lt;=90,"Entre 60 e 90",IF(Q1190&lt;=120,"Entre 90 e 120",IF(Q1190&lt;=150,"Entre 120 e 150",IF(Q1190&lt;=180,"Entre 150 e 180","Superior a 180")))))))</f>
        <v/>
      </c>
      <c r="S1190">
        <f>IF(N1190="Atraso",IF(Q1190&lt;=30,INFORME_MENSAL!$A$12,IF(Q1190&lt;=60,INFORME_MENSAL!$A$13,IF(Q1190&lt;=90,INFORME_MENSAL!$A$14,IF(Q1190&lt;=120,INFORME_MENSAL!$A$15,IF(Q1190&lt;=150,INFORME_MENSAL!$A$16,IF(Q1190&lt;=180,INFORME_MENSAL!$A$17,IF(Q1190&lt;=360,INFORME_MENSAL!$A$18,IF(Q1190&gt;360,INFORME_MENSAL!$A$19)))))))),"")</f>
        <v/>
      </c>
    </row>
    <row r="1191">
      <c r="A1191" t="inlineStr">
        <is>
          <t>CASA-44</t>
        </is>
      </c>
      <c r="B1191" t="inlineStr">
        <is>
          <t>AUGUSTO PARRA DIONISIO</t>
        </is>
      </c>
      <c r="C1191" t="n">
        <v>1</v>
      </c>
      <c r="D1191" t="inlineStr">
        <is>
          <t>INCC</t>
        </is>
      </c>
      <c r="F1191" t="inlineStr">
        <is>
          <t>Mensal</t>
        </is>
      </c>
      <c r="G1191" s="322" t="n">
        <v>45651</v>
      </c>
      <c r="H1191" s="322" t="n">
        <v>45627</v>
      </c>
      <c r="I1191" t="n">
        <v>15</v>
      </c>
      <c r="J1191" t="inlineStr">
        <is>
          <t>P - Parcela</t>
        </is>
      </c>
      <c r="K1191" t="inlineStr">
        <is>
          <t>Contrato</t>
        </is>
      </c>
      <c r="L1191" t="n">
        <v>3865.74</v>
      </c>
      <c r="M1191" s="167">
        <f>DATE(YEAR(G1191),MONTH(G1191),1)</f>
        <v/>
      </c>
      <c r="N1191" s="157">
        <f>IF(G1191&gt;$L$3,"Futuro","Atraso")</f>
        <v/>
      </c>
      <c r="O1191">
        <f>12*(YEAR(G1191)-YEAR($L$3))+(MONTH(G1191)-MONTH($L$3))</f>
        <v/>
      </c>
      <c r="P1191" s="319">
        <f>IF(N1191="Atraso",L1191,L1191/(1+$L$2)^O1191)</f>
        <v/>
      </c>
      <c r="Q1191">
        <f>IF(N1191="Atraso",$L$3-G1191,0)</f>
        <v/>
      </c>
      <c r="R1191">
        <f>IF(Q1191&lt;=15,"Até 15",IF(Q1191&lt;=30,"Entre 15 e 30",IF(Q1191&lt;=60,"Entre 30 e 60",IF(Q1191&lt;=90,"Entre 60 e 90",IF(Q1191&lt;=120,"Entre 90 e 120",IF(Q1191&lt;=150,"Entre 120 e 150",IF(Q1191&lt;=180,"Entre 150 e 180","Superior a 180")))))))</f>
        <v/>
      </c>
      <c r="S1191">
        <f>IF(N1191="Atraso",IF(Q1191&lt;=30,INFORME_MENSAL!$A$12,IF(Q1191&lt;=60,INFORME_MENSAL!$A$13,IF(Q1191&lt;=90,INFORME_MENSAL!$A$14,IF(Q1191&lt;=120,INFORME_MENSAL!$A$15,IF(Q1191&lt;=150,INFORME_MENSAL!$A$16,IF(Q1191&lt;=180,INFORME_MENSAL!$A$17,IF(Q1191&lt;=360,INFORME_MENSAL!$A$18,IF(Q1191&gt;360,INFORME_MENSAL!$A$19)))))))),"")</f>
        <v/>
      </c>
    </row>
    <row r="1192">
      <c r="A1192" t="inlineStr">
        <is>
          <t>CASA-58</t>
        </is>
      </c>
      <c r="B1192" t="inlineStr">
        <is>
          <t>ADRIANO DO COUTO CORREA / PAULA LETICIA REIS LAVRA</t>
        </is>
      </c>
      <c r="C1192" t="n">
        <v>1</v>
      </c>
      <c r="D1192" t="inlineStr">
        <is>
          <t>INCC</t>
        </is>
      </c>
      <c r="F1192" t="inlineStr">
        <is>
          <t>Mensal</t>
        </is>
      </c>
      <c r="G1192" s="322" t="n">
        <v>45651</v>
      </c>
      <c r="H1192" s="322" t="n">
        <v>45627</v>
      </c>
      <c r="I1192" t="n">
        <v>16</v>
      </c>
      <c r="J1192" t="inlineStr">
        <is>
          <t>P - Parcela</t>
        </is>
      </c>
      <c r="K1192" t="inlineStr">
        <is>
          <t>Contrato</t>
        </is>
      </c>
      <c r="L1192" t="n">
        <v>3490.88</v>
      </c>
      <c r="M1192" s="167">
        <f>DATE(YEAR(G1192),MONTH(G1192),1)</f>
        <v/>
      </c>
      <c r="N1192" s="157">
        <f>IF(G1192&gt;$L$3,"Futuro","Atraso")</f>
        <v/>
      </c>
      <c r="O1192">
        <f>12*(YEAR(G1192)-YEAR($L$3))+(MONTH(G1192)-MONTH($L$3))</f>
        <v/>
      </c>
      <c r="P1192" s="319">
        <f>IF(N1192="Atraso",L1192,L1192/(1+$L$2)^O1192)</f>
        <v/>
      </c>
      <c r="Q1192">
        <f>IF(N1192="Atraso",$L$3-G1192,0)</f>
        <v/>
      </c>
      <c r="R1192">
        <f>IF(Q1192&lt;=15,"Até 15",IF(Q1192&lt;=30,"Entre 15 e 30",IF(Q1192&lt;=60,"Entre 30 e 60",IF(Q1192&lt;=90,"Entre 60 e 90",IF(Q1192&lt;=120,"Entre 90 e 120",IF(Q1192&lt;=150,"Entre 120 e 150",IF(Q1192&lt;=180,"Entre 150 e 180","Superior a 180")))))))</f>
        <v/>
      </c>
      <c r="S1192">
        <f>IF(N1192="Atraso",IF(Q1192&lt;=30,INFORME_MENSAL!$A$12,IF(Q1192&lt;=60,INFORME_MENSAL!$A$13,IF(Q1192&lt;=90,INFORME_MENSAL!$A$14,IF(Q1192&lt;=120,INFORME_MENSAL!$A$15,IF(Q1192&lt;=150,INFORME_MENSAL!$A$16,IF(Q1192&lt;=180,INFORME_MENSAL!$A$17,IF(Q1192&lt;=360,INFORME_MENSAL!$A$18,IF(Q1192&gt;360,INFORME_MENSAL!$A$19)))))))),"")</f>
        <v/>
      </c>
    </row>
    <row r="1193">
      <c r="A1193" t="inlineStr">
        <is>
          <t>CASA-58</t>
        </is>
      </c>
      <c r="B1193" t="inlineStr">
        <is>
          <t>ADRIANO DO COUTO CORREA / PAULA LETICIA REIS LAVRA</t>
        </is>
      </c>
      <c r="C1193" t="n">
        <v>1</v>
      </c>
      <c r="D1193" t="inlineStr">
        <is>
          <t>INCC</t>
        </is>
      </c>
      <c r="F1193" t="inlineStr">
        <is>
          <t>Mensal</t>
        </is>
      </c>
      <c r="G1193" s="322" t="n">
        <v>45651</v>
      </c>
      <c r="H1193" s="322" t="n">
        <v>45627</v>
      </c>
      <c r="I1193" t="n">
        <v>3</v>
      </c>
      <c r="J1193" t="inlineStr">
        <is>
          <t>A2 - Semestral</t>
        </is>
      </c>
      <c r="K1193" t="inlineStr">
        <is>
          <t>Contrato</t>
        </is>
      </c>
      <c r="L1193" t="n">
        <v>12878.05</v>
      </c>
      <c r="M1193" s="167">
        <f>DATE(YEAR(G1193),MONTH(G1193),1)</f>
        <v/>
      </c>
      <c r="N1193" s="157">
        <f>IF(G1193&gt;$L$3,"Futuro","Atraso")</f>
        <v/>
      </c>
      <c r="O1193">
        <f>12*(YEAR(G1193)-YEAR($L$3))+(MONTH(G1193)-MONTH($L$3))</f>
        <v/>
      </c>
      <c r="P1193" s="319">
        <f>IF(N1193="Atraso",L1193,L1193/(1+$L$2)^O1193)</f>
        <v/>
      </c>
      <c r="Q1193">
        <f>IF(N1193="Atraso",$L$3-G1193,0)</f>
        <v/>
      </c>
      <c r="R1193">
        <f>IF(Q1193&lt;=15,"Até 15",IF(Q1193&lt;=30,"Entre 15 e 30",IF(Q1193&lt;=60,"Entre 30 e 60",IF(Q1193&lt;=90,"Entre 60 e 90",IF(Q1193&lt;=120,"Entre 90 e 120",IF(Q1193&lt;=150,"Entre 120 e 150",IF(Q1193&lt;=180,"Entre 150 e 180","Superior a 180")))))))</f>
        <v/>
      </c>
      <c r="S1193">
        <f>IF(N1193="Atraso",IF(Q1193&lt;=30,INFORME_MENSAL!$A$12,IF(Q1193&lt;=60,INFORME_MENSAL!$A$13,IF(Q1193&lt;=90,INFORME_MENSAL!$A$14,IF(Q1193&lt;=120,INFORME_MENSAL!$A$15,IF(Q1193&lt;=150,INFORME_MENSAL!$A$16,IF(Q1193&lt;=180,INFORME_MENSAL!$A$17,IF(Q1193&lt;=360,INFORME_MENSAL!$A$18,IF(Q1193&gt;360,INFORME_MENSAL!$A$19)))))))),"")</f>
        <v/>
      </c>
    </row>
    <row r="1194">
      <c r="A1194" t="inlineStr">
        <is>
          <t>CASA-80</t>
        </is>
      </c>
      <c r="B1194" t="inlineStr">
        <is>
          <t>MATHEUS OMENA MACIEL / INGRID ANDRADE OMENA</t>
        </is>
      </c>
      <c r="C1194" t="n">
        <v>1</v>
      </c>
      <c r="D1194" t="inlineStr">
        <is>
          <t>INCC</t>
        </is>
      </c>
      <c r="F1194" t="inlineStr">
        <is>
          <t>Mensal</t>
        </is>
      </c>
      <c r="G1194" s="322" t="n">
        <v>45651</v>
      </c>
      <c r="H1194" s="322" t="n">
        <v>45627</v>
      </c>
      <c r="I1194" t="n">
        <v>13</v>
      </c>
      <c r="J1194" t="inlineStr">
        <is>
          <t>P - Parcela</t>
        </is>
      </c>
      <c r="K1194" t="inlineStr">
        <is>
          <t>Contrato</t>
        </is>
      </c>
      <c r="L1194" t="n">
        <v>3595.43</v>
      </c>
      <c r="M1194" s="167">
        <f>DATE(YEAR(G1194),MONTH(G1194),1)</f>
        <v/>
      </c>
      <c r="N1194" s="157">
        <f>IF(G1194&gt;$L$3,"Futuro","Atraso")</f>
        <v/>
      </c>
      <c r="O1194">
        <f>12*(YEAR(G1194)-YEAR($L$3))+(MONTH(G1194)-MONTH($L$3))</f>
        <v/>
      </c>
      <c r="P1194" s="319">
        <f>IF(N1194="Atraso",L1194,L1194/(1+$L$2)^O1194)</f>
        <v/>
      </c>
      <c r="Q1194">
        <f>IF(N1194="Atraso",$L$3-G1194,0)</f>
        <v/>
      </c>
      <c r="R1194">
        <f>IF(Q1194&lt;=15,"Até 15",IF(Q1194&lt;=30,"Entre 15 e 30",IF(Q1194&lt;=60,"Entre 30 e 60",IF(Q1194&lt;=90,"Entre 60 e 90",IF(Q1194&lt;=120,"Entre 90 e 120",IF(Q1194&lt;=150,"Entre 120 e 150",IF(Q1194&lt;=180,"Entre 150 e 180","Superior a 180")))))))</f>
        <v/>
      </c>
      <c r="S1194">
        <f>IF(N1194="Atraso",IF(Q1194&lt;=30,INFORME_MENSAL!$A$12,IF(Q1194&lt;=60,INFORME_MENSAL!$A$13,IF(Q1194&lt;=90,INFORME_MENSAL!$A$14,IF(Q1194&lt;=120,INFORME_MENSAL!$A$15,IF(Q1194&lt;=150,INFORME_MENSAL!$A$16,IF(Q1194&lt;=180,INFORME_MENSAL!$A$17,IF(Q1194&lt;=360,INFORME_MENSAL!$A$18,IF(Q1194&gt;360,INFORME_MENSAL!$A$19)))))))),"")</f>
        <v/>
      </c>
    </row>
    <row r="1195">
      <c r="A1195" t="inlineStr">
        <is>
          <t>CASA-80</t>
        </is>
      </c>
      <c r="B1195" t="inlineStr">
        <is>
          <t>MATHEUS OMENA MACIEL / INGRID ANDRADE OMENA</t>
        </is>
      </c>
      <c r="C1195" t="n">
        <v>1</v>
      </c>
      <c r="D1195" t="inlineStr">
        <is>
          <t>INCC</t>
        </is>
      </c>
      <c r="F1195" t="inlineStr">
        <is>
          <t>Mensal</t>
        </is>
      </c>
      <c r="G1195" s="322" t="n">
        <v>45651</v>
      </c>
      <c r="H1195" s="322" t="n">
        <v>45627</v>
      </c>
      <c r="I1195" t="n">
        <v>5</v>
      </c>
      <c r="J1195" t="inlineStr">
        <is>
          <t>A2 - Semestral</t>
        </is>
      </c>
      <c r="K1195" t="inlineStr">
        <is>
          <t>Contrato</t>
        </is>
      </c>
      <c r="L1195" t="n">
        <v>13918.28</v>
      </c>
      <c r="M1195" s="167">
        <f>DATE(YEAR(G1195),MONTH(G1195),1)</f>
        <v/>
      </c>
      <c r="N1195" s="157">
        <f>IF(G1195&gt;$L$3,"Futuro","Atraso")</f>
        <v/>
      </c>
      <c r="O1195">
        <f>12*(YEAR(G1195)-YEAR($L$3))+(MONTH(G1195)-MONTH($L$3))</f>
        <v/>
      </c>
      <c r="P1195" s="319">
        <f>IF(N1195="Atraso",L1195,L1195/(1+$L$2)^O1195)</f>
        <v/>
      </c>
      <c r="Q1195">
        <f>IF(N1195="Atraso",$L$3-G1195,0)</f>
        <v/>
      </c>
      <c r="R1195">
        <f>IF(Q1195&lt;=15,"Até 15",IF(Q1195&lt;=30,"Entre 15 e 30",IF(Q1195&lt;=60,"Entre 30 e 60",IF(Q1195&lt;=90,"Entre 60 e 90",IF(Q1195&lt;=120,"Entre 90 e 120",IF(Q1195&lt;=150,"Entre 120 e 150",IF(Q1195&lt;=180,"Entre 150 e 180","Superior a 180")))))))</f>
        <v/>
      </c>
      <c r="S1195">
        <f>IF(N1195="Atraso",IF(Q1195&lt;=30,INFORME_MENSAL!$A$12,IF(Q1195&lt;=60,INFORME_MENSAL!$A$13,IF(Q1195&lt;=90,INFORME_MENSAL!$A$14,IF(Q1195&lt;=120,INFORME_MENSAL!$A$15,IF(Q1195&lt;=150,INFORME_MENSAL!$A$16,IF(Q1195&lt;=180,INFORME_MENSAL!$A$17,IF(Q1195&lt;=360,INFORME_MENSAL!$A$18,IF(Q1195&gt;360,INFORME_MENSAL!$A$19)))))))),"")</f>
        <v/>
      </c>
    </row>
    <row r="1196">
      <c r="A1196" t="inlineStr">
        <is>
          <t>CASA-10</t>
        </is>
      </c>
      <c r="B1196" t="inlineStr">
        <is>
          <t>DIEGO DA MATA DE SOUSA</t>
        </is>
      </c>
      <c r="C1196" t="n">
        <v>1</v>
      </c>
      <c r="D1196" t="inlineStr">
        <is>
          <t>INCC</t>
        </is>
      </c>
      <c r="F1196" t="inlineStr">
        <is>
          <t>Mensal</t>
        </is>
      </c>
      <c r="G1196" s="322" t="n">
        <v>45651</v>
      </c>
      <c r="H1196" s="322" t="n">
        <v>45627</v>
      </c>
      <c r="I1196" t="n">
        <v>13</v>
      </c>
      <c r="J1196" t="inlineStr">
        <is>
          <t>P - Parcela</t>
        </is>
      </c>
      <c r="K1196" t="inlineStr">
        <is>
          <t>Contrato</t>
        </is>
      </c>
      <c r="L1196" t="n">
        <v>3595.43</v>
      </c>
      <c r="M1196" s="167">
        <f>DATE(YEAR(G1196),MONTH(G1196),1)</f>
        <v/>
      </c>
      <c r="N1196" s="157">
        <f>IF(G1196&gt;$L$3,"Futuro","Atraso")</f>
        <v/>
      </c>
      <c r="O1196">
        <f>12*(YEAR(G1196)-YEAR($L$3))+(MONTH(G1196)-MONTH($L$3))</f>
        <v/>
      </c>
      <c r="P1196" s="319">
        <f>IF(N1196="Atraso",L1196,L1196/(1+$L$2)^O1196)</f>
        <v/>
      </c>
      <c r="Q1196">
        <f>IF(N1196="Atraso",$L$3-G1196,0)</f>
        <v/>
      </c>
      <c r="R1196">
        <f>IF(Q1196&lt;=15,"Até 15",IF(Q1196&lt;=30,"Entre 15 e 30",IF(Q1196&lt;=60,"Entre 30 e 60",IF(Q1196&lt;=90,"Entre 60 e 90",IF(Q1196&lt;=120,"Entre 90 e 120",IF(Q1196&lt;=150,"Entre 120 e 150",IF(Q1196&lt;=180,"Entre 150 e 180","Superior a 180")))))))</f>
        <v/>
      </c>
      <c r="S1196">
        <f>IF(N1196="Atraso",IF(Q1196&lt;=30,INFORME_MENSAL!$A$12,IF(Q1196&lt;=60,INFORME_MENSAL!$A$13,IF(Q1196&lt;=90,INFORME_MENSAL!$A$14,IF(Q1196&lt;=120,INFORME_MENSAL!$A$15,IF(Q1196&lt;=150,INFORME_MENSAL!$A$16,IF(Q1196&lt;=180,INFORME_MENSAL!$A$17,IF(Q1196&lt;=360,INFORME_MENSAL!$A$18,IF(Q1196&gt;360,INFORME_MENSAL!$A$19)))))))),"")</f>
        <v/>
      </c>
    </row>
    <row r="1197">
      <c r="A1197" t="inlineStr">
        <is>
          <t>CASA-43</t>
        </is>
      </c>
      <c r="B1197" t="inlineStr">
        <is>
          <t>ROBSON PEREIRA DA SILVA / CAMILA DA SILVA OLIVEIRA</t>
        </is>
      </c>
      <c r="C1197" t="n">
        <v>1</v>
      </c>
      <c r="D1197" t="inlineStr">
        <is>
          <t>INCC</t>
        </is>
      </c>
      <c r="F1197" t="inlineStr">
        <is>
          <t>Mensal</t>
        </is>
      </c>
      <c r="G1197" s="322" t="n">
        <v>45651</v>
      </c>
      <c r="H1197" s="322" t="n">
        <v>45627</v>
      </c>
      <c r="I1197" t="n">
        <v>17</v>
      </c>
      <c r="J1197" t="inlineStr">
        <is>
          <t>P - Parcela</t>
        </is>
      </c>
      <c r="K1197" t="inlineStr">
        <is>
          <t>Contrato</t>
        </is>
      </c>
      <c r="L1197" t="n">
        <v>4358.99</v>
      </c>
      <c r="M1197" s="167">
        <f>DATE(YEAR(G1197),MONTH(G1197),1)</f>
        <v/>
      </c>
      <c r="N1197" s="157">
        <f>IF(G1197&gt;$L$3,"Futuro","Atraso")</f>
        <v/>
      </c>
      <c r="O1197">
        <f>12*(YEAR(G1197)-YEAR($L$3))+(MONTH(G1197)-MONTH($L$3))</f>
        <v/>
      </c>
      <c r="P1197" s="319">
        <f>IF(N1197="Atraso",L1197,L1197/(1+$L$2)^O1197)</f>
        <v/>
      </c>
      <c r="Q1197">
        <f>IF(N1197="Atraso",$L$3-G1197,0)</f>
        <v/>
      </c>
      <c r="R1197">
        <f>IF(Q1197&lt;=15,"Até 15",IF(Q1197&lt;=30,"Entre 15 e 30",IF(Q1197&lt;=60,"Entre 30 e 60",IF(Q1197&lt;=90,"Entre 60 e 90",IF(Q1197&lt;=120,"Entre 90 e 120",IF(Q1197&lt;=150,"Entre 120 e 150",IF(Q1197&lt;=180,"Entre 150 e 180","Superior a 180")))))))</f>
        <v/>
      </c>
      <c r="S1197">
        <f>IF(N1197="Atraso",IF(Q1197&lt;=30,INFORME_MENSAL!$A$12,IF(Q1197&lt;=60,INFORME_MENSAL!$A$13,IF(Q1197&lt;=90,INFORME_MENSAL!$A$14,IF(Q1197&lt;=120,INFORME_MENSAL!$A$15,IF(Q1197&lt;=150,INFORME_MENSAL!$A$16,IF(Q1197&lt;=180,INFORME_MENSAL!$A$17,IF(Q1197&lt;=360,INFORME_MENSAL!$A$18,IF(Q1197&gt;360,INFORME_MENSAL!$A$19)))))))),"")</f>
        <v/>
      </c>
    </row>
    <row r="1198">
      <c r="A1198" t="inlineStr">
        <is>
          <t>CASA-43</t>
        </is>
      </c>
      <c r="B1198" t="inlineStr">
        <is>
          <t>ROBSON PEREIRA DA SILVA / CAMILA DA SILVA OLIVEIRA</t>
        </is>
      </c>
      <c r="C1198" t="n">
        <v>1</v>
      </c>
      <c r="D1198" t="inlineStr">
        <is>
          <t>INCC</t>
        </is>
      </c>
      <c r="F1198" t="inlineStr">
        <is>
          <t>Mensal</t>
        </is>
      </c>
      <c r="G1198" s="322" t="n">
        <v>45651</v>
      </c>
      <c r="H1198" s="322" t="n">
        <v>45627</v>
      </c>
      <c r="I1198" t="n">
        <v>4</v>
      </c>
      <c r="J1198" t="inlineStr">
        <is>
          <t>A2 - Semestral</t>
        </is>
      </c>
      <c r="K1198" t="inlineStr">
        <is>
          <t>Contrato</t>
        </is>
      </c>
      <c r="L1198" t="n">
        <v>15483.6</v>
      </c>
      <c r="M1198" s="167">
        <f>DATE(YEAR(G1198),MONTH(G1198),1)</f>
        <v/>
      </c>
      <c r="N1198" s="157">
        <f>IF(G1198&gt;$L$3,"Futuro","Atraso")</f>
        <v/>
      </c>
      <c r="O1198">
        <f>12*(YEAR(G1198)-YEAR($L$3))+(MONTH(G1198)-MONTH($L$3))</f>
        <v/>
      </c>
      <c r="P1198" s="319">
        <f>IF(N1198="Atraso",L1198,L1198/(1+$L$2)^O1198)</f>
        <v/>
      </c>
      <c r="Q1198">
        <f>IF(N1198="Atraso",$L$3-G1198,0)</f>
        <v/>
      </c>
      <c r="R1198">
        <f>IF(Q1198&lt;=15,"Até 15",IF(Q1198&lt;=30,"Entre 15 e 30",IF(Q1198&lt;=60,"Entre 30 e 60",IF(Q1198&lt;=90,"Entre 60 e 90",IF(Q1198&lt;=120,"Entre 90 e 120",IF(Q1198&lt;=150,"Entre 120 e 150",IF(Q1198&lt;=180,"Entre 150 e 180","Superior a 180")))))))</f>
        <v/>
      </c>
      <c r="S1198">
        <f>IF(N1198="Atraso",IF(Q1198&lt;=30,INFORME_MENSAL!$A$12,IF(Q1198&lt;=60,INFORME_MENSAL!$A$13,IF(Q1198&lt;=90,INFORME_MENSAL!$A$14,IF(Q1198&lt;=120,INFORME_MENSAL!$A$15,IF(Q1198&lt;=150,INFORME_MENSAL!$A$16,IF(Q1198&lt;=180,INFORME_MENSAL!$A$17,IF(Q1198&lt;=360,INFORME_MENSAL!$A$18,IF(Q1198&gt;360,INFORME_MENSAL!$A$19)))))))),"")</f>
        <v/>
      </c>
    </row>
    <row r="1199">
      <c r="A1199" t="inlineStr">
        <is>
          <t>CASA-9</t>
        </is>
      </c>
      <c r="B1199" t="inlineStr">
        <is>
          <t>JESSE GONÇALVES NERI / SABRINA OLIVEIRA LIMA NERI</t>
        </is>
      </c>
      <c r="C1199" t="n">
        <v>1</v>
      </c>
      <c r="D1199" t="inlineStr">
        <is>
          <t>INCC</t>
        </is>
      </c>
      <c r="F1199" t="inlineStr">
        <is>
          <t>Mensal</t>
        </is>
      </c>
      <c r="G1199" s="322" t="n">
        <v>45672</v>
      </c>
      <c r="H1199" s="322" t="n">
        <v>45658</v>
      </c>
      <c r="I1199" t="n">
        <v>4</v>
      </c>
      <c r="J1199" t="inlineStr">
        <is>
          <t>A2 - Semestral</t>
        </is>
      </c>
      <c r="K1199" t="inlineStr">
        <is>
          <t>Contrato</t>
        </is>
      </c>
      <c r="L1199" t="n">
        <v>12918.57</v>
      </c>
      <c r="M1199" s="167">
        <f>DATE(YEAR(G1199),MONTH(G1199),1)</f>
        <v/>
      </c>
      <c r="N1199" s="157">
        <f>IF(G1199&gt;$L$3,"Futuro","Atraso")</f>
        <v/>
      </c>
      <c r="O1199">
        <f>12*(YEAR(G1199)-YEAR($L$3))+(MONTH(G1199)-MONTH($L$3))</f>
        <v/>
      </c>
      <c r="P1199" s="319">
        <f>IF(N1199="Atraso",L1199,L1199/(1+$L$2)^O1199)</f>
        <v/>
      </c>
      <c r="Q1199">
        <f>IF(N1199="Atraso",$L$3-G1199,0)</f>
        <v/>
      </c>
      <c r="R1199">
        <f>IF(Q1199&lt;=15,"Até 15",IF(Q1199&lt;=30,"Entre 15 e 30",IF(Q1199&lt;=60,"Entre 30 e 60",IF(Q1199&lt;=90,"Entre 60 e 90",IF(Q1199&lt;=120,"Entre 90 e 120",IF(Q1199&lt;=150,"Entre 120 e 150",IF(Q1199&lt;=180,"Entre 150 e 180","Superior a 180")))))))</f>
        <v/>
      </c>
      <c r="S1199">
        <f>IF(N1199="Atraso",IF(Q1199&lt;=30,INFORME_MENSAL!$A$12,IF(Q1199&lt;=60,INFORME_MENSAL!$A$13,IF(Q1199&lt;=90,INFORME_MENSAL!$A$14,IF(Q1199&lt;=120,INFORME_MENSAL!$A$15,IF(Q1199&lt;=150,INFORME_MENSAL!$A$16,IF(Q1199&lt;=180,INFORME_MENSAL!$A$17,IF(Q1199&lt;=360,INFORME_MENSAL!$A$18,IF(Q1199&gt;360,INFORME_MENSAL!$A$19)))))))),"")</f>
        <v/>
      </c>
    </row>
    <row r="1200">
      <c r="A1200" t="inlineStr">
        <is>
          <t>CASA-46</t>
        </is>
      </c>
      <c r="B1200" t="inlineStr">
        <is>
          <t>MARCELO NORONHA MANGANO / ANDRESA PINHEIRO MANGANO</t>
        </is>
      </c>
      <c r="C1200" t="n">
        <v>1</v>
      </c>
      <c r="D1200" t="inlineStr">
        <is>
          <t>INCC</t>
        </is>
      </c>
      <c r="F1200" t="inlineStr">
        <is>
          <t>Mensal</t>
        </is>
      </c>
      <c r="G1200" s="322" t="n">
        <v>45672</v>
      </c>
      <c r="H1200" s="322" t="n">
        <v>45658</v>
      </c>
      <c r="I1200" t="n">
        <v>15</v>
      </c>
      <c r="J1200" t="inlineStr">
        <is>
          <t>P - Parcela</t>
        </is>
      </c>
      <c r="K1200" t="inlineStr">
        <is>
          <t>Contrato</t>
        </is>
      </c>
      <c r="L1200" t="n">
        <v>12062.4</v>
      </c>
      <c r="M1200" s="167">
        <f>DATE(YEAR(G1200),MONTH(G1200),1)</f>
        <v/>
      </c>
      <c r="N1200" s="157">
        <f>IF(G1200&gt;$L$3,"Futuro","Atraso")</f>
        <v/>
      </c>
      <c r="O1200">
        <f>12*(YEAR(G1200)-YEAR($L$3))+(MONTH(G1200)-MONTH($L$3))</f>
        <v/>
      </c>
      <c r="P1200" s="319">
        <f>IF(N1200="Atraso",L1200,L1200/(1+$L$2)^O1200)</f>
        <v/>
      </c>
      <c r="Q1200">
        <f>IF(N1200="Atraso",$L$3-G1200,0)</f>
        <v/>
      </c>
      <c r="R1200">
        <f>IF(Q1200&lt;=15,"Até 15",IF(Q1200&lt;=30,"Entre 15 e 30",IF(Q1200&lt;=60,"Entre 30 e 60",IF(Q1200&lt;=90,"Entre 60 e 90",IF(Q1200&lt;=120,"Entre 90 e 120",IF(Q1200&lt;=150,"Entre 120 e 150",IF(Q1200&lt;=180,"Entre 150 e 180","Superior a 180")))))))</f>
        <v/>
      </c>
      <c r="S1200">
        <f>IF(N1200="Atraso",IF(Q1200&lt;=30,INFORME_MENSAL!$A$12,IF(Q1200&lt;=60,INFORME_MENSAL!$A$13,IF(Q1200&lt;=90,INFORME_MENSAL!$A$14,IF(Q1200&lt;=120,INFORME_MENSAL!$A$15,IF(Q1200&lt;=150,INFORME_MENSAL!$A$16,IF(Q1200&lt;=180,INFORME_MENSAL!$A$17,IF(Q1200&lt;=360,INFORME_MENSAL!$A$18,IF(Q1200&gt;360,INFORME_MENSAL!$A$19)))))))),"")</f>
        <v/>
      </c>
    </row>
    <row r="1201">
      <c r="A1201" t="inlineStr">
        <is>
          <t>CASA-14</t>
        </is>
      </c>
      <c r="B1201" t="inlineStr">
        <is>
          <t>VINICIUS DOLZANI FERMINO NASCIMENTO / GLAUCIA DOS SANTOS SILVA NASCIMENTO</t>
        </is>
      </c>
      <c r="C1201" t="n">
        <v>1</v>
      </c>
      <c r="D1201" t="inlineStr">
        <is>
          <t>INCC</t>
        </is>
      </c>
      <c r="F1201" t="inlineStr">
        <is>
          <t>Mensal</t>
        </is>
      </c>
      <c r="G1201" s="322" t="n">
        <v>45677</v>
      </c>
      <c r="H1201" s="322" t="n">
        <v>45658</v>
      </c>
      <c r="I1201" t="n">
        <v>5</v>
      </c>
      <c r="J1201" t="inlineStr">
        <is>
          <t>A2 - Semestral</t>
        </is>
      </c>
      <c r="K1201" t="inlineStr">
        <is>
          <t>Contrato</t>
        </is>
      </c>
      <c r="L1201" t="n">
        <v>11019.59</v>
      </c>
      <c r="M1201" s="167">
        <f>DATE(YEAR(G1201),MONTH(G1201),1)</f>
        <v/>
      </c>
      <c r="N1201" s="157">
        <f>IF(G1201&gt;$L$3,"Futuro","Atraso")</f>
        <v/>
      </c>
      <c r="O1201">
        <f>12*(YEAR(G1201)-YEAR($L$3))+(MONTH(G1201)-MONTH($L$3))</f>
        <v/>
      </c>
      <c r="P1201" s="319">
        <f>IF(N1201="Atraso",L1201,L1201/(1+$L$2)^O1201)</f>
        <v/>
      </c>
      <c r="Q1201">
        <f>IF(N1201="Atraso",$L$3-G1201,0)</f>
        <v/>
      </c>
      <c r="R1201">
        <f>IF(Q1201&lt;=15,"Até 15",IF(Q1201&lt;=30,"Entre 15 e 30",IF(Q1201&lt;=60,"Entre 30 e 60",IF(Q1201&lt;=90,"Entre 60 e 90",IF(Q1201&lt;=120,"Entre 90 e 120",IF(Q1201&lt;=150,"Entre 120 e 150",IF(Q1201&lt;=180,"Entre 150 e 180","Superior a 180")))))))</f>
        <v/>
      </c>
      <c r="S1201">
        <f>IF(N1201="Atraso",IF(Q1201&lt;=30,INFORME_MENSAL!$A$12,IF(Q1201&lt;=60,INFORME_MENSAL!$A$13,IF(Q1201&lt;=90,INFORME_MENSAL!$A$14,IF(Q1201&lt;=120,INFORME_MENSAL!$A$15,IF(Q1201&lt;=150,INFORME_MENSAL!$A$16,IF(Q1201&lt;=180,INFORME_MENSAL!$A$17,IF(Q1201&lt;=360,INFORME_MENSAL!$A$18,IF(Q1201&gt;360,INFORME_MENSAL!$A$19)))))))),"")</f>
        <v/>
      </c>
    </row>
    <row r="1202">
      <c r="A1202" t="inlineStr">
        <is>
          <t>CASA-18</t>
        </is>
      </c>
      <c r="B1202" t="inlineStr">
        <is>
          <t>MARCELO JOSE DA SILVA / RAQUEL LIVIA FACONTI</t>
        </is>
      </c>
      <c r="C1202" t="n">
        <v>1</v>
      </c>
      <c r="D1202" t="inlineStr">
        <is>
          <t>INCC</t>
        </is>
      </c>
      <c r="F1202" t="inlineStr">
        <is>
          <t>Mensal</t>
        </is>
      </c>
      <c r="G1202" s="322" t="n">
        <v>45677</v>
      </c>
      <c r="H1202" s="322" t="n">
        <v>45658</v>
      </c>
      <c r="I1202" t="n">
        <v>4</v>
      </c>
      <c r="J1202" t="inlineStr">
        <is>
          <t>A2 - Semestral</t>
        </is>
      </c>
      <c r="K1202" t="inlineStr">
        <is>
          <t>Contrato</t>
        </is>
      </c>
      <c r="L1202" t="n">
        <v>10981.16</v>
      </c>
      <c r="M1202" s="167">
        <f>DATE(YEAR(G1202),MONTH(G1202),1)</f>
        <v/>
      </c>
      <c r="N1202" s="157">
        <f>IF(G1202&gt;$L$3,"Futuro","Atraso")</f>
        <v/>
      </c>
      <c r="O1202">
        <f>12*(YEAR(G1202)-YEAR($L$3))+(MONTH(G1202)-MONTH($L$3))</f>
        <v/>
      </c>
      <c r="P1202" s="319">
        <f>IF(N1202="Atraso",L1202,L1202/(1+$L$2)^O1202)</f>
        <v/>
      </c>
      <c r="Q1202">
        <f>IF(N1202="Atraso",$L$3-G1202,0)</f>
        <v/>
      </c>
      <c r="R1202">
        <f>IF(Q1202&lt;=15,"Até 15",IF(Q1202&lt;=30,"Entre 15 e 30",IF(Q1202&lt;=60,"Entre 30 e 60",IF(Q1202&lt;=90,"Entre 60 e 90",IF(Q1202&lt;=120,"Entre 90 e 120",IF(Q1202&lt;=150,"Entre 120 e 150",IF(Q1202&lt;=180,"Entre 150 e 180","Superior a 180")))))))</f>
        <v/>
      </c>
      <c r="S1202">
        <f>IF(N1202="Atraso",IF(Q1202&lt;=30,INFORME_MENSAL!$A$12,IF(Q1202&lt;=60,INFORME_MENSAL!$A$13,IF(Q1202&lt;=90,INFORME_MENSAL!$A$14,IF(Q1202&lt;=120,INFORME_MENSAL!$A$15,IF(Q1202&lt;=150,INFORME_MENSAL!$A$16,IF(Q1202&lt;=180,INFORME_MENSAL!$A$17,IF(Q1202&lt;=360,INFORME_MENSAL!$A$18,IF(Q1202&gt;360,INFORME_MENSAL!$A$19)))))))),"")</f>
        <v/>
      </c>
    </row>
    <row r="1203">
      <c r="A1203" t="inlineStr">
        <is>
          <t>CASA-34</t>
        </is>
      </c>
      <c r="B1203" t="inlineStr">
        <is>
          <t>ALEXANDRE SIMIÃO / ANA PAULA DE BRITO SIMIÃO</t>
        </is>
      </c>
      <c r="C1203" t="n">
        <v>1</v>
      </c>
      <c r="D1203" t="inlineStr">
        <is>
          <t>INCC</t>
        </is>
      </c>
      <c r="F1203" t="inlineStr">
        <is>
          <t>Mensal</t>
        </is>
      </c>
      <c r="G1203" s="322" t="n">
        <v>45677</v>
      </c>
      <c r="H1203" s="322" t="n">
        <v>45658</v>
      </c>
      <c r="I1203" t="n">
        <v>4</v>
      </c>
      <c r="J1203" t="inlineStr">
        <is>
          <t>A2 - Semestral</t>
        </is>
      </c>
      <c r="K1203" t="inlineStr">
        <is>
          <t>Contrato</t>
        </is>
      </c>
      <c r="L1203" t="n">
        <v>12967.7</v>
      </c>
      <c r="M1203" s="167">
        <f>DATE(YEAR(G1203),MONTH(G1203),1)</f>
        <v/>
      </c>
      <c r="N1203" s="157">
        <f>IF(G1203&gt;$L$3,"Futuro","Atraso")</f>
        <v/>
      </c>
      <c r="O1203">
        <f>12*(YEAR(G1203)-YEAR($L$3))+(MONTH(G1203)-MONTH($L$3))</f>
        <v/>
      </c>
      <c r="P1203" s="319">
        <f>IF(N1203="Atraso",L1203,L1203/(1+$L$2)^O1203)</f>
        <v/>
      </c>
      <c r="Q1203">
        <f>IF(N1203="Atraso",$L$3-G1203,0)</f>
        <v/>
      </c>
      <c r="R1203">
        <f>IF(Q1203&lt;=15,"Até 15",IF(Q1203&lt;=30,"Entre 15 e 30",IF(Q1203&lt;=60,"Entre 30 e 60",IF(Q1203&lt;=90,"Entre 60 e 90",IF(Q1203&lt;=120,"Entre 90 e 120",IF(Q1203&lt;=150,"Entre 120 e 150",IF(Q1203&lt;=180,"Entre 150 e 180","Superior a 180")))))))</f>
        <v/>
      </c>
      <c r="S1203">
        <f>IF(N1203="Atraso",IF(Q1203&lt;=30,INFORME_MENSAL!$A$12,IF(Q1203&lt;=60,INFORME_MENSAL!$A$13,IF(Q1203&lt;=90,INFORME_MENSAL!$A$14,IF(Q1203&lt;=120,INFORME_MENSAL!$A$15,IF(Q1203&lt;=150,INFORME_MENSAL!$A$16,IF(Q1203&lt;=180,INFORME_MENSAL!$A$17,IF(Q1203&lt;=360,INFORME_MENSAL!$A$18,IF(Q1203&gt;360,INFORME_MENSAL!$A$19)))))))),"")</f>
        <v/>
      </c>
    </row>
    <row r="1204">
      <c r="A1204" t="inlineStr">
        <is>
          <t>CASA-75</t>
        </is>
      </c>
      <c r="B1204" t="inlineStr">
        <is>
          <t>ROMUALDO TORRES DA SILVA / WANILZY LOPES DE OLIVEIRA SILVA</t>
        </is>
      </c>
      <c r="C1204" t="n">
        <v>1</v>
      </c>
      <c r="D1204" t="inlineStr">
        <is>
          <t>INCC</t>
        </is>
      </c>
      <c r="F1204" t="inlineStr">
        <is>
          <t>Mensal</t>
        </is>
      </c>
      <c r="G1204" s="322" t="n">
        <v>45682</v>
      </c>
      <c r="H1204" s="322" t="n">
        <v>45658</v>
      </c>
      <c r="I1204" t="n">
        <v>4</v>
      </c>
      <c r="J1204" t="inlineStr">
        <is>
          <t>A2 - Semestral</t>
        </is>
      </c>
      <c r="K1204" t="inlineStr">
        <is>
          <t>Contrato</t>
        </is>
      </c>
      <c r="L1204" t="n">
        <v>13240.26</v>
      </c>
      <c r="M1204" s="167">
        <f>DATE(YEAR(G1204),MONTH(G1204),1)</f>
        <v/>
      </c>
      <c r="N1204" s="157">
        <f>IF(G1204&gt;$L$3,"Futuro","Atraso")</f>
        <v/>
      </c>
      <c r="O1204">
        <f>12*(YEAR(G1204)-YEAR($L$3))+(MONTH(G1204)-MONTH($L$3))</f>
        <v/>
      </c>
      <c r="P1204" s="319">
        <f>IF(N1204="Atraso",L1204,L1204/(1+$L$2)^O1204)</f>
        <v/>
      </c>
      <c r="Q1204">
        <f>IF(N1204="Atraso",$L$3-G1204,0)</f>
        <v/>
      </c>
      <c r="R1204">
        <f>IF(Q1204&lt;=15,"Até 15",IF(Q1204&lt;=30,"Entre 15 e 30",IF(Q1204&lt;=60,"Entre 30 e 60",IF(Q1204&lt;=90,"Entre 60 e 90",IF(Q1204&lt;=120,"Entre 90 e 120",IF(Q1204&lt;=150,"Entre 120 e 150",IF(Q1204&lt;=180,"Entre 150 e 180","Superior a 180")))))))</f>
        <v/>
      </c>
      <c r="S1204">
        <f>IF(N1204="Atraso",IF(Q1204&lt;=30,INFORME_MENSAL!$A$12,IF(Q1204&lt;=60,INFORME_MENSAL!$A$13,IF(Q1204&lt;=90,INFORME_MENSAL!$A$14,IF(Q1204&lt;=120,INFORME_MENSAL!$A$15,IF(Q1204&lt;=150,INFORME_MENSAL!$A$16,IF(Q1204&lt;=180,INFORME_MENSAL!$A$17,IF(Q1204&lt;=360,INFORME_MENSAL!$A$18,IF(Q1204&gt;360,INFORME_MENSAL!$A$19)))))))),"")</f>
        <v/>
      </c>
    </row>
    <row r="1205">
      <c r="A1205" t="inlineStr">
        <is>
          <t>CASA-11</t>
        </is>
      </c>
      <c r="B1205" t="inlineStr">
        <is>
          <t>HUGO LEONARDO DA CRUZ</t>
        </is>
      </c>
      <c r="C1205" t="n">
        <v>1</v>
      </c>
      <c r="D1205" t="inlineStr">
        <is>
          <t>INCC</t>
        </is>
      </c>
      <c r="F1205" t="inlineStr">
        <is>
          <t>Mensal</t>
        </is>
      </c>
      <c r="G1205" s="322" t="n">
        <v>45682</v>
      </c>
      <c r="H1205" s="322" t="n">
        <v>45658</v>
      </c>
      <c r="I1205" t="n">
        <v>5</v>
      </c>
      <c r="J1205" t="inlineStr">
        <is>
          <t>A2 - Semestral</t>
        </is>
      </c>
      <c r="K1205" t="inlineStr">
        <is>
          <t>Contrato</t>
        </is>
      </c>
      <c r="L1205" t="n">
        <v>10981.16</v>
      </c>
      <c r="M1205" s="167">
        <f>DATE(YEAR(G1205),MONTH(G1205),1)</f>
        <v/>
      </c>
      <c r="N1205" s="157">
        <f>IF(G1205&gt;$L$3,"Futuro","Atraso")</f>
        <v/>
      </c>
      <c r="O1205">
        <f>12*(YEAR(G1205)-YEAR($L$3))+(MONTH(G1205)-MONTH($L$3))</f>
        <v/>
      </c>
      <c r="P1205" s="319">
        <f>IF(N1205="Atraso",L1205,L1205/(1+$L$2)^O1205)</f>
        <v/>
      </c>
      <c r="Q1205">
        <f>IF(N1205="Atraso",$L$3-G1205,0)</f>
        <v/>
      </c>
      <c r="R1205">
        <f>IF(Q1205&lt;=15,"Até 15",IF(Q1205&lt;=30,"Entre 15 e 30",IF(Q1205&lt;=60,"Entre 30 e 60",IF(Q1205&lt;=90,"Entre 60 e 90",IF(Q1205&lt;=120,"Entre 90 e 120",IF(Q1205&lt;=150,"Entre 120 e 150",IF(Q1205&lt;=180,"Entre 150 e 180","Superior a 180")))))))</f>
        <v/>
      </c>
      <c r="S1205">
        <f>IF(N1205="Atraso",IF(Q1205&lt;=30,INFORME_MENSAL!$A$12,IF(Q1205&lt;=60,INFORME_MENSAL!$A$13,IF(Q1205&lt;=90,INFORME_MENSAL!$A$14,IF(Q1205&lt;=120,INFORME_MENSAL!$A$15,IF(Q1205&lt;=150,INFORME_MENSAL!$A$16,IF(Q1205&lt;=180,INFORME_MENSAL!$A$17,IF(Q1205&lt;=360,INFORME_MENSAL!$A$18,IF(Q1205&gt;360,INFORME_MENSAL!$A$19)))))))),"")</f>
        <v/>
      </c>
    </row>
    <row r="1206">
      <c r="A1206" t="inlineStr">
        <is>
          <t>CASA-52</t>
        </is>
      </c>
      <c r="B1206" t="inlineStr">
        <is>
          <t>PETERSON SERRA LOPES / ANA CARLA MORAES DE BRITO LOPES</t>
        </is>
      </c>
      <c r="C1206" t="n">
        <v>1</v>
      </c>
      <c r="D1206" t="inlineStr">
        <is>
          <t>INCC</t>
        </is>
      </c>
      <c r="F1206" t="inlineStr">
        <is>
          <t>Mensal</t>
        </is>
      </c>
      <c r="G1206" s="322" t="n">
        <v>45682</v>
      </c>
      <c r="H1206" s="322" t="n">
        <v>45658</v>
      </c>
      <c r="I1206" t="n">
        <v>20</v>
      </c>
      <c r="J1206" t="inlineStr">
        <is>
          <t>P - Parcela</t>
        </is>
      </c>
      <c r="K1206" t="inlineStr">
        <is>
          <t>Contrato</t>
        </is>
      </c>
      <c r="L1206" t="n">
        <v>4147.38</v>
      </c>
      <c r="M1206" s="167">
        <f>DATE(YEAR(G1206),MONTH(G1206),1)</f>
        <v/>
      </c>
      <c r="N1206" s="157">
        <f>IF(G1206&gt;$L$3,"Futuro","Atraso")</f>
        <v/>
      </c>
      <c r="O1206">
        <f>12*(YEAR(G1206)-YEAR($L$3))+(MONTH(G1206)-MONTH($L$3))</f>
        <v/>
      </c>
      <c r="P1206" s="319">
        <f>IF(N1206="Atraso",L1206,L1206/(1+$L$2)^O1206)</f>
        <v/>
      </c>
      <c r="Q1206">
        <f>IF(N1206="Atraso",$L$3-G1206,0)</f>
        <v/>
      </c>
      <c r="R1206">
        <f>IF(Q1206&lt;=15,"Até 15",IF(Q1206&lt;=30,"Entre 15 e 30",IF(Q1206&lt;=60,"Entre 30 e 60",IF(Q1206&lt;=90,"Entre 60 e 90",IF(Q1206&lt;=120,"Entre 90 e 120",IF(Q1206&lt;=150,"Entre 120 e 150",IF(Q1206&lt;=180,"Entre 150 e 180","Superior a 180")))))))</f>
        <v/>
      </c>
      <c r="S1206">
        <f>IF(N1206="Atraso",IF(Q1206&lt;=30,INFORME_MENSAL!$A$12,IF(Q1206&lt;=60,INFORME_MENSAL!$A$13,IF(Q1206&lt;=90,INFORME_MENSAL!$A$14,IF(Q1206&lt;=120,INFORME_MENSAL!$A$15,IF(Q1206&lt;=150,INFORME_MENSAL!$A$16,IF(Q1206&lt;=180,INFORME_MENSAL!$A$17,IF(Q1206&lt;=360,INFORME_MENSAL!$A$18,IF(Q1206&gt;360,INFORME_MENSAL!$A$19)))))))),"")</f>
        <v/>
      </c>
    </row>
    <row r="1207">
      <c r="A1207" t="inlineStr">
        <is>
          <t>CASA-6</t>
        </is>
      </c>
      <c r="B1207" t="inlineStr">
        <is>
          <t>ANTIDES ARAUJO DOS SANTOS JUNIOR / SIMONE MARIA DE SOUZA ARAUJO</t>
        </is>
      </c>
      <c r="C1207" t="n">
        <v>1</v>
      </c>
      <c r="D1207" t="inlineStr">
        <is>
          <t>INCC</t>
        </is>
      </c>
      <c r="F1207" t="inlineStr">
        <is>
          <t>Mensal</t>
        </is>
      </c>
      <c r="G1207" s="322" t="n">
        <v>45682</v>
      </c>
      <c r="H1207" s="322" t="n">
        <v>45658</v>
      </c>
      <c r="I1207" t="n">
        <v>17</v>
      </c>
      <c r="J1207" t="inlineStr">
        <is>
          <t>P - Parcela</t>
        </is>
      </c>
      <c r="K1207" t="inlineStr">
        <is>
          <t>Contrato</t>
        </is>
      </c>
      <c r="L1207" t="n">
        <v>4116.92</v>
      </c>
      <c r="M1207" s="167">
        <f>DATE(YEAR(G1207),MONTH(G1207),1)</f>
        <v/>
      </c>
      <c r="N1207" s="157">
        <f>IF(G1207&gt;$L$3,"Futuro","Atraso")</f>
        <v/>
      </c>
      <c r="O1207">
        <f>12*(YEAR(G1207)-YEAR($L$3))+(MONTH(G1207)-MONTH($L$3))</f>
        <v/>
      </c>
      <c r="P1207" s="319">
        <f>IF(N1207="Atraso",L1207,L1207/(1+$L$2)^O1207)</f>
        <v/>
      </c>
      <c r="Q1207">
        <f>IF(N1207="Atraso",$L$3-G1207,0)</f>
        <v/>
      </c>
      <c r="R1207">
        <f>IF(Q1207&lt;=15,"Até 15",IF(Q1207&lt;=30,"Entre 15 e 30",IF(Q1207&lt;=60,"Entre 30 e 60",IF(Q1207&lt;=90,"Entre 60 e 90",IF(Q1207&lt;=120,"Entre 90 e 120",IF(Q1207&lt;=150,"Entre 120 e 150",IF(Q1207&lt;=180,"Entre 150 e 180","Superior a 180")))))))</f>
        <v/>
      </c>
      <c r="S1207">
        <f>IF(N1207="Atraso",IF(Q1207&lt;=30,INFORME_MENSAL!$A$12,IF(Q1207&lt;=60,INFORME_MENSAL!$A$13,IF(Q1207&lt;=90,INFORME_MENSAL!$A$14,IF(Q1207&lt;=120,INFORME_MENSAL!$A$15,IF(Q1207&lt;=150,INFORME_MENSAL!$A$16,IF(Q1207&lt;=180,INFORME_MENSAL!$A$17,IF(Q1207&lt;=360,INFORME_MENSAL!$A$18,IF(Q1207&gt;360,INFORME_MENSAL!$A$19)))))))),"")</f>
        <v/>
      </c>
    </row>
    <row r="1208">
      <c r="A1208" t="inlineStr">
        <is>
          <t>CASA-50</t>
        </is>
      </c>
      <c r="B1208" t="inlineStr">
        <is>
          <t>VALTER ROGERIO DOS SANTOS PEREIRA / CARLA PRISCILA OLIVEIRA DE LIMA</t>
        </is>
      </c>
      <c r="C1208" t="n">
        <v>1</v>
      </c>
      <c r="D1208" t="inlineStr">
        <is>
          <t>INCC</t>
        </is>
      </c>
      <c r="F1208" t="inlineStr">
        <is>
          <t>Mensal</t>
        </is>
      </c>
      <c r="G1208" s="322" t="n">
        <v>45682</v>
      </c>
      <c r="H1208" s="322" t="n">
        <v>45658</v>
      </c>
      <c r="I1208" t="n">
        <v>25</v>
      </c>
      <c r="J1208" t="inlineStr">
        <is>
          <t>P - Parcela</t>
        </is>
      </c>
      <c r="K1208" t="inlineStr">
        <is>
          <t>Contrato</t>
        </is>
      </c>
      <c r="L1208" t="n">
        <v>1563.08</v>
      </c>
      <c r="M1208" s="167">
        <f>DATE(YEAR(G1208),MONTH(G1208),1)</f>
        <v/>
      </c>
      <c r="N1208" s="157">
        <f>IF(G1208&gt;$L$3,"Futuro","Atraso")</f>
        <v/>
      </c>
      <c r="O1208">
        <f>12*(YEAR(G1208)-YEAR($L$3))+(MONTH(G1208)-MONTH($L$3))</f>
        <v/>
      </c>
      <c r="P1208" s="319">
        <f>IF(N1208="Atraso",L1208,L1208/(1+$L$2)^O1208)</f>
        <v/>
      </c>
      <c r="Q1208">
        <f>IF(N1208="Atraso",$L$3-G1208,0)</f>
        <v/>
      </c>
      <c r="R1208">
        <f>IF(Q1208&lt;=15,"Até 15",IF(Q1208&lt;=30,"Entre 15 e 30",IF(Q1208&lt;=60,"Entre 30 e 60",IF(Q1208&lt;=90,"Entre 60 e 90",IF(Q1208&lt;=120,"Entre 90 e 120",IF(Q1208&lt;=150,"Entre 120 e 150",IF(Q1208&lt;=180,"Entre 150 e 180","Superior a 180")))))))</f>
        <v/>
      </c>
      <c r="S1208">
        <f>IF(N1208="Atraso",IF(Q1208&lt;=30,INFORME_MENSAL!$A$12,IF(Q1208&lt;=60,INFORME_MENSAL!$A$13,IF(Q1208&lt;=90,INFORME_MENSAL!$A$14,IF(Q1208&lt;=120,INFORME_MENSAL!$A$15,IF(Q1208&lt;=150,INFORME_MENSAL!$A$16,IF(Q1208&lt;=180,INFORME_MENSAL!$A$17,IF(Q1208&lt;=360,INFORME_MENSAL!$A$18,IF(Q1208&gt;360,INFORME_MENSAL!$A$19)))))))),"")</f>
        <v/>
      </c>
    </row>
    <row r="1209">
      <c r="A1209" t="inlineStr">
        <is>
          <t>CASA-50</t>
        </is>
      </c>
      <c r="B1209" t="inlineStr">
        <is>
          <t>VALTER ROGERIO DOS SANTOS PEREIRA / CARLA PRISCILA OLIVEIRA DE LIMA</t>
        </is>
      </c>
      <c r="C1209" t="n">
        <v>1</v>
      </c>
      <c r="D1209" t="inlineStr">
        <is>
          <t>INCC</t>
        </is>
      </c>
      <c r="F1209" t="inlineStr">
        <is>
          <t>Mensal</t>
        </is>
      </c>
      <c r="G1209" s="322" t="n">
        <v>45682</v>
      </c>
      <c r="H1209" s="322" t="n">
        <v>45658</v>
      </c>
      <c r="I1209" t="n">
        <v>4</v>
      </c>
      <c r="J1209" t="inlineStr">
        <is>
          <t>A2 - Semestral</t>
        </is>
      </c>
      <c r="K1209" t="inlineStr">
        <is>
          <t>Contrato</t>
        </is>
      </c>
      <c r="L1209" t="n">
        <v>12296.24</v>
      </c>
      <c r="M1209" s="167">
        <f>DATE(YEAR(G1209),MONTH(G1209),1)</f>
        <v/>
      </c>
      <c r="N1209" s="157">
        <f>IF(G1209&gt;$L$3,"Futuro","Atraso")</f>
        <v/>
      </c>
      <c r="O1209">
        <f>12*(YEAR(G1209)-YEAR($L$3))+(MONTH(G1209)-MONTH($L$3))</f>
        <v/>
      </c>
      <c r="P1209" s="319">
        <f>IF(N1209="Atraso",L1209,L1209/(1+$L$2)^O1209)</f>
        <v/>
      </c>
      <c r="Q1209">
        <f>IF(N1209="Atraso",$L$3-G1209,0)</f>
        <v/>
      </c>
      <c r="R1209">
        <f>IF(Q1209&lt;=15,"Até 15",IF(Q1209&lt;=30,"Entre 15 e 30",IF(Q1209&lt;=60,"Entre 30 e 60",IF(Q1209&lt;=90,"Entre 60 e 90",IF(Q1209&lt;=120,"Entre 90 e 120",IF(Q1209&lt;=150,"Entre 120 e 150",IF(Q1209&lt;=180,"Entre 150 e 180","Superior a 180")))))))</f>
        <v/>
      </c>
      <c r="S1209">
        <f>IF(N1209="Atraso",IF(Q1209&lt;=30,INFORME_MENSAL!$A$12,IF(Q1209&lt;=60,INFORME_MENSAL!$A$13,IF(Q1209&lt;=90,INFORME_MENSAL!$A$14,IF(Q1209&lt;=120,INFORME_MENSAL!$A$15,IF(Q1209&lt;=150,INFORME_MENSAL!$A$16,IF(Q1209&lt;=180,INFORME_MENSAL!$A$17,IF(Q1209&lt;=360,INFORME_MENSAL!$A$18,IF(Q1209&gt;360,INFORME_MENSAL!$A$19)))))))),"")</f>
        <v/>
      </c>
    </row>
    <row r="1210">
      <c r="A1210" t="inlineStr">
        <is>
          <t>CASA-51</t>
        </is>
      </c>
      <c r="B1210" t="inlineStr">
        <is>
          <t>FRANCISCO SALVIANO DA COSTA / EVELY SALVIANO TEIXEIRA</t>
        </is>
      </c>
      <c r="C1210" t="n">
        <v>1</v>
      </c>
      <c r="D1210" t="inlineStr">
        <is>
          <t>INCC</t>
        </is>
      </c>
      <c r="F1210" t="inlineStr">
        <is>
          <t>Mensal</t>
        </is>
      </c>
      <c r="G1210" s="322" t="n">
        <v>45682</v>
      </c>
      <c r="H1210" s="322" t="n">
        <v>45658</v>
      </c>
      <c r="I1210" t="n">
        <v>4</v>
      </c>
      <c r="J1210" t="inlineStr">
        <is>
          <t>A2 - Semestral</t>
        </is>
      </c>
      <c r="K1210" t="inlineStr">
        <is>
          <t>Contrato</t>
        </is>
      </c>
      <c r="L1210" t="n">
        <v>12738.27</v>
      </c>
      <c r="M1210" s="167">
        <f>DATE(YEAR(G1210),MONTH(G1210),1)</f>
        <v/>
      </c>
      <c r="N1210" s="157">
        <f>IF(G1210&gt;$L$3,"Futuro","Atraso")</f>
        <v/>
      </c>
      <c r="O1210">
        <f>12*(YEAR(G1210)-YEAR($L$3))+(MONTH(G1210)-MONTH($L$3))</f>
        <v/>
      </c>
      <c r="P1210" s="319">
        <f>IF(N1210="Atraso",L1210,L1210/(1+$L$2)^O1210)</f>
        <v/>
      </c>
      <c r="Q1210">
        <f>IF(N1210="Atraso",$L$3-G1210,0)</f>
        <v/>
      </c>
      <c r="R1210">
        <f>IF(Q1210&lt;=15,"Até 15",IF(Q1210&lt;=30,"Entre 15 e 30",IF(Q1210&lt;=60,"Entre 30 e 60",IF(Q1210&lt;=90,"Entre 60 e 90",IF(Q1210&lt;=120,"Entre 90 e 120",IF(Q1210&lt;=150,"Entre 120 e 150",IF(Q1210&lt;=180,"Entre 150 e 180","Superior a 180")))))))</f>
        <v/>
      </c>
      <c r="S1210">
        <f>IF(N1210="Atraso",IF(Q1210&lt;=30,INFORME_MENSAL!$A$12,IF(Q1210&lt;=60,INFORME_MENSAL!$A$13,IF(Q1210&lt;=90,INFORME_MENSAL!$A$14,IF(Q1210&lt;=120,INFORME_MENSAL!$A$15,IF(Q1210&lt;=150,INFORME_MENSAL!$A$16,IF(Q1210&lt;=180,INFORME_MENSAL!$A$17,IF(Q1210&lt;=360,INFORME_MENSAL!$A$18,IF(Q1210&gt;360,INFORME_MENSAL!$A$19)))))))),"")</f>
        <v/>
      </c>
    </row>
    <row r="1211">
      <c r="A1211" t="inlineStr">
        <is>
          <t>CASA-44</t>
        </is>
      </c>
      <c r="B1211" t="inlineStr">
        <is>
          <t>AUGUSTO PARRA DIONISIO</t>
        </is>
      </c>
      <c r="C1211" t="n">
        <v>1</v>
      </c>
      <c r="D1211" t="inlineStr">
        <is>
          <t>INCC</t>
        </is>
      </c>
      <c r="F1211" t="inlineStr">
        <is>
          <t>Mensal</t>
        </is>
      </c>
      <c r="G1211" s="322" t="n">
        <v>45682</v>
      </c>
      <c r="H1211" s="322" t="n">
        <v>45658</v>
      </c>
      <c r="I1211" t="n">
        <v>4</v>
      </c>
      <c r="J1211" t="inlineStr">
        <is>
          <t>A2 - Semestral</t>
        </is>
      </c>
      <c r="K1211" t="inlineStr">
        <is>
          <t>Contrato</t>
        </is>
      </c>
      <c r="L1211" t="n">
        <v>13011.94</v>
      </c>
      <c r="M1211" s="167">
        <f>DATE(YEAR(G1211),MONTH(G1211),1)</f>
        <v/>
      </c>
      <c r="N1211" s="157">
        <f>IF(G1211&gt;$L$3,"Futuro","Atraso")</f>
        <v/>
      </c>
      <c r="O1211">
        <f>12*(YEAR(G1211)-YEAR($L$3))+(MONTH(G1211)-MONTH($L$3))</f>
        <v/>
      </c>
      <c r="P1211" s="319">
        <f>IF(N1211="Atraso",L1211,L1211/(1+$L$2)^O1211)</f>
        <v/>
      </c>
      <c r="Q1211">
        <f>IF(N1211="Atraso",$L$3-G1211,0)</f>
        <v/>
      </c>
      <c r="R1211">
        <f>IF(Q1211&lt;=15,"Até 15",IF(Q1211&lt;=30,"Entre 15 e 30",IF(Q1211&lt;=60,"Entre 30 e 60",IF(Q1211&lt;=90,"Entre 60 e 90",IF(Q1211&lt;=120,"Entre 90 e 120",IF(Q1211&lt;=150,"Entre 120 e 150",IF(Q1211&lt;=180,"Entre 150 e 180","Superior a 180")))))))</f>
        <v/>
      </c>
      <c r="S1211">
        <f>IF(N1211="Atraso",IF(Q1211&lt;=30,INFORME_MENSAL!$A$12,IF(Q1211&lt;=60,INFORME_MENSAL!$A$13,IF(Q1211&lt;=90,INFORME_MENSAL!$A$14,IF(Q1211&lt;=120,INFORME_MENSAL!$A$15,IF(Q1211&lt;=150,INFORME_MENSAL!$A$16,IF(Q1211&lt;=180,INFORME_MENSAL!$A$17,IF(Q1211&lt;=360,INFORME_MENSAL!$A$18,IF(Q1211&gt;360,INFORME_MENSAL!$A$19)))))))),"")</f>
        <v/>
      </c>
    </row>
    <row r="1212">
      <c r="A1212" t="inlineStr">
        <is>
          <t>CASA-80</t>
        </is>
      </c>
      <c r="B1212" t="inlineStr">
        <is>
          <t>MATHEUS OMENA MACIEL / INGRID ANDRADE OMENA</t>
        </is>
      </c>
      <c r="C1212" t="n">
        <v>1</v>
      </c>
      <c r="D1212" t="inlineStr">
        <is>
          <t>INCC</t>
        </is>
      </c>
      <c r="F1212" t="inlineStr">
        <is>
          <t>Mensal</t>
        </is>
      </c>
      <c r="G1212" s="322" t="n">
        <v>45682</v>
      </c>
      <c r="H1212" s="322" t="n">
        <v>45658</v>
      </c>
      <c r="I1212" t="n">
        <v>14</v>
      </c>
      <c r="J1212" t="inlineStr">
        <is>
          <t>P - Parcela</t>
        </is>
      </c>
      <c r="K1212" t="inlineStr">
        <is>
          <t>Contrato</t>
        </is>
      </c>
      <c r="L1212" t="n">
        <v>3595.43</v>
      </c>
      <c r="M1212" s="167">
        <f>DATE(YEAR(G1212),MONTH(G1212),1)</f>
        <v/>
      </c>
      <c r="N1212" s="157">
        <f>IF(G1212&gt;$L$3,"Futuro","Atraso")</f>
        <v/>
      </c>
      <c r="O1212">
        <f>12*(YEAR(G1212)-YEAR($L$3))+(MONTH(G1212)-MONTH($L$3))</f>
        <v/>
      </c>
      <c r="P1212" s="319">
        <f>IF(N1212="Atraso",L1212,L1212/(1+$L$2)^O1212)</f>
        <v/>
      </c>
      <c r="Q1212">
        <f>IF(N1212="Atraso",$L$3-G1212,0)</f>
        <v/>
      </c>
      <c r="R1212">
        <f>IF(Q1212&lt;=15,"Até 15",IF(Q1212&lt;=30,"Entre 15 e 30",IF(Q1212&lt;=60,"Entre 30 e 60",IF(Q1212&lt;=90,"Entre 60 e 90",IF(Q1212&lt;=120,"Entre 90 e 120",IF(Q1212&lt;=150,"Entre 120 e 150",IF(Q1212&lt;=180,"Entre 150 e 180","Superior a 180")))))))</f>
        <v/>
      </c>
      <c r="S1212">
        <f>IF(N1212="Atraso",IF(Q1212&lt;=30,INFORME_MENSAL!$A$12,IF(Q1212&lt;=60,INFORME_MENSAL!$A$13,IF(Q1212&lt;=90,INFORME_MENSAL!$A$14,IF(Q1212&lt;=120,INFORME_MENSAL!$A$15,IF(Q1212&lt;=150,INFORME_MENSAL!$A$16,IF(Q1212&lt;=180,INFORME_MENSAL!$A$17,IF(Q1212&lt;=360,INFORME_MENSAL!$A$18,IF(Q1212&gt;360,INFORME_MENSAL!$A$19)))))))),"")</f>
        <v/>
      </c>
    </row>
    <row r="1213">
      <c r="A1213" t="inlineStr">
        <is>
          <t>CASA-10</t>
        </is>
      </c>
      <c r="B1213" t="inlineStr">
        <is>
          <t>DIEGO DA MATA DE SOUSA</t>
        </is>
      </c>
      <c r="C1213" t="n">
        <v>1</v>
      </c>
      <c r="D1213" t="inlineStr">
        <is>
          <t>INCC</t>
        </is>
      </c>
      <c r="F1213" t="inlineStr">
        <is>
          <t>Mensal</t>
        </is>
      </c>
      <c r="G1213" s="322" t="n">
        <v>45682</v>
      </c>
      <c r="H1213" s="322" t="n">
        <v>45658</v>
      </c>
      <c r="I1213" t="n">
        <v>14</v>
      </c>
      <c r="J1213" t="inlineStr">
        <is>
          <t>P - Parcela</t>
        </is>
      </c>
      <c r="K1213" t="inlineStr">
        <is>
          <t>Contrato</t>
        </is>
      </c>
      <c r="L1213" t="n">
        <v>3595.43</v>
      </c>
      <c r="M1213" s="167">
        <f>DATE(YEAR(G1213),MONTH(G1213),1)</f>
        <v/>
      </c>
      <c r="N1213" s="157">
        <f>IF(G1213&gt;$L$3,"Futuro","Atraso")</f>
        <v/>
      </c>
      <c r="O1213">
        <f>12*(YEAR(G1213)-YEAR($L$3))+(MONTH(G1213)-MONTH($L$3))</f>
        <v/>
      </c>
      <c r="P1213" s="319">
        <f>IF(N1213="Atraso",L1213,L1213/(1+$L$2)^O1213)</f>
        <v/>
      </c>
      <c r="Q1213">
        <f>IF(N1213="Atraso",$L$3-G1213,0)</f>
        <v/>
      </c>
      <c r="R1213">
        <f>IF(Q1213&lt;=15,"Até 15",IF(Q1213&lt;=30,"Entre 15 e 30",IF(Q1213&lt;=60,"Entre 30 e 60",IF(Q1213&lt;=90,"Entre 60 e 90",IF(Q1213&lt;=120,"Entre 90 e 120",IF(Q1213&lt;=150,"Entre 120 e 150",IF(Q1213&lt;=180,"Entre 150 e 180","Superior a 180")))))))</f>
        <v/>
      </c>
      <c r="S1213">
        <f>IF(N1213="Atraso",IF(Q1213&lt;=30,INFORME_MENSAL!$A$12,IF(Q1213&lt;=60,INFORME_MENSAL!$A$13,IF(Q1213&lt;=90,INFORME_MENSAL!$A$14,IF(Q1213&lt;=120,INFORME_MENSAL!$A$15,IF(Q1213&lt;=150,INFORME_MENSAL!$A$16,IF(Q1213&lt;=180,INFORME_MENSAL!$A$17,IF(Q1213&lt;=360,INFORME_MENSAL!$A$18,IF(Q1213&gt;360,INFORME_MENSAL!$A$19)))))))),"")</f>
        <v/>
      </c>
    </row>
    <row r="1214">
      <c r="A1214" t="inlineStr">
        <is>
          <t>CASA-27</t>
        </is>
      </c>
      <c r="B1214" t="inlineStr">
        <is>
          <t>SIMONE REGINA MAIA</t>
        </is>
      </c>
      <c r="C1214" t="n">
        <v>1</v>
      </c>
      <c r="D1214" t="inlineStr">
        <is>
          <t>INCC</t>
        </is>
      </c>
      <c r="F1214" t="inlineStr">
        <is>
          <t>Mensal</t>
        </is>
      </c>
      <c r="G1214" s="322" t="n">
        <v>45703</v>
      </c>
      <c r="H1214" s="322" t="n">
        <v>45689</v>
      </c>
      <c r="I1214" t="n">
        <v>5</v>
      </c>
      <c r="J1214" t="inlineStr">
        <is>
          <t>A2 - Semestral</t>
        </is>
      </c>
      <c r="K1214" t="inlineStr">
        <is>
          <t>Contrato</t>
        </is>
      </c>
      <c r="L1214" t="n">
        <v>13340.4</v>
      </c>
      <c r="M1214" s="167">
        <f>DATE(YEAR(G1214),MONTH(G1214),1)</f>
        <v/>
      </c>
      <c r="N1214" s="157">
        <f>IF(G1214&gt;$L$3,"Futuro","Atraso")</f>
        <v/>
      </c>
      <c r="O1214">
        <f>12*(YEAR(G1214)-YEAR($L$3))+(MONTH(G1214)-MONTH($L$3))</f>
        <v/>
      </c>
      <c r="P1214" s="319">
        <f>IF(N1214="Atraso",L1214,L1214/(1+$L$2)^O1214)</f>
        <v/>
      </c>
      <c r="Q1214">
        <f>IF(N1214="Atraso",$L$3-G1214,0)</f>
        <v/>
      </c>
      <c r="R1214">
        <f>IF(Q1214&lt;=15,"Até 15",IF(Q1214&lt;=30,"Entre 15 e 30",IF(Q1214&lt;=60,"Entre 30 e 60",IF(Q1214&lt;=90,"Entre 60 e 90",IF(Q1214&lt;=120,"Entre 90 e 120",IF(Q1214&lt;=150,"Entre 120 e 150",IF(Q1214&lt;=180,"Entre 150 e 180","Superior a 180")))))))</f>
        <v/>
      </c>
      <c r="S1214">
        <f>IF(N1214="Atraso",IF(Q1214&lt;=30,INFORME_MENSAL!$A$12,IF(Q1214&lt;=60,INFORME_MENSAL!$A$13,IF(Q1214&lt;=90,INFORME_MENSAL!$A$14,IF(Q1214&lt;=120,INFORME_MENSAL!$A$15,IF(Q1214&lt;=150,INFORME_MENSAL!$A$16,IF(Q1214&lt;=180,INFORME_MENSAL!$A$17,IF(Q1214&lt;=360,INFORME_MENSAL!$A$18,IF(Q1214&gt;360,INFORME_MENSAL!$A$19)))))))),"")</f>
        <v/>
      </c>
    </row>
    <row r="1215">
      <c r="A1215" t="inlineStr">
        <is>
          <t>CASA-35</t>
        </is>
      </c>
      <c r="B1215" t="inlineStr">
        <is>
          <t>ADRIANA ALVARES DA COSTA / RICARDO FEIJO</t>
        </is>
      </c>
      <c r="C1215" t="n">
        <v>1</v>
      </c>
      <c r="D1215" t="inlineStr">
        <is>
          <t>INCC</t>
        </is>
      </c>
      <c r="F1215" t="inlineStr">
        <is>
          <t>Mensal</t>
        </is>
      </c>
      <c r="G1215" s="322" t="n">
        <v>45703</v>
      </c>
      <c r="H1215" s="322" t="n">
        <v>45689</v>
      </c>
      <c r="I1215" t="n">
        <v>5</v>
      </c>
      <c r="J1215" t="inlineStr">
        <is>
          <t>A2 - Semestral</t>
        </is>
      </c>
      <c r="K1215" t="inlineStr">
        <is>
          <t>Contrato</t>
        </is>
      </c>
      <c r="L1215" t="n">
        <v>11115.14</v>
      </c>
      <c r="M1215" s="167">
        <f>DATE(YEAR(G1215),MONTH(G1215),1)</f>
        <v/>
      </c>
      <c r="N1215" s="157">
        <f>IF(G1215&gt;$L$3,"Futuro","Atraso")</f>
        <v/>
      </c>
      <c r="O1215">
        <f>12*(YEAR(G1215)-YEAR($L$3))+(MONTH(G1215)-MONTH($L$3))</f>
        <v/>
      </c>
      <c r="P1215" s="319">
        <f>IF(N1215="Atraso",L1215,L1215/(1+$L$2)^O1215)</f>
        <v/>
      </c>
      <c r="Q1215">
        <f>IF(N1215="Atraso",$L$3-G1215,0)</f>
        <v/>
      </c>
      <c r="R1215">
        <f>IF(Q1215&lt;=15,"Até 15",IF(Q1215&lt;=30,"Entre 15 e 30",IF(Q1215&lt;=60,"Entre 30 e 60",IF(Q1215&lt;=90,"Entre 60 e 90",IF(Q1215&lt;=120,"Entre 90 e 120",IF(Q1215&lt;=150,"Entre 120 e 150",IF(Q1215&lt;=180,"Entre 150 e 180","Superior a 180")))))))</f>
        <v/>
      </c>
      <c r="S1215">
        <f>IF(N1215="Atraso",IF(Q1215&lt;=30,INFORME_MENSAL!$A$12,IF(Q1215&lt;=60,INFORME_MENSAL!$A$13,IF(Q1215&lt;=90,INFORME_MENSAL!$A$14,IF(Q1215&lt;=120,INFORME_MENSAL!$A$15,IF(Q1215&lt;=150,INFORME_MENSAL!$A$16,IF(Q1215&lt;=180,INFORME_MENSAL!$A$17,IF(Q1215&lt;=360,INFORME_MENSAL!$A$18,IF(Q1215&gt;360,INFORME_MENSAL!$A$19)))))))),"")</f>
        <v/>
      </c>
    </row>
    <row r="1216">
      <c r="A1216" t="inlineStr">
        <is>
          <t>CASA-36</t>
        </is>
      </c>
      <c r="B1216" t="inlineStr">
        <is>
          <t>ADRIANA ALVARES DA COSTA / RICARDO FEIJO</t>
        </is>
      </c>
      <c r="C1216" t="n">
        <v>1</v>
      </c>
      <c r="D1216" t="inlineStr">
        <is>
          <t>INCC</t>
        </is>
      </c>
      <c r="F1216" t="inlineStr">
        <is>
          <t>Mensal</t>
        </is>
      </c>
      <c r="G1216" s="322" t="n">
        <v>45703</v>
      </c>
      <c r="H1216" s="322" t="n">
        <v>45689</v>
      </c>
      <c r="I1216" t="n">
        <v>5</v>
      </c>
      <c r="J1216" t="inlineStr">
        <is>
          <t>A2 - Semestral</t>
        </is>
      </c>
      <c r="K1216" t="inlineStr">
        <is>
          <t>Contrato</t>
        </is>
      </c>
      <c r="L1216" t="n">
        <v>11115.14</v>
      </c>
      <c r="M1216" s="167">
        <f>DATE(YEAR(G1216),MONTH(G1216),1)</f>
        <v/>
      </c>
      <c r="N1216" s="157">
        <f>IF(G1216&gt;$L$3,"Futuro","Atraso")</f>
        <v/>
      </c>
      <c r="O1216">
        <f>12*(YEAR(G1216)-YEAR($L$3))+(MONTH(G1216)-MONTH($L$3))</f>
        <v/>
      </c>
      <c r="P1216" s="319">
        <f>IF(N1216="Atraso",L1216,L1216/(1+$L$2)^O1216)</f>
        <v/>
      </c>
      <c r="Q1216">
        <f>IF(N1216="Atraso",$L$3-G1216,0)</f>
        <v/>
      </c>
      <c r="R1216">
        <f>IF(Q1216&lt;=15,"Até 15",IF(Q1216&lt;=30,"Entre 15 e 30",IF(Q1216&lt;=60,"Entre 30 e 60",IF(Q1216&lt;=90,"Entre 60 e 90",IF(Q1216&lt;=120,"Entre 90 e 120",IF(Q1216&lt;=150,"Entre 120 e 150",IF(Q1216&lt;=180,"Entre 150 e 180","Superior a 180")))))))</f>
        <v/>
      </c>
      <c r="S1216">
        <f>IF(N1216="Atraso",IF(Q1216&lt;=30,INFORME_MENSAL!$A$12,IF(Q1216&lt;=60,INFORME_MENSAL!$A$13,IF(Q1216&lt;=90,INFORME_MENSAL!$A$14,IF(Q1216&lt;=120,INFORME_MENSAL!$A$15,IF(Q1216&lt;=150,INFORME_MENSAL!$A$16,IF(Q1216&lt;=180,INFORME_MENSAL!$A$17,IF(Q1216&lt;=360,INFORME_MENSAL!$A$18,IF(Q1216&gt;360,INFORME_MENSAL!$A$19)))))))),"")</f>
        <v/>
      </c>
    </row>
    <row r="1217">
      <c r="A1217" t="inlineStr">
        <is>
          <t>CASA-37</t>
        </is>
      </c>
      <c r="B1217" t="inlineStr">
        <is>
          <t>DACH DIGITAL CONSULTORIA E SOLUCOES DIGITAIS LTDA / WESLEY BATISTA PEREIRA</t>
        </is>
      </c>
      <c r="C1217" t="n">
        <v>1</v>
      </c>
      <c r="D1217" t="inlineStr">
        <is>
          <t>INCC</t>
        </is>
      </c>
      <c r="F1217" t="inlineStr">
        <is>
          <t>Mensal</t>
        </is>
      </c>
      <c r="G1217" s="322" t="n">
        <v>45708</v>
      </c>
      <c r="H1217" s="322" t="n">
        <v>45689</v>
      </c>
      <c r="I1217" t="n">
        <v>5</v>
      </c>
      <c r="J1217" t="inlineStr">
        <is>
          <t>A2 - Semestral</t>
        </is>
      </c>
      <c r="K1217" t="inlineStr">
        <is>
          <t>Contrato</t>
        </is>
      </c>
      <c r="L1217" t="n">
        <v>13340.4</v>
      </c>
      <c r="M1217" s="167">
        <f>DATE(YEAR(G1217),MONTH(G1217),1)</f>
        <v/>
      </c>
      <c r="N1217" s="157">
        <f>IF(G1217&gt;$L$3,"Futuro","Atraso")</f>
        <v/>
      </c>
      <c r="O1217">
        <f>12*(YEAR(G1217)-YEAR($L$3))+(MONTH(G1217)-MONTH($L$3))</f>
        <v/>
      </c>
      <c r="P1217" s="319">
        <f>IF(N1217="Atraso",L1217,L1217/(1+$L$2)^O1217)</f>
        <v/>
      </c>
      <c r="Q1217">
        <f>IF(N1217="Atraso",$L$3-G1217,0)</f>
        <v/>
      </c>
      <c r="R1217">
        <f>IF(Q1217&lt;=15,"Até 15",IF(Q1217&lt;=30,"Entre 15 e 30",IF(Q1217&lt;=60,"Entre 30 e 60",IF(Q1217&lt;=90,"Entre 60 e 90",IF(Q1217&lt;=120,"Entre 90 e 120",IF(Q1217&lt;=150,"Entre 120 e 150",IF(Q1217&lt;=180,"Entre 150 e 180","Superior a 180")))))))</f>
        <v/>
      </c>
      <c r="S1217">
        <f>IF(N1217="Atraso",IF(Q1217&lt;=30,INFORME_MENSAL!$A$12,IF(Q1217&lt;=60,INFORME_MENSAL!$A$13,IF(Q1217&lt;=90,INFORME_MENSAL!$A$14,IF(Q1217&lt;=120,INFORME_MENSAL!$A$15,IF(Q1217&lt;=150,INFORME_MENSAL!$A$16,IF(Q1217&lt;=180,INFORME_MENSAL!$A$17,IF(Q1217&lt;=360,INFORME_MENSAL!$A$18,IF(Q1217&gt;360,INFORME_MENSAL!$A$19)))))))),"")</f>
        <v/>
      </c>
    </row>
    <row r="1218">
      <c r="A1218" t="inlineStr">
        <is>
          <t>CASA-68</t>
        </is>
      </c>
      <c r="B1218" t="inlineStr">
        <is>
          <t>WENDELL PITTER ESTANDO / LILIAN PEREIRA DA SILVA</t>
        </is>
      </c>
      <c r="C1218" t="n">
        <v>1</v>
      </c>
      <c r="D1218" t="inlineStr">
        <is>
          <t>INCC</t>
        </is>
      </c>
      <c r="F1218" t="inlineStr">
        <is>
          <t>Mensal</t>
        </is>
      </c>
      <c r="G1218" s="322" t="n">
        <v>45713</v>
      </c>
      <c r="H1218" s="322" t="n">
        <v>45689</v>
      </c>
      <c r="I1218" t="n">
        <v>5</v>
      </c>
      <c r="J1218" t="inlineStr">
        <is>
          <t>A2 - Semestral</t>
        </is>
      </c>
      <c r="K1218" t="inlineStr">
        <is>
          <t>Contrato</t>
        </is>
      </c>
      <c r="L1218" t="n">
        <v>11115.14</v>
      </c>
      <c r="M1218" s="167">
        <f>DATE(YEAR(G1218),MONTH(G1218),1)</f>
        <v/>
      </c>
      <c r="N1218" s="157">
        <f>IF(G1218&gt;$L$3,"Futuro","Atraso")</f>
        <v/>
      </c>
      <c r="O1218">
        <f>12*(YEAR(G1218)-YEAR($L$3))+(MONTH(G1218)-MONTH($L$3))</f>
        <v/>
      </c>
      <c r="P1218" s="319">
        <f>IF(N1218="Atraso",L1218,L1218/(1+$L$2)^O1218)</f>
        <v/>
      </c>
      <c r="Q1218">
        <f>IF(N1218="Atraso",$L$3-G1218,0)</f>
        <v/>
      </c>
      <c r="R1218">
        <f>IF(Q1218&lt;=15,"Até 15",IF(Q1218&lt;=30,"Entre 15 e 30",IF(Q1218&lt;=60,"Entre 30 e 60",IF(Q1218&lt;=90,"Entre 60 e 90",IF(Q1218&lt;=120,"Entre 90 e 120",IF(Q1218&lt;=150,"Entre 120 e 150",IF(Q1218&lt;=180,"Entre 150 e 180","Superior a 180")))))))</f>
        <v/>
      </c>
      <c r="S1218">
        <f>IF(N1218="Atraso",IF(Q1218&lt;=30,INFORME_MENSAL!$A$12,IF(Q1218&lt;=60,INFORME_MENSAL!$A$13,IF(Q1218&lt;=90,INFORME_MENSAL!$A$14,IF(Q1218&lt;=120,INFORME_MENSAL!$A$15,IF(Q1218&lt;=150,INFORME_MENSAL!$A$16,IF(Q1218&lt;=180,INFORME_MENSAL!$A$17,IF(Q1218&lt;=360,INFORME_MENSAL!$A$18,IF(Q1218&gt;360,INFORME_MENSAL!$A$19)))))))),"")</f>
        <v/>
      </c>
    </row>
    <row r="1219">
      <c r="A1219" t="inlineStr">
        <is>
          <t>CASA-66</t>
        </is>
      </c>
      <c r="B1219" t="inlineStr">
        <is>
          <t>MARIA APARECIDA LIMA SANTOS</t>
        </is>
      </c>
      <c r="C1219" t="n">
        <v>1</v>
      </c>
      <c r="D1219" t="inlineStr">
        <is>
          <t>INCC</t>
        </is>
      </c>
      <c r="F1219" t="inlineStr">
        <is>
          <t>Mensal</t>
        </is>
      </c>
      <c r="G1219" s="322" t="n">
        <v>45713</v>
      </c>
      <c r="H1219" s="322" t="n">
        <v>45689</v>
      </c>
      <c r="I1219" t="n">
        <v>4</v>
      </c>
      <c r="J1219" t="inlineStr">
        <is>
          <t>A2 - Semestral</t>
        </is>
      </c>
      <c r="K1219" t="inlineStr">
        <is>
          <t>Contrato</t>
        </is>
      </c>
      <c r="L1219" t="n">
        <v>11115.14</v>
      </c>
      <c r="M1219" s="167">
        <f>DATE(YEAR(G1219),MONTH(G1219),1)</f>
        <v/>
      </c>
      <c r="N1219" s="157">
        <f>IF(G1219&gt;$L$3,"Futuro","Atraso")</f>
        <v/>
      </c>
      <c r="O1219">
        <f>12*(YEAR(G1219)-YEAR($L$3))+(MONTH(G1219)-MONTH($L$3))</f>
        <v/>
      </c>
      <c r="P1219" s="319">
        <f>IF(N1219="Atraso",L1219,L1219/(1+$L$2)^O1219)</f>
        <v/>
      </c>
      <c r="Q1219">
        <f>IF(N1219="Atraso",$L$3-G1219,0)</f>
        <v/>
      </c>
      <c r="R1219">
        <f>IF(Q1219&lt;=15,"Até 15",IF(Q1219&lt;=30,"Entre 15 e 30",IF(Q1219&lt;=60,"Entre 30 e 60",IF(Q1219&lt;=90,"Entre 60 e 90",IF(Q1219&lt;=120,"Entre 90 e 120",IF(Q1219&lt;=150,"Entre 120 e 150",IF(Q1219&lt;=180,"Entre 150 e 180","Superior a 180")))))))</f>
        <v/>
      </c>
      <c r="S1219">
        <f>IF(N1219="Atraso",IF(Q1219&lt;=30,INFORME_MENSAL!$A$12,IF(Q1219&lt;=60,INFORME_MENSAL!$A$13,IF(Q1219&lt;=90,INFORME_MENSAL!$A$14,IF(Q1219&lt;=120,INFORME_MENSAL!$A$15,IF(Q1219&lt;=150,INFORME_MENSAL!$A$16,IF(Q1219&lt;=180,INFORME_MENSAL!$A$17,IF(Q1219&lt;=360,INFORME_MENSAL!$A$18,IF(Q1219&gt;360,INFORME_MENSAL!$A$19)))))))),"")</f>
        <v/>
      </c>
    </row>
    <row r="1220">
      <c r="A1220" t="inlineStr">
        <is>
          <t>CASA-38</t>
        </is>
      </c>
      <c r="B1220" t="inlineStr">
        <is>
          <t>GABRIEL DE CARVALHO MELLO / KAMILLA DE CARVALHO CERQUEIRA MELLO</t>
        </is>
      </c>
      <c r="C1220" t="n">
        <v>1</v>
      </c>
      <c r="D1220" t="inlineStr">
        <is>
          <t>INCC</t>
        </is>
      </c>
      <c r="F1220" t="inlineStr">
        <is>
          <t>Mensal</t>
        </is>
      </c>
      <c r="G1220" s="322" t="n">
        <v>45713</v>
      </c>
      <c r="H1220" s="322" t="n">
        <v>45689</v>
      </c>
      <c r="I1220" t="n">
        <v>4</v>
      </c>
      <c r="J1220" t="inlineStr">
        <is>
          <t>A2 - Semestral</t>
        </is>
      </c>
      <c r="K1220" t="inlineStr">
        <is>
          <t>Contrato</t>
        </is>
      </c>
      <c r="L1220" t="n">
        <v>13289.89</v>
      </c>
      <c r="M1220" s="167">
        <f>DATE(YEAR(G1220),MONTH(G1220),1)</f>
        <v/>
      </c>
      <c r="N1220" s="157">
        <f>IF(G1220&gt;$L$3,"Futuro","Atraso")</f>
        <v/>
      </c>
      <c r="O1220">
        <f>12*(YEAR(G1220)-YEAR($L$3))+(MONTH(G1220)-MONTH($L$3))</f>
        <v/>
      </c>
      <c r="P1220" s="319">
        <f>IF(N1220="Atraso",L1220,L1220/(1+$L$2)^O1220)</f>
        <v/>
      </c>
      <c r="Q1220">
        <f>IF(N1220="Atraso",$L$3-G1220,0)</f>
        <v/>
      </c>
      <c r="R1220">
        <f>IF(Q1220&lt;=15,"Até 15",IF(Q1220&lt;=30,"Entre 15 e 30",IF(Q1220&lt;=60,"Entre 30 e 60",IF(Q1220&lt;=90,"Entre 60 e 90",IF(Q1220&lt;=120,"Entre 90 e 120",IF(Q1220&lt;=150,"Entre 120 e 150",IF(Q1220&lt;=180,"Entre 150 e 180","Superior a 180")))))))</f>
        <v/>
      </c>
      <c r="S1220">
        <f>IF(N1220="Atraso",IF(Q1220&lt;=30,INFORME_MENSAL!$A$12,IF(Q1220&lt;=60,INFORME_MENSAL!$A$13,IF(Q1220&lt;=90,INFORME_MENSAL!$A$14,IF(Q1220&lt;=120,INFORME_MENSAL!$A$15,IF(Q1220&lt;=150,INFORME_MENSAL!$A$16,IF(Q1220&lt;=180,INFORME_MENSAL!$A$17,IF(Q1220&lt;=360,INFORME_MENSAL!$A$18,IF(Q1220&gt;360,INFORME_MENSAL!$A$19)))))))),"")</f>
        <v/>
      </c>
    </row>
    <row r="1221">
      <c r="A1221" t="inlineStr">
        <is>
          <t>CASA-7</t>
        </is>
      </c>
      <c r="B1221" t="inlineStr">
        <is>
          <t>JOÃO ANTONIO RODRIGUES GOMES / LUANA GABRIELLE DA SILVA PASSOS</t>
        </is>
      </c>
      <c r="C1221" t="n">
        <v>1</v>
      </c>
      <c r="D1221" t="inlineStr">
        <is>
          <t>INCC</t>
        </is>
      </c>
      <c r="F1221" t="inlineStr">
        <is>
          <t>Mensal</t>
        </is>
      </c>
      <c r="G1221" s="322" t="n">
        <v>45713</v>
      </c>
      <c r="H1221" s="322" t="n">
        <v>45689</v>
      </c>
      <c r="I1221" t="n">
        <v>4</v>
      </c>
      <c r="J1221" t="inlineStr">
        <is>
          <t>A2 - Semestral</t>
        </is>
      </c>
      <c r="K1221" t="inlineStr">
        <is>
          <t>Contrato</t>
        </is>
      </c>
      <c r="L1221" t="n">
        <v>11073.06</v>
      </c>
      <c r="M1221" s="167">
        <f>DATE(YEAR(G1221),MONTH(G1221),1)</f>
        <v/>
      </c>
      <c r="N1221" s="157">
        <f>IF(G1221&gt;$L$3,"Futuro","Atraso")</f>
        <v/>
      </c>
      <c r="O1221">
        <f>12*(YEAR(G1221)-YEAR($L$3))+(MONTH(G1221)-MONTH($L$3))</f>
        <v/>
      </c>
      <c r="P1221" s="319">
        <f>IF(N1221="Atraso",L1221,L1221/(1+$L$2)^O1221)</f>
        <v/>
      </c>
      <c r="Q1221">
        <f>IF(N1221="Atraso",$L$3-G1221,0)</f>
        <v/>
      </c>
      <c r="R1221">
        <f>IF(Q1221&lt;=15,"Até 15",IF(Q1221&lt;=30,"Entre 15 e 30",IF(Q1221&lt;=60,"Entre 30 e 60",IF(Q1221&lt;=90,"Entre 60 e 90",IF(Q1221&lt;=120,"Entre 90 e 120",IF(Q1221&lt;=150,"Entre 120 e 150",IF(Q1221&lt;=180,"Entre 150 e 180","Superior a 180")))))))</f>
        <v/>
      </c>
      <c r="S1221">
        <f>IF(N1221="Atraso",IF(Q1221&lt;=30,INFORME_MENSAL!$A$12,IF(Q1221&lt;=60,INFORME_MENSAL!$A$13,IF(Q1221&lt;=90,INFORME_MENSAL!$A$14,IF(Q1221&lt;=120,INFORME_MENSAL!$A$15,IF(Q1221&lt;=150,INFORME_MENSAL!$A$16,IF(Q1221&lt;=180,INFORME_MENSAL!$A$17,IF(Q1221&lt;=360,INFORME_MENSAL!$A$18,IF(Q1221&gt;360,INFORME_MENSAL!$A$19)))))))),"")</f>
        <v/>
      </c>
    </row>
    <row r="1222">
      <c r="A1222" t="inlineStr">
        <is>
          <t>CASA-33</t>
        </is>
      </c>
      <c r="B1222" t="inlineStr">
        <is>
          <t>MICHEL AKIRA YONAMINE / KARINA HARUMI URA YONAMINE</t>
        </is>
      </c>
      <c r="C1222" t="n">
        <v>1</v>
      </c>
      <c r="D1222" t="inlineStr">
        <is>
          <t>INCC</t>
        </is>
      </c>
      <c r="F1222" t="inlineStr">
        <is>
          <t>Mensal</t>
        </is>
      </c>
      <c r="G1222" s="322" t="n">
        <v>45713</v>
      </c>
      <c r="H1222" s="322" t="n">
        <v>45689</v>
      </c>
      <c r="I1222" t="n">
        <v>4</v>
      </c>
      <c r="J1222" t="inlineStr">
        <is>
          <t>A2 - Semestral</t>
        </is>
      </c>
      <c r="K1222" t="inlineStr">
        <is>
          <t>Contrato</t>
        </is>
      </c>
      <c r="L1222" t="n">
        <v>14037.97</v>
      </c>
      <c r="M1222" s="167">
        <f>DATE(YEAR(G1222),MONTH(G1222),1)</f>
        <v/>
      </c>
      <c r="N1222" s="157">
        <f>IF(G1222&gt;$L$3,"Futuro","Atraso")</f>
        <v/>
      </c>
      <c r="O1222">
        <f>12*(YEAR(G1222)-YEAR($L$3))+(MONTH(G1222)-MONTH($L$3))</f>
        <v/>
      </c>
      <c r="P1222" s="319">
        <f>IF(N1222="Atraso",L1222,L1222/(1+$L$2)^O1222)</f>
        <v/>
      </c>
      <c r="Q1222">
        <f>IF(N1222="Atraso",$L$3-G1222,0)</f>
        <v/>
      </c>
      <c r="R1222">
        <f>IF(Q1222&lt;=15,"Até 15",IF(Q1222&lt;=30,"Entre 15 e 30",IF(Q1222&lt;=60,"Entre 30 e 60",IF(Q1222&lt;=90,"Entre 60 e 90",IF(Q1222&lt;=120,"Entre 90 e 120",IF(Q1222&lt;=150,"Entre 120 e 150",IF(Q1222&lt;=180,"Entre 150 e 180","Superior a 180")))))))</f>
        <v/>
      </c>
      <c r="S1222">
        <f>IF(N1222="Atraso",IF(Q1222&lt;=30,INFORME_MENSAL!$A$12,IF(Q1222&lt;=60,INFORME_MENSAL!$A$13,IF(Q1222&lt;=90,INFORME_MENSAL!$A$14,IF(Q1222&lt;=120,INFORME_MENSAL!$A$15,IF(Q1222&lt;=150,INFORME_MENSAL!$A$16,IF(Q1222&lt;=180,INFORME_MENSAL!$A$17,IF(Q1222&lt;=360,INFORME_MENSAL!$A$18,IF(Q1222&gt;360,INFORME_MENSAL!$A$19)))))))),"")</f>
        <v/>
      </c>
    </row>
    <row r="1223">
      <c r="A1223" t="inlineStr">
        <is>
          <t>CASA-64</t>
        </is>
      </c>
      <c r="B1223" t="inlineStr">
        <is>
          <t>THIAGO CASSEB DE SOUZA</t>
        </is>
      </c>
      <c r="C1223" t="n">
        <v>1</v>
      </c>
      <c r="D1223" t="inlineStr">
        <is>
          <t>INCC</t>
        </is>
      </c>
      <c r="F1223" t="inlineStr">
        <is>
          <t>Mensal</t>
        </is>
      </c>
      <c r="G1223" s="322" t="n">
        <v>45726</v>
      </c>
      <c r="H1223" s="322" t="n">
        <v>45717</v>
      </c>
      <c r="I1223" t="n">
        <v>5</v>
      </c>
      <c r="J1223" t="inlineStr">
        <is>
          <t>A2 - Semestral</t>
        </is>
      </c>
      <c r="K1223" t="inlineStr">
        <is>
          <t>Contrato</t>
        </is>
      </c>
      <c r="L1223" t="n">
        <v>11073.06</v>
      </c>
      <c r="M1223" s="167">
        <f>DATE(YEAR(G1223),MONTH(G1223),1)</f>
        <v/>
      </c>
      <c r="N1223" s="157">
        <f>IF(G1223&gt;$L$3,"Futuro","Atraso")</f>
        <v/>
      </c>
      <c r="O1223">
        <f>12*(YEAR(G1223)-YEAR($L$3))+(MONTH(G1223)-MONTH($L$3))</f>
        <v/>
      </c>
      <c r="P1223" s="319">
        <f>IF(N1223="Atraso",L1223,L1223/(1+$L$2)^O1223)</f>
        <v/>
      </c>
      <c r="Q1223">
        <f>IF(N1223="Atraso",$L$3-G1223,0)</f>
        <v/>
      </c>
      <c r="R1223">
        <f>IF(Q1223&lt;=15,"Até 15",IF(Q1223&lt;=30,"Entre 15 e 30",IF(Q1223&lt;=60,"Entre 30 e 60",IF(Q1223&lt;=90,"Entre 60 e 90",IF(Q1223&lt;=120,"Entre 90 e 120",IF(Q1223&lt;=150,"Entre 120 e 150",IF(Q1223&lt;=180,"Entre 150 e 180","Superior a 180")))))))</f>
        <v/>
      </c>
      <c r="S1223">
        <f>IF(N1223="Atraso",IF(Q1223&lt;=30,INFORME_MENSAL!$A$12,IF(Q1223&lt;=60,INFORME_MENSAL!$A$13,IF(Q1223&lt;=90,INFORME_MENSAL!$A$14,IF(Q1223&lt;=120,INFORME_MENSAL!$A$15,IF(Q1223&lt;=150,INFORME_MENSAL!$A$16,IF(Q1223&lt;=180,INFORME_MENSAL!$A$17,IF(Q1223&lt;=360,INFORME_MENSAL!$A$18,IF(Q1223&gt;360,INFORME_MENSAL!$A$19)))))))),"")</f>
        <v/>
      </c>
    </row>
    <row r="1224">
      <c r="A1224" t="inlineStr">
        <is>
          <t>CASA-29</t>
        </is>
      </c>
      <c r="B1224" t="inlineStr">
        <is>
          <t>SANDRO MIGUEL DE AVILA / SANDRA BARBOSA DE AVILA</t>
        </is>
      </c>
      <c r="C1224" t="n">
        <v>1</v>
      </c>
      <c r="D1224" t="inlineStr">
        <is>
          <t>INCC</t>
        </is>
      </c>
      <c r="F1224" t="inlineStr">
        <is>
          <t>Mensal</t>
        </is>
      </c>
      <c r="G1224" s="322" t="n">
        <v>45741</v>
      </c>
      <c r="H1224" s="322" t="n">
        <v>45717</v>
      </c>
      <c r="I1224" t="n">
        <v>4</v>
      </c>
      <c r="J1224" t="inlineStr">
        <is>
          <t>A2 - Semestral</t>
        </is>
      </c>
      <c r="K1224" t="inlineStr">
        <is>
          <t>Contrato</t>
        </is>
      </c>
      <c r="L1224" t="n">
        <v>11073.06</v>
      </c>
      <c r="M1224" s="167">
        <f>DATE(YEAR(G1224),MONTH(G1224),1)</f>
        <v/>
      </c>
      <c r="N1224" s="157">
        <f>IF(G1224&gt;$L$3,"Futuro","Atraso")</f>
        <v/>
      </c>
      <c r="O1224">
        <f>12*(YEAR(G1224)-YEAR($L$3))+(MONTH(G1224)-MONTH($L$3))</f>
        <v/>
      </c>
      <c r="P1224" s="319">
        <f>IF(N1224="Atraso",L1224,L1224/(1+$L$2)^O1224)</f>
        <v/>
      </c>
      <c r="Q1224">
        <f>IF(N1224="Atraso",$L$3-G1224,0)</f>
        <v/>
      </c>
      <c r="R1224">
        <f>IF(Q1224&lt;=15,"Até 15",IF(Q1224&lt;=30,"Entre 15 e 30",IF(Q1224&lt;=60,"Entre 30 e 60",IF(Q1224&lt;=90,"Entre 60 e 90",IF(Q1224&lt;=120,"Entre 90 e 120",IF(Q1224&lt;=150,"Entre 120 e 150",IF(Q1224&lt;=180,"Entre 150 e 180","Superior a 180")))))))</f>
        <v/>
      </c>
      <c r="S1224">
        <f>IF(N1224="Atraso",IF(Q1224&lt;=30,INFORME_MENSAL!$A$12,IF(Q1224&lt;=60,INFORME_MENSAL!$A$13,IF(Q1224&lt;=90,INFORME_MENSAL!$A$14,IF(Q1224&lt;=120,INFORME_MENSAL!$A$15,IF(Q1224&lt;=150,INFORME_MENSAL!$A$16,IF(Q1224&lt;=180,INFORME_MENSAL!$A$17,IF(Q1224&lt;=360,INFORME_MENSAL!$A$18,IF(Q1224&gt;360,INFORME_MENSAL!$A$19)))))))),"")</f>
        <v/>
      </c>
    </row>
    <row r="1225">
      <c r="A1225" t="inlineStr">
        <is>
          <t>CASA-42</t>
        </is>
      </c>
      <c r="B1225" t="inlineStr">
        <is>
          <t>ELIAS CAMACHO OLEGO</t>
        </is>
      </c>
      <c r="C1225" t="n">
        <v>1</v>
      </c>
      <c r="D1225" t="inlineStr">
        <is>
          <t>INCC</t>
        </is>
      </c>
      <c r="F1225" t="inlineStr">
        <is>
          <t>Mensal</t>
        </is>
      </c>
      <c r="G1225" s="322" t="n">
        <v>45741</v>
      </c>
      <c r="H1225" s="322" t="n">
        <v>45717</v>
      </c>
      <c r="I1225" t="n">
        <v>5</v>
      </c>
      <c r="J1225" t="inlineStr">
        <is>
          <t>A2 - Semestral</t>
        </is>
      </c>
      <c r="K1225" t="inlineStr">
        <is>
          <t>Contrato</t>
        </is>
      </c>
      <c r="L1225" t="n">
        <v>13289.89</v>
      </c>
      <c r="M1225" s="167">
        <f>DATE(YEAR(G1225),MONTH(G1225),1)</f>
        <v/>
      </c>
      <c r="N1225" s="157">
        <f>IF(G1225&gt;$L$3,"Futuro","Atraso")</f>
        <v/>
      </c>
      <c r="O1225">
        <f>12*(YEAR(G1225)-YEAR($L$3))+(MONTH(G1225)-MONTH($L$3))</f>
        <v/>
      </c>
      <c r="P1225" s="319">
        <f>IF(N1225="Atraso",L1225,L1225/(1+$L$2)^O1225)</f>
        <v/>
      </c>
      <c r="Q1225">
        <f>IF(N1225="Atraso",$L$3-G1225,0)</f>
        <v/>
      </c>
      <c r="R1225">
        <f>IF(Q1225&lt;=15,"Até 15",IF(Q1225&lt;=30,"Entre 15 e 30",IF(Q1225&lt;=60,"Entre 30 e 60",IF(Q1225&lt;=90,"Entre 60 e 90",IF(Q1225&lt;=120,"Entre 90 e 120",IF(Q1225&lt;=150,"Entre 120 e 150",IF(Q1225&lt;=180,"Entre 150 e 180","Superior a 180")))))))</f>
        <v/>
      </c>
      <c r="S1225">
        <f>IF(N1225="Atraso",IF(Q1225&lt;=30,INFORME_MENSAL!$A$12,IF(Q1225&lt;=60,INFORME_MENSAL!$A$13,IF(Q1225&lt;=90,INFORME_MENSAL!$A$14,IF(Q1225&lt;=120,INFORME_MENSAL!$A$15,IF(Q1225&lt;=150,INFORME_MENSAL!$A$16,IF(Q1225&lt;=180,INFORME_MENSAL!$A$17,IF(Q1225&lt;=360,INFORME_MENSAL!$A$18,IF(Q1225&gt;360,INFORME_MENSAL!$A$19)))))))),"")</f>
        <v/>
      </c>
    </row>
    <row r="1226">
      <c r="A1226" t="inlineStr">
        <is>
          <t>CASA-72</t>
        </is>
      </c>
      <c r="B1226" t="inlineStr">
        <is>
          <t>CARLOS LINDEMBERG CRUZ OLIVEIRA / THAYNARA LAMPE NARCISO SILVA</t>
        </is>
      </c>
      <c r="C1226" t="n">
        <v>1</v>
      </c>
      <c r="D1226" t="inlineStr">
        <is>
          <t>INCC</t>
        </is>
      </c>
      <c r="F1226" t="inlineStr">
        <is>
          <t>Mensal</t>
        </is>
      </c>
      <c r="G1226" s="322" t="n">
        <v>45741</v>
      </c>
      <c r="H1226" s="322" t="n">
        <v>45717</v>
      </c>
      <c r="I1226" t="n">
        <v>4</v>
      </c>
      <c r="J1226" t="inlineStr">
        <is>
          <t>A2 - Semestral</t>
        </is>
      </c>
      <c r="K1226" t="inlineStr">
        <is>
          <t>Contrato</t>
        </is>
      </c>
      <c r="L1226" t="n">
        <v>13176.58</v>
      </c>
      <c r="M1226" s="167">
        <f>DATE(YEAR(G1226),MONTH(G1226),1)</f>
        <v/>
      </c>
      <c r="N1226" s="157">
        <f>IF(G1226&gt;$L$3,"Futuro","Atraso")</f>
        <v/>
      </c>
      <c r="O1226">
        <f>12*(YEAR(G1226)-YEAR($L$3))+(MONTH(G1226)-MONTH($L$3))</f>
        <v/>
      </c>
      <c r="P1226" s="319">
        <f>IF(N1226="Atraso",L1226,L1226/(1+$L$2)^O1226)</f>
        <v/>
      </c>
      <c r="Q1226">
        <f>IF(N1226="Atraso",$L$3-G1226,0)</f>
        <v/>
      </c>
      <c r="R1226">
        <f>IF(Q1226&lt;=15,"Até 15",IF(Q1226&lt;=30,"Entre 15 e 30",IF(Q1226&lt;=60,"Entre 30 e 60",IF(Q1226&lt;=90,"Entre 60 e 90",IF(Q1226&lt;=120,"Entre 90 e 120",IF(Q1226&lt;=150,"Entre 120 e 150",IF(Q1226&lt;=180,"Entre 150 e 180","Superior a 180")))))))</f>
        <v/>
      </c>
      <c r="S1226">
        <f>IF(N1226="Atraso",IF(Q1226&lt;=30,INFORME_MENSAL!$A$12,IF(Q1226&lt;=60,INFORME_MENSAL!$A$13,IF(Q1226&lt;=90,INFORME_MENSAL!$A$14,IF(Q1226&lt;=120,INFORME_MENSAL!$A$15,IF(Q1226&lt;=150,INFORME_MENSAL!$A$16,IF(Q1226&lt;=180,INFORME_MENSAL!$A$17,IF(Q1226&lt;=360,INFORME_MENSAL!$A$18,IF(Q1226&gt;360,INFORME_MENSAL!$A$19)))))))),"")</f>
        <v/>
      </c>
    </row>
    <row r="1227">
      <c r="A1227" t="inlineStr">
        <is>
          <t>CASA-21</t>
        </is>
      </c>
      <c r="B1227" t="inlineStr">
        <is>
          <t>JOÃO HENRIQUE MARTINS AMARANTE / MARINA MARTINS AMARANTE</t>
        </is>
      </c>
      <c r="C1227" t="n">
        <v>1</v>
      </c>
      <c r="D1227" t="inlineStr">
        <is>
          <t>INCC</t>
        </is>
      </c>
      <c r="F1227" t="inlineStr">
        <is>
          <t>Mensal</t>
        </is>
      </c>
      <c r="G1227" s="322" t="n">
        <v>45741</v>
      </c>
      <c r="H1227" s="322" t="n">
        <v>45717</v>
      </c>
      <c r="I1227" t="n">
        <v>4</v>
      </c>
      <c r="J1227" t="inlineStr">
        <is>
          <t>A2 - Semestral</t>
        </is>
      </c>
      <c r="K1227" t="inlineStr">
        <is>
          <t>Contrato</t>
        </is>
      </c>
      <c r="L1227" t="n">
        <v>12559.38</v>
      </c>
      <c r="M1227" s="167">
        <f>DATE(YEAR(G1227),MONTH(G1227),1)</f>
        <v/>
      </c>
      <c r="N1227" s="157">
        <f>IF(G1227&gt;$L$3,"Futuro","Atraso")</f>
        <v/>
      </c>
      <c r="O1227">
        <f>12*(YEAR(G1227)-YEAR($L$3))+(MONTH(G1227)-MONTH($L$3))</f>
        <v/>
      </c>
      <c r="P1227" s="319">
        <f>IF(N1227="Atraso",L1227,L1227/(1+$L$2)^O1227)</f>
        <v/>
      </c>
      <c r="Q1227">
        <f>IF(N1227="Atraso",$L$3-G1227,0)</f>
        <v/>
      </c>
      <c r="R1227">
        <f>IF(Q1227&lt;=15,"Até 15",IF(Q1227&lt;=30,"Entre 15 e 30",IF(Q1227&lt;=60,"Entre 30 e 60",IF(Q1227&lt;=90,"Entre 60 e 90",IF(Q1227&lt;=120,"Entre 90 e 120",IF(Q1227&lt;=150,"Entre 120 e 150",IF(Q1227&lt;=180,"Entre 150 e 180","Superior a 180")))))))</f>
        <v/>
      </c>
      <c r="S1227">
        <f>IF(N1227="Atraso",IF(Q1227&lt;=30,INFORME_MENSAL!$A$12,IF(Q1227&lt;=60,INFORME_MENSAL!$A$13,IF(Q1227&lt;=90,INFORME_MENSAL!$A$14,IF(Q1227&lt;=120,INFORME_MENSAL!$A$15,IF(Q1227&lt;=150,INFORME_MENSAL!$A$16,IF(Q1227&lt;=180,INFORME_MENSAL!$A$17,IF(Q1227&lt;=360,INFORME_MENSAL!$A$18,IF(Q1227&gt;360,INFORME_MENSAL!$A$19)))))))),"")</f>
        <v/>
      </c>
    </row>
    <row r="1228">
      <c r="A1228" t="inlineStr">
        <is>
          <t>CASA-61</t>
        </is>
      </c>
      <c r="B1228" t="inlineStr">
        <is>
          <t>WELLINGTON RIBEIRO LEITE / GRACIETE ANA DOS SANTOS SILVA LEITE</t>
        </is>
      </c>
      <c r="C1228" t="n">
        <v>1</v>
      </c>
      <c r="D1228" t="inlineStr">
        <is>
          <t>INCC</t>
        </is>
      </c>
      <c r="F1228" t="inlineStr">
        <is>
          <t>Mensal</t>
        </is>
      </c>
      <c r="G1228" s="322" t="n">
        <v>45741</v>
      </c>
      <c r="H1228" s="322" t="n">
        <v>45717</v>
      </c>
      <c r="I1228" t="n">
        <v>6</v>
      </c>
      <c r="J1228" t="inlineStr">
        <is>
          <t>A2 - Semestral</t>
        </is>
      </c>
      <c r="K1228" t="inlineStr">
        <is>
          <t>Contrato</t>
        </is>
      </c>
      <c r="L1228" t="n">
        <v>54667.59</v>
      </c>
      <c r="M1228" s="167">
        <f>DATE(YEAR(G1228),MONTH(G1228),1)</f>
        <v/>
      </c>
      <c r="N1228" s="157">
        <f>IF(G1228&gt;$L$3,"Futuro","Atraso")</f>
        <v/>
      </c>
      <c r="O1228">
        <f>12*(YEAR(G1228)-YEAR($L$3))+(MONTH(G1228)-MONTH($L$3))</f>
        <v/>
      </c>
      <c r="P1228" s="319">
        <f>IF(N1228="Atraso",L1228,L1228/(1+$L$2)^O1228)</f>
        <v/>
      </c>
      <c r="Q1228">
        <f>IF(N1228="Atraso",$L$3-G1228,0)</f>
        <v/>
      </c>
      <c r="R1228">
        <f>IF(Q1228&lt;=15,"Até 15",IF(Q1228&lt;=30,"Entre 15 e 30",IF(Q1228&lt;=60,"Entre 30 e 60",IF(Q1228&lt;=90,"Entre 60 e 90",IF(Q1228&lt;=120,"Entre 90 e 120",IF(Q1228&lt;=150,"Entre 120 e 150",IF(Q1228&lt;=180,"Entre 150 e 180","Superior a 180")))))))</f>
        <v/>
      </c>
      <c r="S1228">
        <f>IF(N1228="Atraso",IF(Q1228&lt;=30,INFORME_MENSAL!$A$12,IF(Q1228&lt;=60,INFORME_MENSAL!$A$13,IF(Q1228&lt;=90,INFORME_MENSAL!$A$14,IF(Q1228&lt;=120,INFORME_MENSAL!$A$15,IF(Q1228&lt;=150,INFORME_MENSAL!$A$16,IF(Q1228&lt;=180,INFORME_MENSAL!$A$17,IF(Q1228&lt;=360,INFORME_MENSAL!$A$18,IF(Q1228&gt;360,INFORME_MENSAL!$A$19)))))))),"")</f>
        <v/>
      </c>
    </row>
    <row r="1229">
      <c r="A1229" t="inlineStr">
        <is>
          <t>CASA-79</t>
        </is>
      </c>
      <c r="B1229" t="inlineStr">
        <is>
          <t>GILSON ARANTES DE SOUZA / SANDRA REGINA FOLTRAN</t>
        </is>
      </c>
      <c r="C1229" t="n">
        <v>1</v>
      </c>
      <c r="D1229" t="inlineStr">
        <is>
          <t>INCC</t>
        </is>
      </c>
      <c r="F1229" t="inlineStr">
        <is>
          <t>Mensal</t>
        </is>
      </c>
      <c r="G1229" s="322" t="n">
        <v>45772</v>
      </c>
      <c r="H1229" s="322" t="n">
        <v>45748</v>
      </c>
      <c r="I1229" t="n">
        <v>4</v>
      </c>
      <c r="J1229" t="inlineStr">
        <is>
          <t>A2 - Semestral</t>
        </is>
      </c>
      <c r="K1229" t="inlineStr">
        <is>
          <t>Contrato</t>
        </is>
      </c>
      <c r="L1229" t="n">
        <v>13593.45</v>
      </c>
      <c r="M1229" s="167">
        <f>DATE(YEAR(G1229),MONTH(G1229),1)</f>
        <v/>
      </c>
      <c r="N1229" s="157">
        <f>IF(G1229&gt;$L$3,"Futuro","Atraso")</f>
        <v/>
      </c>
      <c r="O1229">
        <f>12*(YEAR(G1229)-YEAR($L$3))+(MONTH(G1229)-MONTH($L$3))</f>
        <v/>
      </c>
      <c r="P1229" s="319">
        <f>IF(N1229="Atraso",L1229,L1229/(1+$L$2)^O1229)</f>
        <v/>
      </c>
      <c r="Q1229">
        <f>IF(N1229="Atraso",$L$3-G1229,0)</f>
        <v/>
      </c>
      <c r="R1229">
        <f>IF(Q1229&lt;=15,"Até 15",IF(Q1229&lt;=30,"Entre 15 e 30",IF(Q1229&lt;=60,"Entre 30 e 60",IF(Q1229&lt;=90,"Entre 60 e 90",IF(Q1229&lt;=120,"Entre 90 e 120",IF(Q1229&lt;=150,"Entre 120 e 150",IF(Q1229&lt;=180,"Entre 150 e 180","Superior a 180")))))))</f>
        <v/>
      </c>
      <c r="S1229">
        <f>IF(N1229="Atraso",IF(Q1229&lt;=30,INFORME_MENSAL!$A$12,IF(Q1229&lt;=60,INFORME_MENSAL!$A$13,IF(Q1229&lt;=90,INFORME_MENSAL!$A$14,IF(Q1229&lt;=120,INFORME_MENSAL!$A$15,IF(Q1229&lt;=150,INFORME_MENSAL!$A$16,IF(Q1229&lt;=180,INFORME_MENSAL!$A$17,IF(Q1229&lt;=360,INFORME_MENSAL!$A$18,IF(Q1229&gt;360,INFORME_MENSAL!$A$19)))))))),"")</f>
        <v/>
      </c>
    </row>
    <row r="1230">
      <c r="A1230" t="inlineStr">
        <is>
          <t>CASA-70</t>
        </is>
      </c>
      <c r="B1230" t="inlineStr">
        <is>
          <t>RICARDO CARNEIRO DA SILVA BATISTA / KELLY SILVA DE MACEDO</t>
        </is>
      </c>
      <c r="C1230" t="n">
        <v>1</v>
      </c>
      <c r="D1230" t="inlineStr">
        <is>
          <t>INCC</t>
        </is>
      </c>
      <c r="F1230" t="inlineStr">
        <is>
          <t>Mensal</t>
        </is>
      </c>
      <c r="G1230" s="322" t="n">
        <v>45772</v>
      </c>
      <c r="H1230" s="322" t="n">
        <v>45748</v>
      </c>
      <c r="I1230" t="n">
        <v>4</v>
      </c>
      <c r="J1230" t="inlineStr">
        <is>
          <t>A2 - Semestral</t>
        </is>
      </c>
      <c r="K1230" t="inlineStr">
        <is>
          <t>Contrato</t>
        </is>
      </c>
      <c r="L1230" t="n">
        <v>13593.45</v>
      </c>
      <c r="M1230" s="167">
        <f>DATE(YEAR(G1230),MONTH(G1230),1)</f>
        <v/>
      </c>
      <c r="N1230" s="157">
        <f>IF(G1230&gt;$L$3,"Futuro","Atraso")</f>
        <v/>
      </c>
      <c r="O1230">
        <f>12*(YEAR(G1230)-YEAR($L$3))+(MONTH(G1230)-MONTH($L$3))</f>
        <v/>
      </c>
      <c r="P1230" s="319">
        <f>IF(N1230="Atraso",L1230,L1230/(1+$L$2)^O1230)</f>
        <v/>
      </c>
      <c r="Q1230">
        <f>IF(N1230="Atraso",$L$3-G1230,0)</f>
        <v/>
      </c>
      <c r="R1230">
        <f>IF(Q1230&lt;=15,"Até 15",IF(Q1230&lt;=30,"Entre 15 e 30",IF(Q1230&lt;=60,"Entre 30 e 60",IF(Q1230&lt;=90,"Entre 60 e 90",IF(Q1230&lt;=120,"Entre 90 e 120",IF(Q1230&lt;=150,"Entre 120 e 150",IF(Q1230&lt;=180,"Entre 150 e 180","Superior a 180")))))))</f>
        <v/>
      </c>
      <c r="S1230">
        <f>IF(N1230="Atraso",IF(Q1230&lt;=30,INFORME_MENSAL!$A$12,IF(Q1230&lt;=60,INFORME_MENSAL!$A$13,IF(Q1230&lt;=90,INFORME_MENSAL!$A$14,IF(Q1230&lt;=120,INFORME_MENSAL!$A$15,IF(Q1230&lt;=150,INFORME_MENSAL!$A$16,IF(Q1230&lt;=180,INFORME_MENSAL!$A$17,IF(Q1230&lt;=360,INFORME_MENSAL!$A$18,IF(Q1230&gt;360,INFORME_MENSAL!$A$19)))))))),"")</f>
        <v/>
      </c>
    </row>
    <row r="1231">
      <c r="A1231" t="inlineStr">
        <is>
          <t>CASA-82</t>
        </is>
      </c>
      <c r="B1231" t="inlineStr">
        <is>
          <t>WELLINGTON GOMES CARDOSO / WILSON FURLAN JUNIOR</t>
        </is>
      </c>
      <c r="C1231" t="n">
        <v>1</v>
      </c>
      <c r="D1231" t="inlineStr">
        <is>
          <t>INCC</t>
        </is>
      </c>
      <c r="F1231" t="inlineStr">
        <is>
          <t>Mensal</t>
        </is>
      </c>
      <c r="G1231" s="322" t="n">
        <v>45772</v>
      </c>
      <c r="H1231" s="322" t="n">
        <v>45748</v>
      </c>
      <c r="I1231" t="n">
        <v>4</v>
      </c>
      <c r="J1231" t="inlineStr">
        <is>
          <t>A2 - Semestral</t>
        </is>
      </c>
      <c r="K1231" t="inlineStr">
        <is>
          <t>Contrato</t>
        </is>
      </c>
      <c r="L1231" t="n">
        <v>13290.42</v>
      </c>
      <c r="M1231" s="167">
        <f>DATE(YEAR(G1231),MONTH(G1231),1)</f>
        <v/>
      </c>
      <c r="N1231" s="157">
        <f>IF(G1231&gt;$L$3,"Futuro","Atraso")</f>
        <v/>
      </c>
      <c r="O1231">
        <f>12*(YEAR(G1231)-YEAR($L$3))+(MONTH(G1231)-MONTH($L$3))</f>
        <v/>
      </c>
      <c r="P1231" s="319">
        <f>IF(N1231="Atraso",L1231,L1231/(1+$L$2)^O1231)</f>
        <v/>
      </c>
      <c r="Q1231">
        <f>IF(N1231="Atraso",$L$3-G1231,0)</f>
        <v/>
      </c>
      <c r="R1231">
        <f>IF(Q1231&lt;=15,"Até 15",IF(Q1231&lt;=30,"Entre 15 e 30",IF(Q1231&lt;=60,"Entre 30 e 60",IF(Q1231&lt;=90,"Entre 60 e 90",IF(Q1231&lt;=120,"Entre 90 e 120",IF(Q1231&lt;=150,"Entre 120 e 150",IF(Q1231&lt;=180,"Entre 150 e 180","Superior a 180")))))))</f>
        <v/>
      </c>
      <c r="S1231">
        <f>IF(N1231="Atraso",IF(Q1231&lt;=30,INFORME_MENSAL!$A$12,IF(Q1231&lt;=60,INFORME_MENSAL!$A$13,IF(Q1231&lt;=90,INFORME_MENSAL!$A$14,IF(Q1231&lt;=120,INFORME_MENSAL!$A$15,IF(Q1231&lt;=150,INFORME_MENSAL!$A$16,IF(Q1231&lt;=180,INFORME_MENSAL!$A$17,IF(Q1231&lt;=360,INFORME_MENSAL!$A$18,IF(Q1231&gt;360,INFORME_MENSAL!$A$19)))))))),"")</f>
        <v/>
      </c>
    </row>
    <row r="1232">
      <c r="A1232" t="inlineStr">
        <is>
          <t>CASA-6</t>
        </is>
      </c>
      <c r="B1232" t="inlineStr">
        <is>
          <t>ANTIDES ARAUJO DOS SANTOS JUNIOR / SIMONE MARIA DE SOUZA ARAUJO</t>
        </is>
      </c>
      <c r="C1232" t="n">
        <v>1</v>
      </c>
      <c r="D1232" t="inlineStr">
        <is>
          <t>INCC</t>
        </is>
      </c>
      <c r="F1232" t="inlineStr">
        <is>
          <t>Mensal</t>
        </is>
      </c>
      <c r="G1232" s="322" t="n">
        <v>45772</v>
      </c>
      <c r="H1232" s="322" t="n">
        <v>45748</v>
      </c>
      <c r="I1232" t="n">
        <v>4</v>
      </c>
      <c r="J1232" t="inlineStr">
        <is>
          <t>A2 - Semestral</t>
        </is>
      </c>
      <c r="K1232" t="inlineStr">
        <is>
          <t>Contrato</t>
        </is>
      </c>
      <c r="L1232" t="n">
        <v>13290.42</v>
      </c>
      <c r="M1232" s="167">
        <f>DATE(YEAR(G1232),MONTH(G1232),1)</f>
        <v/>
      </c>
      <c r="N1232" s="157">
        <f>IF(G1232&gt;$L$3,"Futuro","Atraso")</f>
        <v/>
      </c>
      <c r="O1232">
        <f>12*(YEAR(G1232)-YEAR($L$3))+(MONTH(G1232)-MONTH($L$3))</f>
        <v/>
      </c>
      <c r="P1232" s="319">
        <f>IF(N1232="Atraso",L1232,L1232/(1+$L$2)^O1232)</f>
        <v/>
      </c>
      <c r="Q1232">
        <f>IF(N1232="Atraso",$L$3-G1232,0)</f>
        <v/>
      </c>
      <c r="R1232">
        <f>IF(Q1232&lt;=15,"Até 15",IF(Q1232&lt;=30,"Entre 15 e 30",IF(Q1232&lt;=60,"Entre 30 e 60",IF(Q1232&lt;=90,"Entre 60 e 90",IF(Q1232&lt;=120,"Entre 90 e 120",IF(Q1232&lt;=150,"Entre 120 e 150",IF(Q1232&lt;=180,"Entre 150 e 180","Superior a 180")))))))</f>
        <v/>
      </c>
      <c r="S1232">
        <f>IF(N1232="Atraso",IF(Q1232&lt;=30,INFORME_MENSAL!$A$12,IF(Q1232&lt;=60,INFORME_MENSAL!$A$13,IF(Q1232&lt;=90,INFORME_MENSAL!$A$14,IF(Q1232&lt;=120,INFORME_MENSAL!$A$15,IF(Q1232&lt;=150,INFORME_MENSAL!$A$16,IF(Q1232&lt;=180,INFORME_MENSAL!$A$17,IF(Q1232&lt;=360,INFORME_MENSAL!$A$18,IF(Q1232&gt;360,INFORME_MENSAL!$A$19)))))))),"")</f>
        <v/>
      </c>
    </row>
    <row r="1233">
      <c r="A1233" t="inlineStr">
        <is>
          <t>CASA-20</t>
        </is>
      </c>
      <c r="B1233" t="inlineStr">
        <is>
          <t>EMERSON FABIO AKIYAMA</t>
        </is>
      </c>
      <c r="C1233" t="n">
        <v>1</v>
      </c>
      <c r="D1233" t="inlineStr">
        <is>
          <t>INCC</t>
        </is>
      </c>
      <c r="F1233" t="inlineStr">
        <is>
          <t>Mensal</t>
        </is>
      </c>
      <c r="G1233" s="322" t="n">
        <v>45802</v>
      </c>
      <c r="H1233" s="322" t="n">
        <v>45778</v>
      </c>
      <c r="I1233" t="n">
        <v>1</v>
      </c>
      <c r="J1233" t="inlineStr">
        <is>
          <t>F - Financiamento</t>
        </is>
      </c>
      <c r="K1233" t="inlineStr">
        <is>
          <t>Contrato</t>
        </is>
      </c>
      <c r="L1233" t="n">
        <v>510566.49</v>
      </c>
      <c r="M1233" s="167">
        <f>DATE(YEAR(G1233),MONTH(G1233),1)</f>
        <v/>
      </c>
      <c r="N1233" s="157">
        <f>IF(G1233&gt;$L$3,"Futuro","Atraso")</f>
        <v/>
      </c>
      <c r="O1233">
        <f>12*(YEAR(G1233)-YEAR($L$3))+(MONTH(G1233)-MONTH($L$3))</f>
        <v/>
      </c>
      <c r="P1233" s="319">
        <f>IF(N1233="Atraso",L1233,L1233/(1+$L$2)^O1233)</f>
        <v/>
      </c>
      <c r="Q1233">
        <f>IF(N1233="Atraso",$L$3-G1233,0)</f>
        <v/>
      </c>
      <c r="R1233">
        <f>IF(Q1233&lt;=15,"Até 15",IF(Q1233&lt;=30,"Entre 15 e 30",IF(Q1233&lt;=60,"Entre 30 e 60",IF(Q1233&lt;=90,"Entre 60 e 90",IF(Q1233&lt;=120,"Entre 90 e 120",IF(Q1233&lt;=150,"Entre 120 e 150",IF(Q1233&lt;=180,"Entre 150 e 180","Superior a 180")))))))</f>
        <v/>
      </c>
      <c r="S1233">
        <f>IF(N1233="Atraso",IF(Q1233&lt;=30,INFORME_MENSAL!$A$12,IF(Q1233&lt;=60,INFORME_MENSAL!$A$13,IF(Q1233&lt;=90,INFORME_MENSAL!$A$14,IF(Q1233&lt;=120,INFORME_MENSAL!$A$15,IF(Q1233&lt;=150,INFORME_MENSAL!$A$16,IF(Q1233&lt;=180,INFORME_MENSAL!$A$17,IF(Q1233&lt;=360,INFORME_MENSAL!$A$18,IF(Q1233&gt;360,INFORME_MENSAL!$A$19)))))))),"")</f>
        <v/>
      </c>
    </row>
    <row r="1234">
      <c r="A1234" t="inlineStr">
        <is>
          <t>CASA-60</t>
        </is>
      </c>
      <c r="B1234" t="inlineStr">
        <is>
          <t>SEMIRAMIS ALICE A SIMOES PAZ OLIVEIRA</t>
        </is>
      </c>
      <c r="C1234" t="n">
        <v>1</v>
      </c>
      <c r="D1234" t="inlineStr">
        <is>
          <t>INCC</t>
        </is>
      </c>
      <c r="F1234" t="inlineStr">
        <is>
          <t>Mensal</t>
        </is>
      </c>
      <c r="G1234" s="322" t="n">
        <v>45802</v>
      </c>
      <c r="H1234" s="322" t="n">
        <v>45778</v>
      </c>
      <c r="I1234" t="n">
        <v>4</v>
      </c>
      <c r="J1234" t="inlineStr">
        <is>
          <t>A2 - Semestral</t>
        </is>
      </c>
      <c r="K1234" t="inlineStr">
        <is>
          <t>Contrato</t>
        </is>
      </c>
      <c r="L1234" t="n">
        <v>14652.62</v>
      </c>
      <c r="M1234" s="167">
        <f>DATE(YEAR(G1234),MONTH(G1234),1)</f>
        <v/>
      </c>
      <c r="N1234" s="157">
        <f>IF(G1234&gt;$L$3,"Futuro","Atraso")</f>
        <v/>
      </c>
      <c r="O1234">
        <f>12*(YEAR(G1234)-YEAR($L$3))+(MONTH(G1234)-MONTH($L$3))</f>
        <v/>
      </c>
      <c r="P1234" s="319">
        <f>IF(N1234="Atraso",L1234,L1234/(1+$L$2)^O1234)</f>
        <v/>
      </c>
      <c r="Q1234">
        <f>IF(N1234="Atraso",$L$3-G1234,0)</f>
        <v/>
      </c>
      <c r="R1234">
        <f>IF(Q1234&lt;=15,"Até 15",IF(Q1234&lt;=30,"Entre 15 e 30",IF(Q1234&lt;=60,"Entre 30 e 60",IF(Q1234&lt;=90,"Entre 60 e 90",IF(Q1234&lt;=120,"Entre 90 e 120",IF(Q1234&lt;=150,"Entre 120 e 150",IF(Q1234&lt;=180,"Entre 150 e 180","Superior a 180")))))))</f>
        <v/>
      </c>
      <c r="S1234">
        <f>IF(N1234="Atraso",IF(Q1234&lt;=30,INFORME_MENSAL!$A$12,IF(Q1234&lt;=60,INFORME_MENSAL!$A$13,IF(Q1234&lt;=90,INFORME_MENSAL!$A$14,IF(Q1234&lt;=120,INFORME_MENSAL!$A$15,IF(Q1234&lt;=150,INFORME_MENSAL!$A$16,IF(Q1234&lt;=180,INFORME_MENSAL!$A$17,IF(Q1234&lt;=360,INFORME_MENSAL!$A$18,IF(Q1234&gt;360,INFORME_MENSAL!$A$19)))))))),"")</f>
        <v/>
      </c>
    </row>
    <row r="1235">
      <c r="A1235" t="inlineStr">
        <is>
          <t>CASA-77</t>
        </is>
      </c>
      <c r="B1235" t="inlineStr">
        <is>
          <t>CARLOS CESAR DE LIMA / STEPHANIE BARBOSA ALVES DE LIMA</t>
        </is>
      </c>
      <c r="C1235" t="n">
        <v>1</v>
      </c>
      <c r="D1235" t="inlineStr">
        <is>
          <t>INCC</t>
        </is>
      </c>
      <c r="F1235" t="inlineStr">
        <is>
          <t>Mensal</t>
        </is>
      </c>
      <c r="G1235" s="322" t="n">
        <v>45833</v>
      </c>
      <c r="H1235" s="322" t="n">
        <v>45809</v>
      </c>
      <c r="I1235" t="n">
        <v>1</v>
      </c>
      <c r="J1235" t="inlineStr">
        <is>
          <t>F - Financiamento</t>
        </is>
      </c>
      <c r="K1235" t="inlineStr">
        <is>
          <t>Contrato</t>
        </is>
      </c>
      <c r="L1235" t="n">
        <v>577039.2</v>
      </c>
      <c r="M1235" s="167">
        <f>DATE(YEAR(G1235),MONTH(G1235),1)</f>
        <v/>
      </c>
      <c r="N1235" s="157">
        <f>IF(G1235&gt;$L$3,"Futuro","Atraso")</f>
        <v/>
      </c>
      <c r="O1235">
        <f>12*(YEAR(G1235)-YEAR($L$3))+(MONTH(G1235)-MONTH($L$3))</f>
        <v/>
      </c>
      <c r="P1235" s="319">
        <f>IF(N1235="Atraso",L1235,L1235/(1+$L$2)^O1235)</f>
        <v/>
      </c>
      <c r="Q1235">
        <f>IF(N1235="Atraso",$L$3-G1235,0)</f>
        <v/>
      </c>
      <c r="R1235">
        <f>IF(Q1235&lt;=15,"Até 15",IF(Q1235&lt;=30,"Entre 15 e 30",IF(Q1235&lt;=60,"Entre 30 e 60",IF(Q1235&lt;=90,"Entre 60 e 90",IF(Q1235&lt;=120,"Entre 90 e 120",IF(Q1235&lt;=150,"Entre 120 e 150",IF(Q1235&lt;=180,"Entre 150 e 180","Superior a 180")))))))</f>
        <v/>
      </c>
      <c r="S1235">
        <f>IF(N1235="Atraso",IF(Q1235&lt;=30,INFORME_MENSAL!$A$12,IF(Q1235&lt;=60,INFORME_MENSAL!$A$13,IF(Q1235&lt;=90,INFORME_MENSAL!$A$14,IF(Q1235&lt;=120,INFORME_MENSAL!$A$15,IF(Q1235&lt;=150,INFORME_MENSAL!$A$16,IF(Q1235&lt;=180,INFORME_MENSAL!$A$17,IF(Q1235&lt;=360,INFORME_MENSAL!$A$18,IF(Q1235&gt;360,INFORME_MENSAL!$A$19)))))))),"")</f>
        <v/>
      </c>
    </row>
    <row r="1236">
      <c r="A1236" t="inlineStr">
        <is>
          <t>CASA-54</t>
        </is>
      </c>
      <c r="B1236" t="inlineStr">
        <is>
          <t>SANDRA CRISTINA SILVA BORGES / CELIO LUIZ DE OLIVEIRA BORGES</t>
        </is>
      </c>
      <c r="C1236" t="n">
        <v>1</v>
      </c>
      <c r="D1236" t="inlineStr">
        <is>
          <t>INCC</t>
        </is>
      </c>
      <c r="F1236" t="inlineStr">
        <is>
          <t>Mensal</t>
        </is>
      </c>
      <c r="G1236" s="322" t="n">
        <v>45833</v>
      </c>
      <c r="H1236" s="322" t="n">
        <v>45809</v>
      </c>
      <c r="I1236" t="n">
        <v>4</v>
      </c>
      <c r="J1236" t="inlineStr">
        <is>
          <t>A2 - Semestral</t>
        </is>
      </c>
      <c r="K1236" t="inlineStr">
        <is>
          <t>Contrato</t>
        </is>
      </c>
      <c r="L1236" t="n">
        <v>10668.49</v>
      </c>
      <c r="M1236" s="167">
        <f>DATE(YEAR(G1236),MONTH(G1236),1)</f>
        <v/>
      </c>
      <c r="N1236" s="157">
        <f>IF(G1236&gt;$L$3,"Futuro","Atraso")</f>
        <v/>
      </c>
      <c r="O1236">
        <f>12*(YEAR(G1236)-YEAR($L$3))+(MONTH(G1236)-MONTH($L$3))</f>
        <v/>
      </c>
      <c r="P1236" s="319">
        <f>IF(N1236="Atraso",L1236,L1236/(1+$L$2)^O1236)</f>
        <v/>
      </c>
      <c r="Q1236">
        <f>IF(N1236="Atraso",$L$3-G1236,0)</f>
        <v/>
      </c>
      <c r="R1236">
        <f>IF(Q1236&lt;=15,"Até 15",IF(Q1236&lt;=30,"Entre 15 e 30",IF(Q1236&lt;=60,"Entre 30 e 60",IF(Q1236&lt;=90,"Entre 60 e 90",IF(Q1236&lt;=120,"Entre 90 e 120",IF(Q1236&lt;=150,"Entre 120 e 150",IF(Q1236&lt;=180,"Entre 150 e 180","Superior a 180")))))))</f>
        <v/>
      </c>
      <c r="S1236">
        <f>IF(N1236="Atraso",IF(Q1236&lt;=30,INFORME_MENSAL!$A$12,IF(Q1236&lt;=60,INFORME_MENSAL!$A$13,IF(Q1236&lt;=90,INFORME_MENSAL!$A$14,IF(Q1236&lt;=120,INFORME_MENSAL!$A$15,IF(Q1236&lt;=150,INFORME_MENSAL!$A$16,IF(Q1236&lt;=180,INFORME_MENSAL!$A$17,IF(Q1236&lt;=360,INFORME_MENSAL!$A$18,IF(Q1236&gt;360,INFORME_MENSAL!$A$19)))))))),"")</f>
        <v/>
      </c>
    </row>
    <row r="1237">
      <c r="A1237" t="inlineStr">
        <is>
          <t>CASA-62</t>
        </is>
      </c>
      <c r="B1237" t="inlineStr">
        <is>
          <t>ARLETE SANTOS DA SILVA</t>
        </is>
      </c>
      <c r="C1237" t="n">
        <v>1</v>
      </c>
      <c r="D1237" t="inlineStr">
        <is>
          <t>INCC</t>
        </is>
      </c>
      <c r="F1237" t="inlineStr">
        <is>
          <t>Mensal</t>
        </is>
      </c>
      <c r="G1237" s="322" t="n">
        <v>45833</v>
      </c>
      <c r="H1237" s="322" t="n">
        <v>45809</v>
      </c>
      <c r="I1237" t="n">
        <v>5</v>
      </c>
      <c r="J1237" t="inlineStr">
        <is>
          <t>A2 - Semestral</t>
        </is>
      </c>
      <c r="K1237" t="inlineStr">
        <is>
          <t>Contrato</t>
        </is>
      </c>
      <c r="L1237" t="n">
        <v>13825.99</v>
      </c>
      <c r="M1237" s="167">
        <f>DATE(YEAR(G1237),MONTH(G1237),1)</f>
        <v/>
      </c>
      <c r="N1237" s="157">
        <f>IF(G1237&gt;$L$3,"Futuro","Atraso")</f>
        <v/>
      </c>
      <c r="O1237">
        <f>12*(YEAR(G1237)-YEAR($L$3))+(MONTH(G1237)-MONTH($L$3))</f>
        <v/>
      </c>
      <c r="P1237" s="319">
        <f>IF(N1237="Atraso",L1237,L1237/(1+$L$2)^O1237)</f>
        <v/>
      </c>
      <c r="Q1237">
        <f>IF(N1237="Atraso",$L$3-G1237,0)</f>
        <v/>
      </c>
      <c r="R1237">
        <f>IF(Q1237&lt;=15,"Até 15",IF(Q1237&lt;=30,"Entre 15 e 30",IF(Q1237&lt;=60,"Entre 30 e 60",IF(Q1237&lt;=90,"Entre 60 e 90",IF(Q1237&lt;=120,"Entre 90 e 120",IF(Q1237&lt;=150,"Entre 120 e 150",IF(Q1237&lt;=180,"Entre 150 e 180","Superior a 180")))))))</f>
        <v/>
      </c>
      <c r="S1237">
        <f>IF(N1237="Atraso",IF(Q1237&lt;=30,INFORME_MENSAL!$A$12,IF(Q1237&lt;=60,INFORME_MENSAL!$A$13,IF(Q1237&lt;=90,INFORME_MENSAL!$A$14,IF(Q1237&lt;=120,INFORME_MENSAL!$A$15,IF(Q1237&lt;=150,INFORME_MENSAL!$A$16,IF(Q1237&lt;=180,INFORME_MENSAL!$A$17,IF(Q1237&lt;=360,INFORME_MENSAL!$A$18,IF(Q1237&gt;360,INFORME_MENSAL!$A$19)))))))),"")</f>
        <v/>
      </c>
    </row>
    <row r="1238">
      <c r="A1238" t="inlineStr">
        <is>
          <t>CASA-55</t>
        </is>
      </c>
      <c r="B1238" t="inlineStr">
        <is>
          <t>MARCIO AMBROZIO COELHO SILVA / CRISTIANA PAULA COELHO SILVA</t>
        </is>
      </c>
      <c r="C1238" t="n">
        <v>1</v>
      </c>
      <c r="D1238" t="inlineStr">
        <is>
          <t>INCC</t>
        </is>
      </c>
      <c r="F1238" t="inlineStr">
        <is>
          <t>Mensal</t>
        </is>
      </c>
      <c r="G1238" s="322" t="n">
        <v>45833</v>
      </c>
      <c r="H1238" s="322" t="n">
        <v>45809</v>
      </c>
      <c r="I1238" t="n">
        <v>4</v>
      </c>
      <c r="J1238" t="inlineStr">
        <is>
          <t>A2 - Semestral</t>
        </is>
      </c>
      <c r="K1238" t="inlineStr">
        <is>
          <t>Contrato</t>
        </is>
      </c>
      <c r="L1238" t="n">
        <v>12878.05</v>
      </c>
      <c r="M1238" s="167">
        <f>DATE(YEAR(G1238),MONTH(G1238),1)</f>
        <v/>
      </c>
      <c r="N1238" s="157">
        <f>IF(G1238&gt;$L$3,"Futuro","Atraso")</f>
        <v/>
      </c>
      <c r="O1238">
        <f>12*(YEAR(G1238)-YEAR($L$3))+(MONTH(G1238)-MONTH($L$3))</f>
        <v/>
      </c>
      <c r="P1238" s="319">
        <f>IF(N1238="Atraso",L1238,L1238/(1+$L$2)^O1238)</f>
        <v/>
      </c>
      <c r="Q1238">
        <f>IF(N1238="Atraso",$L$3-G1238,0)</f>
        <v/>
      </c>
      <c r="R1238">
        <f>IF(Q1238&lt;=15,"Até 15",IF(Q1238&lt;=30,"Entre 15 e 30",IF(Q1238&lt;=60,"Entre 30 e 60",IF(Q1238&lt;=90,"Entre 60 e 90",IF(Q1238&lt;=120,"Entre 90 e 120",IF(Q1238&lt;=150,"Entre 120 e 150",IF(Q1238&lt;=180,"Entre 150 e 180","Superior a 180")))))))</f>
        <v/>
      </c>
      <c r="S1238">
        <f>IF(N1238="Atraso",IF(Q1238&lt;=30,INFORME_MENSAL!$A$12,IF(Q1238&lt;=60,INFORME_MENSAL!$A$13,IF(Q1238&lt;=90,INFORME_MENSAL!$A$14,IF(Q1238&lt;=120,INFORME_MENSAL!$A$15,IF(Q1238&lt;=150,INFORME_MENSAL!$A$16,IF(Q1238&lt;=180,INFORME_MENSAL!$A$17,IF(Q1238&lt;=360,INFORME_MENSAL!$A$18,IF(Q1238&gt;360,INFORME_MENSAL!$A$19)))))))),"")</f>
        <v/>
      </c>
    </row>
    <row r="1239">
      <c r="A1239" t="inlineStr">
        <is>
          <t>CASA-83</t>
        </is>
      </c>
      <c r="B1239" t="inlineStr">
        <is>
          <t>HELADIO FRANCISCO CARVALHO</t>
        </is>
      </c>
      <c r="C1239" t="n">
        <v>1</v>
      </c>
      <c r="D1239" t="inlineStr">
        <is>
          <t>INCC</t>
        </is>
      </c>
      <c r="F1239" t="inlineStr">
        <is>
          <t>Mensal</t>
        </is>
      </c>
      <c r="G1239" s="322" t="n">
        <v>45833</v>
      </c>
      <c r="H1239" s="322" t="n">
        <v>45809</v>
      </c>
      <c r="I1239" t="n">
        <v>4</v>
      </c>
      <c r="J1239" t="inlineStr">
        <is>
          <t>A2 - Semestral</t>
        </is>
      </c>
      <c r="K1239" t="inlineStr">
        <is>
          <t>Contrato</t>
        </is>
      </c>
      <c r="L1239" t="n">
        <v>19439.53</v>
      </c>
      <c r="M1239" s="167">
        <f>DATE(YEAR(G1239),MONTH(G1239),1)</f>
        <v/>
      </c>
      <c r="N1239" s="157">
        <f>IF(G1239&gt;$L$3,"Futuro","Atraso")</f>
        <v/>
      </c>
      <c r="O1239">
        <f>12*(YEAR(G1239)-YEAR($L$3))+(MONTH(G1239)-MONTH($L$3))</f>
        <v/>
      </c>
      <c r="P1239" s="319">
        <f>IF(N1239="Atraso",L1239,L1239/(1+$L$2)^O1239)</f>
        <v/>
      </c>
      <c r="Q1239">
        <f>IF(N1239="Atraso",$L$3-G1239,0)</f>
        <v/>
      </c>
      <c r="R1239">
        <f>IF(Q1239&lt;=15,"Até 15",IF(Q1239&lt;=30,"Entre 15 e 30",IF(Q1239&lt;=60,"Entre 30 e 60",IF(Q1239&lt;=90,"Entre 60 e 90",IF(Q1239&lt;=120,"Entre 90 e 120",IF(Q1239&lt;=150,"Entre 120 e 150",IF(Q1239&lt;=180,"Entre 150 e 180","Superior a 180")))))))</f>
        <v/>
      </c>
      <c r="S1239">
        <f>IF(N1239="Atraso",IF(Q1239&lt;=30,INFORME_MENSAL!$A$12,IF(Q1239&lt;=60,INFORME_MENSAL!$A$13,IF(Q1239&lt;=90,INFORME_MENSAL!$A$14,IF(Q1239&lt;=120,INFORME_MENSAL!$A$15,IF(Q1239&lt;=150,INFORME_MENSAL!$A$16,IF(Q1239&lt;=180,INFORME_MENSAL!$A$17,IF(Q1239&lt;=360,INFORME_MENSAL!$A$18,IF(Q1239&gt;360,INFORME_MENSAL!$A$19)))))))),"")</f>
        <v/>
      </c>
    </row>
    <row r="1240">
      <c r="A1240" t="inlineStr">
        <is>
          <t>CASA-58</t>
        </is>
      </c>
      <c r="B1240" t="inlineStr">
        <is>
          <t>ADRIANO DO COUTO CORREA / PAULA LETICIA REIS LAVRA</t>
        </is>
      </c>
      <c r="C1240" t="n">
        <v>1</v>
      </c>
      <c r="D1240" t="inlineStr">
        <is>
          <t>INCC</t>
        </is>
      </c>
      <c r="F1240" t="inlineStr">
        <is>
          <t>Mensal</t>
        </is>
      </c>
      <c r="G1240" s="322" t="n">
        <v>45833</v>
      </c>
      <c r="H1240" s="322" t="n">
        <v>45809</v>
      </c>
      <c r="I1240" t="n">
        <v>4</v>
      </c>
      <c r="J1240" t="inlineStr">
        <is>
          <t>A2 - Semestral</t>
        </is>
      </c>
      <c r="K1240" t="inlineStr">
        <is>
          <t>Contrato</t>
        </is>
      </c>
      <c r="L1240" t="n">
        <v>12878.05</v>
      </c>
      <c r="M1240" s="167">
        <f>DATE(YEAR(G1240),MONTH(G1240),1)</f>
        <v/>
      </c>
      <c r="N1240" s="157">
        <f>IF(G1240&gt;$L$3,"Futuro","Atraso")</f>
        <v/>
      </c>
      <c r="O1240">
        <f>12*(YEAR(G1240)-YEAR($L$3))+(MONTH(G1240)-MONTH($L$3))</f>
        <v/>
      </c>
      <c r="P1240" s="319">
        <f>IF(N1240="Atraso",L1240,L1240/(1+$L$2)^O1240)</f>
        <v/>
      </c>
      <c r="Q1240">
        <f>IF(N1240="Atraso",$L$3-G1240,0)</f>
        <v/>
      </c>
      <c r="R1240">
        <f>IF(Q1240&lt;=15,"Até 15",IF(Q1240&lt;=30,"Entre 15 e 30",IF(Q1240&lt;=60,"Entre 30 e 60",IF(Q1240&lt;=90,"Entre 60 e 90",IF(Q1240&lt;=120,"Entre 90 e 120",IF(Q1240&lt;=150,"Entre 120 e 150",IF(Q1240&lt;=180,"Entre 150 e 180","Superior a 180")))))))</f>
        <v/>
      </c>
      <c r="S1240">
        <f>IF(N1240="Atraso",IF(Q1240&lt;=30,INFORME_MENSAL!$A$12,IF(Q1240&lt;=60,INFORME_MENSAL!$A$13,IF(Q1240&lt;=90,INFORME_MENSAL!$A$14,IF(Q1240&lt;=120,INFORME_MENSAL!$A$15,IF(Q1240&lt;=150,INFORME_MENSAL!$A$16,IF(Q1240&lt;=180,INFORME_MENSAL!$A$17,IF(Q1240&lt;=360,INFORME_MENSAL!$A$18,IF(Q1240&gt;360,INFORME_MENSAL!$A$19)))))))),"")</f>
        <v/>
      </c>
    </row>
    <row r="1241">
      <c r="A1241" t="inlineStr">
        <is>
          <t>CASA-50</t>
        </is>
      </c>
      <c r="B1241" t="inlineStr">
        <is>
          <t>VALTER ROGERIO DOS SANTOS PEREIRA / CARLA PRISCILA OLIVEIRA DE LIMA</t>
        </is>
      </c>
      <c r="C1241" t="n">
        <v>1</v>
      </c>
      <c r="D1241" t="inlineStr">
        <is>
          <t>INCC</t>
        </is>
      </c>
      <c r="F1241" t="inlineStr">
        <is>
          <t>Mensal</t>
        </is>
      </c>
      <c r="G1241" s="322" t="n">
        <v>45863</v>
      </c>
      <c r="H1241" s="322" t="n">
        <v>45839</v>
      </c>
      <c r="I1241" t="n">
        <v>5</v>
      </c>
      <c r="J1241" t="inlineStr">
        <is>
          <t>A2 - Semestral</t>
        </is>
      </c>
      <c r="K1241" t="inlineStr">
        <is>
          <t>Contrato</t>
        </is>
      </c>
      <c r="L1241" t="n">
        <v>12296.24</v>
      </c>
      <c r="M1241" s="167">
        <f>DATE(YEAR(G1241),MONTH(G1241),1)</f>
        <v/>
      </c>
      <c r="N1241" s="157">
        <f>IF(G1241&gt;$L$3,"Futuro","Atraso")</f>
        <v/>
      </c>
      <c r="O1241">
        <f>12*(YEAR(G1241)-YEAR($L$3))+(MONTH(G1241)-MONTH($L$3))</f>
        <v/>
      </c>
      <c r="P1241" s="319">
        <f>IF(N1241="Atraso",L1241,L1241/(1+$L$2)^O1241)</f>
        <v/>
      </c>
      <c r="Q1241">
        <f>IF(N1241="Atraso",$L$3-G1241,0)</f>
        <v/>
      </c>
      <c r="R1241">
        <f>IF(Q1241&lt;=15,"Até 15",IF(Q1241&lt;=30,"Entre 15 e 30",IF(Q1241&lt;=60,"Entre 30 e 60",IF(Q1241&lt;=90,"Entre 60 e 90",IF(Q1241&lt;=120,"Entre 90 e 120",IF(Q1241&lt;=150,"Entre 120 e 150",IF(Q1241&lt;=180,"Entre 150 e 180","Superior a 180")))))))</f>
        <v/>
      </c>
      <c r="S1241">
        <f>IF(N1241="Atraso",IF(Q1241&lt;=30,INFORME_MENSAL!$A$12,IF(Q1241&lt;=60,INFORME_MENSAL!$A$13,IF(Q1241&lt;=90,INFORME_MENSAL!$A$14,IF(Q1241&lt;=120,INFORME_MENSAL!$A$15,IF(Q1241&lt;=150,INFORME_MENSAL!$A$16,IF(Q1241&lt;=180,INFORME_MENSAL!$A$17,IF(Q1241&lt;=360,INFORME_MENSAL!$A$18,IF(Q1241&gt;360,INFORME_MENSAL!$A$19)))))))),"")</f>
        <v/>
      </c>
    </row>
    <row r="1242">
      <c r="A1242" t="inlineStr">
        <is>
          <t>CASA-51</t>
        </is>
      </c>
      <c r="B1242" t="inlineStr">
        <is>
          <t>FRANCISCO SALVIANO DA COSTA / EVELY SALVIANO TEIXEIRA</t>
        </is>
      </c>
      <c r="C1242" t="n">
        <v>1</v>
      </c>
      <c r="D1242" t="inlineStr">
        <is>
          <t>INCC</t>
        </is>
      </c>
      <c r="F1242" t="inlineStr">
        <is>
          <t>Mensal</t>
        </is>
      </c>
      <c r="G1242" s="322" t="n">
        <v>45863</v>
      </c>
      <c r="H1242" s="322" t="n">
        <v>45839</v>
      </c>
      <c r="I1242" t="n">
        <v>5</v>
      </c>
      <c r="J1242" t="inlineStr">
        <is>
          <t>A2 - Semestral</t>
        </is>
      </c>
      <c r="K1242" t="inlineStr">
        <is>
          <t>Contrato</t>
        </is>
      </c>
      <c r="L1242" t="n">
        <v>12738.27</v>
      </c>
      <c r="M1242" s="167">
        <f>DATE(YEAR(G1242),MONTH(G1242),1)</f>
        <v/>
      </c>
      <c r="N1242" s="157">
        <f>IF(G1242&gt;$L$3,"Futuro","Atraso")</f>
        <v/>
      </c>
      <c r="O1242">
        <f>12*(YEAR(G1242)-YEAR($L$3))+(MONTH(G1242)-MONTH($L$3))</f>
        <v/>
      </c>
      <c r="P1242" s="319">
        <f>IF(N1242="Atraso",L1242,L1242/(1+$L$2)^O1242)</f>
        <v/>
      </c>
      <c r="Q1242">
        <f>IF(N1242="Atraso",$L$3-G1242,0)</f>
        <v/>
      </c>
      <c r="R1242">
        <f>IF(Q1242&lt;=15,"Até 15",IF(Q1242&lt;=30,"Entre 15 e 30",IF(Q1242&lt;=60,"Entre 30 e 60",IF(Q1242&lt;=90,"Entre 60 e 90",IF(Q1242&lt;=120,"Entre 90 e 120",IF(Q1242&lt;=150,"Entre 120 e 150",IF(Q1242&lt;=180,"Entre 150 e 180","Superior a 180")))))))</f>
        <v/>
      </c>
      <c r="S1242">
        <f>IF(N1242="Atraso",IF(Q1242&lt;=30,INFORME_MENSAL!$A$12,IF(Q1242&lt;=60,INFORME_MENSAL!$A$13,IF(Q1242&lt;=90,INFORME_MENSAL!$A$14,IF(Q1242&lt;=120,INFORME_MENSAL!$A$15,IF(Q1242&lt;=150,INFORME_MENSAL!$A$16,IF(Q1242&lt;=180,INFORME_MENSAL!$A$17,IF(Q1242&lt;=360,INFORME_MENSAL!$A$18,IF(Q1242&gt;360,INFORME_MENSAL!$A$19)))))))),"")</f>
        <v/>
      </c>
    </row>
    <row r="1243">
      <c r="A1243" t="inlineStr">
        <is>
          <t>CASA-44</t>
        </is>
      </c>
      <c r="B1243" t="inlineStr">
        <is>
          <t>AUGUSTO PARRA DIONISIO</t>
        </is>
      </c>
      <c r="C1243" t="n">
        <v>1</v>
      </c>
      <c r="D1243" t="inlineStr">
        <is>
          <t>INCC</t>
        </is>
      </c>
      <c r="F1243" t="inlineStr">
        <is>
          <t>Mensal</t>
        </is>
      </c>
      <c r="G1243" s="322" t="n">
        <v>45863</v>
      </c>
      <c r="H1243" s="322" t="n">
        <v>45839</v>
      </c>
      <c r="I1243" t="n">
        <v>5</v>
      </c>
      <c r="J1243" t="inlineStr">
        <is>
          <t>A2 - Semestral</t>
        </is>
      </c>
      <c r="K1243" t="inlineStr">
        <is>
          <t>Contrato</t>
        </is>
      </c>
      <c r="L1243" t="n">
        <v>13011.94</v>
      </c>
      <c r="M1243" s="167">
        <f>DATE(YEAR(G1243),MONTH(G1243),1)</f>
        <v/>
      </c>
      <c r="N1243" s="157">
        <f>IF(G1243&gt;$L$3,"Futuro","Atraso")</f>
        <v/>
      </c>
      <c r="O1243">
        <f>12*(YEAR(G1243)-YEAR($L$3))+(MONTH(G1243)-MONTH($L$3))</f>
        <v/>
      </c>
      <c r="P1243" s="319">
        <f>IF(N1243="Atraso",L1243,L1243/(1+$L$2)^O1243)</f>
        <v/>
      </c>
      <c r="Q1243">
        <f>IF(N1243="Atraso",$L$3-G1243,0)</f>
        <v/>
      </c>
      <c r="R1243">
        <f>IF(Q1243&lt;=15,"Até 15",IF(Q1243&lt;=30,"Entre 15 e 30",IF(Q1243&lt;=60,"Entre 30 e 60",IF(Q1243&lt;=90,"Entre 60 e 90",IF(Q1243&lt;=120,"Entre 90 e 120",IF(Q1243&lt;=150,"Entre 120 e 150",IF(Q1243&lt;=180,"Entre 150 e 180","Superior a 180")))))))</f>
        <v/>
      </c>
      <c r="S1243">
        <f>IF(N1243="Atraso",IF(Q1243&lt;=30,INFORME_MENSAL!$A$12,IF(Q1243&lt;=60,INFORME_MENSAL!$A$13,IF(Q1243&lt;=90,INFORME_MENSAL!$A$14,IF(Q1243&lt;=120,INFORME_MENSAL!$A$15,IF(Q1243&lt;=150,INFORME_MENSAL!$A$16,IF(Q1243&lt;=180,INFORME_MENSAL!$A$17,IF(Q1243&lt;=360,INFORME_MENSAL!$A$18,IF(Q1243&gt;360,INFORME_MENSAL!$A$19)))))))),"")</f>
        <v/>
      </c>
    </row>
    <row r="1244">
      <c r="A1244" t="inlineStr">
        <is>
          <t>CASA-33</t>
        </is>
      </c>
      <c r="B1244" t="inlineStr">
        <is>
          <t>MICHEL AKIRA YONAMINE / KARINA HARUMI URA YONAMINE</t>
        </is>
      </c>
      <c r="C1244" t="n">
        <v>1</v>
      </c>
      <c r="D1244" t="inlineStr">
        <is>
          <t>INCC</t>
        </is>
      </c>
      <c r="F1244" t="inlineStr">
        <is>
          <t>Mensal</t>
        </is>
      </c>
      <c r="G1244" s="322" t="n">
        <v>45894</v>
      </c>
      <c r="H1244" s="322" t="n">
        <v>45870</v>
      </c>
      <c r="I1244" t="n">
        <v>5</v>
      </c>
      <c r="J1244" t="inlineStr">
        <is>
          <t>A2 - Semestral</t>
        </is>
      </c>
      <c r="K1244" t="inlineStr">
        <is>
          <t>Contrato</t>
        </is>
      </c>
      <c r="L1244" t="n">
        <v>14037.97</v>
      </c>
      <c r="M1244" s="167">
        <f>DATE(YEAR(G1244),MONTH(G1244),1)</f>
        <v/>
      </c>
      <c r="N1244" s="157">
        <f>IF(G1244&gt;$L$3,"Futuro","Atraso")</f>
        <v/>
      </c>
      <c r="O1244">
        <f>12*(YEAR(G1244)-YEAR($L$3))+(MONTH(G1244)-MONTH($L$3))</f>
        <v/>
      </c>
      <c r="P1244" s="319">
        <f>IF(N1244="Atraso",L1244,L1244/(1+$L$2)^O1244)</f>
        <v/>
      </c>
      <c r="Q1244">
        <f>IF(N1244="Atraso",$L$3-G1244,0)</f>
        <v/>
      </c>
      <c r="R1244">
        <f>IF(Q1244&lt;=15,"Até 15",IF(Q1244&lt;=30,"Entre 15 e 30",IF(Q1244&lt;=60,"Entre 30 e 60",IF(Q1244&lt;=90,"Entre 60 e 90",IF(Q1244&lt;=120,"Entre 90 e 120",IF(Q1244&lt;=150,"Entre 120 e 150",IF(Q1244&lt;=180,"Entre 150 e 180","Superior a 180")))))))</f>
        <v/>
      </c>
      <c r="S1244">
        <f>IF(N1244="Atraso",IF(Q1244&lt;=30,INFORME_MENSAL!$A$12,IF(Q1244&lt;=60,INFORME_MENSAL!$A$13,IF(Q1244&lt;=90,INFORME_MENSAL!$A$14,IF(Q1244&lt;=120,INFORME_MENSAL!$A$15,IF(Q1244&lt;=150,INFORME_MENSAL!$A$16,IF(Q1244&lt;=180,INFORME_MENSAL!$A$17,IF(Q1244&lt;=360,INFORME_MENSAL!$A$18,IF(Q1244&gt;360,INFORME_MENSAL!$A$19)))))))),"")</f>
        <v/>
      </c>
    </row>
    <row r="1245">
      <c r="A1245" t="inlineStr">
        <is>
          <t>CASA-70</t>
        </is>
      </c>
      <c r="B1245" t="inlineStr">
        <is>
          <t>RICARDO CARNEIRO DA SILVA BATISTA / KELLY SILVA DE MACEDO</t>
        </is>
      </c>
      <c r="C1245" t="n">
        <v>1</v>
      </c>
      <c r="D1245" t="inlineStr">
        <is>
          <t>INCC</t>
        </is>
      </c>
      <c r="F1245" t="inlineStr">
        <is>
          <t>Mensal</t>
        </is>
      </c>
      <c r="G1245" s="322" t="n">
        <v>45955</v>
      </c>
      <c r="H1245" s="322" t="n">
        <v>45931</v>
      </c>
      <c r="I1245" t="n">
        <v>5</v>
      </c>
      <c r="J1245" t="inlineStr">
        <is>
          <t>A2 - Semestral</t>
        </is>
      </c>
      <c r="K1245" t="inlineStr">
        <is>
          <t>Contrato</t>
        </is>
      </c>
      <c r="L1245" t="n">
        <v>13593.45</v>
      </c>
      <c r="M1245" s="167">
        <f>DATE(YEAR(G1245),MONTH(G1245),1)</f>
        <v/>
      </c>
      <c r="N1245" s="157">
        <f>IF(G1245&gt;$L$3,"Futuro","Atraso")</f>
        <v/>
      </c>
      <c r="O1245">
        <f>12*(YEAR(G1245)-YEAR($L$3))+(MONTH(G1245)-MONTH($L$3))</f>
        <v/>
      </c>
      <c r="P1245" s="319">
        <f>IF(N1245="Atraso",L1245,L1245/(1+$L$2)^O1245)</f>
        <v/>
      </c>
      <c r="Q1245">
        <f>IF(N1245="Atraso",$L$3-G1245,0)</f>
        <v/>
      </c>
      <c r="R1245">
        <f>IF(Q1245&lt;=15,"Até 15",IF(Q1245&lt;=30,"Entre 15 e 30",IF(Q1245&lt;=60,"Entre 30 e 60",IF(Q1245&lt;=90,"Entre 60 e 90",IF(Q1245&lt;=120,"Entre 90 e 120",IF(Q1245&lt;=150,"Entre 120 e 150",IF(Q1245&lt;=180,"Entre 150 e 180","Superior a 180")))))))</f>
        <v/>
      </c>
      <c r="S1245">
        <f>IF(N1245="Atraso",IF(Q1245&lt;=30,INFORME_MENSAL!$A$12,IF(Q1245&lt;=60,INFORME_MENSAL!$A$13,IF(Q1245&lt;=90,INFORME_MENSAL!$A$14,IF(Q1245&lt;=120,INFORME_MENSAL!$A$15,IF(Q1245&lt;=150,INFORME_MENSAL!$A$16,IF(Q1245&lt;=180,INFORME_MENSAL!$A$17,IF(Q1245&lt;=360,INFORME_MENSAL!$A$18,IF(Q1245&gt;360,INFORME_MENSAL!$A$19)))))))),"")</f>
        <v/>
      </c>
    </row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1245"/>
  <sheetViews>
    <sheetView workbookViewId="0">
      <selection activeCell="A2" sqref="A2:K103"/>
    </sheetView>
  </sheetViews>
  <sheetFormatPr baseColWidth="8" defaultColWidth="9.109375" defaultRowHeight="14.4"/>
  <cols>
    <col width="12.109375" bestFit="1" customWidth="1" style="262" min="1" max="1"/>
    <col width="43.44140625" bestFit="1" customWidth="1" style="262" min="2" max="2"/>
    <col width="7.44140625" bestFit="1" customWidth="1" style="262" min="3" max="3"/>
    <col width="8.6640625" bestFit="1" customWidth="1" style="262" min="4" max="4"/>
    <col width="10.44140625" bestFit="1" customWidth="1" style="262" min="5" max="5"/>
    <col width="10.88671875" bestFit="1" customWidth="1" style="262" min="6" max="6"/>
    <col width="15.6640625" bestFit="1" customWidth="1" style="262" min="7" max="7"/>
    <col width="18" bestFit="1" customWidth="1" style="262" min="8" max="8"/>
    <col width="12.44140625" bestFit="1" customWidth="1" style="262" min="9" max="9"/>
    <col width="13.44140625" bestFit="1" customWidth="1" style="262" min="10" max="10"/>
    <col width="9.6640625" bestFit="1" customWidth="1" style="262" min="11" max="11"/>
    <col width="12.33203125" bestFit="1" customWidth="1" style="26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7" t="inlineStr">
        <is>
          <t>CASA-12</t>
        </is>
      </c>
      <c r="B2" s="147" t="inlineStr">
        <is>
          <t>CAMILA VARJÃO DOS SANTOS / RAPHAEL MENDES COSTA</t>
        </is>
      </c>
      <c r="C2" s="148" t="n">
        <v>5</v>
      </c>
      <c r="D2" s="148" t="n">
        <v>5</v>
      </c>
      <c r="E2" s="149" t="n">
        <v>44338</v>
      </c>
      <c r="F2" s="148" t="n"/>
      <c r="G2" s="324" t="n">
        <v>562476.8100000001</v>
      </c>
      <c r="H2" s="324" t="n">
        <v>562476.8100000001</v>
      </c>
      <c r="I2" s="324" t="n"/>
      <c r="J2" s="151" t="n"/>
      <c r="K2" s="325" t="inlineStr">
        <is>
          <t>Ativo</t>
        </is>
      </c>
    </row>
    <row r="3">
      <c r="A3" s="147" t="inlineStr">
        <is>
          <t>CASA-30</t>
        </is>
      </c>
      <c r="B3" s="147" t="inlineStr">
        <is>
          <t>KÁTIA CHEIM PEREIRA GALVÃO</t>
        </is>
      </c>
      <c r="C3" s="148" t="n">
        <v>6</v>
      </c>
      <c r="D3" s="148" t="n">
        <v>6</v>
      </c>
      <c r="E3" s="149" t="n">
        <v>44339</v>
      </c>
      <c r="F3" s="148" t="n"/>
      <c r="G3" s="324" t="n">
        <v>539821.64</v>
      </c>
      <c r="H3" s="324" t="n">
        <v>539821.64</v>
      </c>
      <c r="I3" s="324" t="n"/>
      <c r="J3" s="151" t="n"/>
      <c r="K3" s="325" t="inlineStr">
        <is>
          <t>Ativo</t>
        </is>
      </c>
      <c r="M3" s="144" t="inlineStr">
        <is>
          <t>Legenda</t>
        </is>
      </c>
    </row>
    <row r="4">
      <c r="A4" s="147" t="inlineStr">
        <is>
          <t>CASA-25</t>
        </is>
      </c>
      <c r="B4" s="147" t="inlineStr">
        <is>
          <t>LUIS PAULO DOS SANTOS / CATIA CILENE DE SOUZA DOS SANTOS</t>
        </is>
      </c>
      <c r="C4" s="148" t="n">
        <v>8</v>
      </c>
      <c r="D4" s="148" t="n">
        <v>8</v>
      </c>
      <c r="E4" s="149" t="n">
        <v>44381</v>
      </c>
      <c r="F4" s="148" t="n"/>
      <c r="G4" s="324" t="n">
        <v>588555</v>
      </c>
      <c r="H4" s="324" t="n">
        <v>588555</v>
      </c>
      <c r="I4" s="324" t="n"/>
      <c r="J4" s="151" t="n"/>
      <c r="K4" s="325" t="inlineStr">
        <is>
          <t>Ativo</t>
        </is>
      </c>
      <c r="M4" s="144" t="inlineStr">
        <is>
          <t>ATIVO</t>
        </is>
      </c>
    </row>
    <row r="5">
      <c r="A5" s="147" t="inlineStr">
        <is>
          <t>CASA-57</t>
        </is>
      </c>
      <c r="B5" s="147" t="inlineStr">
        <is>
          <t>JUAREZ FERREIRA DA SILVA JUNIOR/ SILMARA JAINE SILVA</t>
        </is>
      </c>
      <c r="C5" s="148" t="n">
        <v>10</v>
      </c>
      <c r="D5" s="148" t="n">
        <v>10</v>
      </c>
      <c r="E5" s="149" t="n">
        <v>44377</v>
      </c>
      <c r="F5" s="148" t="n"/>
      <c r="G5" s="324" t="n">
        <v>539821.64</v>
      </c>
      <c r="H5" s="324" t="n">
        <v>539821.64</v>
      </c>
      <c r="I5" s="324" t="n"/>
      <c r="J5" s="151" t="n"/>
      <c r="K5" s="325" t="inlineStr">
        <is>
          <t>Ativo</t>
        </is>
      </c>
      <c r="M5" s="144" t="inlineStr">
        <is>
          <t>DISTRATADO</t>
        </is>
      </c>
    </row>
    <row r="6">
      <c r="A6" s="147" t="inlineStr">
        <is>
          <t>CASA-10</t>
        </is>
      </c>
      <c r="B6" s="147" t="inlineStr">
        <is>
          <t>DIEGO DA MATA DE SOUSA</t>
        </is>
      </c>
      <c r="C6" s="148" t="n">
        <v>105</v>
      </c>
      <c r="D6" s="148" t="n">
        <v>105</v>
      </c>
      <c r="E6" s="149" t="n">
        <v>44783</v>
      </c>
      <c r="F6" s="148" t="n"/>
      <c r="G6" s="324" t="n">
        <v>747112</v>
      </c>
      <c r="H6" s="324" t="n">
        <v>747112</v>
      </c>
      <c r="I6" s="324" t="n"/>
      <c r="J6" s="151" t="n"/>
      <c r="K6" s="325" t="inlineStr">
        <is>
          <t>Ativo</t>
        </is>
      </c>
      <c r="M6" s="144" t="inlineStr">
        <is>
          <t>QUITADO</t>
        </is>
      </c>
    </row>
    <row r="7">
      <c r="A7" s="147" t="inlineStr">
        <is>
          <t>CASA-2</t>
        </is>
      </c>
      <c r="B7" s="147" t="inlineStr">
        <is>
          <t>ARQUIMEDES GALVAO DE ALMEIDA FRANCA CRIVELARI / MARCELA GALVAO DE ALMEIDA FRANCA CRIVELARI</t>
        </is>
      </c>
      <c r="C7" s="148" t="n">
        <v>14</v>
      </c>
      <c r="D7" s="148" t="n">
        <v>14</v>
      </c>
      <c r="E7" s="149" t="n">
        <v>44519</v>
      </c>
      <c r="F7" s="148" t="n"/>
      <c r="G7" s="324" t="n">
        <v>638899.2</v>
      </c>
      <c r="H7" s="324" t="n">
        <v>638899.2</v>
      </c>
      <c r="I7" s="324" t="n"/>
      <c r="J7" s="151" t="n"/>
      <c r="K7" s="325" t="inlineStr">
        <is>
          <t>Ativo</t>
        </is>
      </c>
      <c r="M7" s="144" t="inlineStr">
        <is>
          <t>DISPONÍVEL</t>
        </is>
      </c>
    </row>
    <row r="8">
      <c r="A8" s="147" t="inlineStr">
        <is>
          <t>CASA-47</t>
        </is>
      </c>
      <c r="B8" s="147" t="inlineStr">
        <is>
          <t>CHARLLES DALTON CINTRA LOPES / EDINEIA FATIMA MIQUELETTI</t>
        </is>
      </c>
      <c r="C8" s="148" t="n">
        <v>15</v>
      </c>
      <c r="D8" s="148" t="n">
        <v>15</v>
      </c>
      <c r="E8" s="149" t="n">
        <v>44513</v>
      </c>
      <c r="F8" s="148" t="n"/>
      <c r="G8" s="324" t="n">
        <v>610699.2</v>
      </c>
      <c r="H8" s="324" t="n">
        <v>610699.2</v>
      </c>
      <c r="I8" s="324" t="n"/>
      <c r="J8" s="151" t="n"/>
      <c r="K8" s="325" t="inlineStr">
        <is>
          <t>Ativo</t>
        </is>
      </c>
      <c r="M8" s="144" t="n"/>
    </row>
    <row r="9">
      <c r="A9" s="147" t="inlineStr">
        <is>
          <t>CASA-1</t>
        </is>
      </c>
      <c r="B9" s="147" t="inlineStr">
        <is>
          <t>ISRAEL NUNES DA SILVA</t>
        </is>
      </c>
      <c r="C9" s="148" t="n">
        <v>16</v>
      </c>
      <c r="D9" s="148" t="n">
        <v>16</v>
      </c>
      <c r="E9" s="149" t="n">
        <v>44513</v>
      </c>
      <c r="F9" s="148" t="n"/>
      <c r="G9" s="324" t="n">
        <v>638899.2</v>
      </c>
      <c r="H9" s="324" t="n">
        <v>638899.2</v>
      </c>
      <c r="I9" s="324" t="n"/>
      <c r="J9" s="151" t="n"/>
      <c r="K9" s="325" t="inlineStr">
        <is>
          <t>Ativo</t>
        </is>
      </c>
    </row>
    <row r="10">
      <c r="A10" s="147" t="inlineStr">
        <is>
          <t>CASA-20</t>
        </is>
      </c>
      <c r="B10" s="147" t="inlineStr">
        <is>
          <t>EMERSON FABIO AKIYAMA</t>
        </is>
      </c>
      <c r="C10" s="148" t="n">
        <v>18</v>
      </c>
      <c r="D10" s="148" t="n">
        <v>18</v>
      </c>
      <c r="E10" s="149" t="n">
        <v>44527</v>
      </c>
      <c r="F10" s="148" t="n"/>
      <c r="G10" s="324" t="n">
        <v>638899.2</v>
      </c>
      <c r="H10" s="324" t="n">
        <v>638899.2</v>
      </c>
      <c r="I10" s="324" t="n"/>
      <c r="J10" s="151" t="n"/>
      <c r="K10" s="325" t="inlineStr">
        <is>
          <t>Ativo</t>
        </is>
      </c>
    </row>
    <row r="11">
      <c r="A11" s="147" t="inlineStr">
        <is>
          <t>CASA-15</t>
        </is>
      </c>
      <c r="B11" s="147" t="inlineStr">
        <is>
          <t>ANA CRISTINA DA SILVEIRA REGINALDO GANDA / JEFERSON FERREIRA GANDA</t>
        </is>
      </c>
      <c r="C11" s="148" t="n">
        <v>21</v>
      </c>
      <c r="D11" s="148" t="n">
        <v>21</v>
      </c>
      <c r="E11" s="149" t="n">
        <v>44527</v>
      </c>
      <c r="F11" s="148" t="n"/>
      <c r="G11" s="324" t="n">
        <v>638899.2</v>
      </c>
      <c r="H11" s="324" t="n">
        <v>638899.2</v>
      </c>
      <c r="I11" s="324" t="n"/>
      <c r="J11" s="151" t="n"/>
      <c r="K11" s="325" t="inlineStr">
        <is>
          <t>Ativo</t>
        </is>
      </c>
    </row>
    <row r="12">
      <c r="A12" s="147" t="inlineStr">
        <is>
          <t>CASA-77</t>
        </is>
      </c>
      <c r="B12" s="147" t="inlineStr">
        <is>
          <t>CARLOS CESAR DE LIMA / STEPHANIE BARBOSA ALVES DE LIMA</t>
        </is>
      </c>
      <c r="C12" s="148" t="n">
        <v>23</v>
      </c>
      <c r="D12" s="148" t="n">
        <v>23</v>
      </c>
      <c r="E12" s="149" t="n">
        <v>44513</v>
      </c>
      <c r="F12" s="148" t="n"/>
      <c r="G12" s="324" t="n">
        <v>638899.2</v>
      </c>
      <c r="H12" s="324" t="n">
        <v>638899.2</v>
      </c>
      <c r="I12" s="324" t="n"/>
      <c r="J12" s="151" t="n"/>
      <c r="K12" s="325" t="inlineStr">
        <is>
          <t>Ativo</t>
        </is>
      </c>
    </row>
    <row r="13">
      <c r="A13" s="147" t="inlineStr">
        <is>
          <t>CASA-24</t>
        </is>
      </c>
      <c r="B13" s="147" t="inlineStr">
        <is>
          <t>DAVID EDUARDO NUNES GONÇALVES/PATRICIA GONÇALVES MOURA</t>
        </is>
      </c>
      <c r="C13" s="148" t="n">
        <v>24</v>
      </c>
      <c r="D13" s="148" t="n">
        <v>24</v>
      </c>
      <c r="E13" s="149" t="n">
        <v>44534</v>
      </c>
      <c r="F13" s="148" t="n"/>
      <c r="G13" s="324" t="n">
        <v>638899.2</v>
      </c>
      <c r="H13" s="324" t="n">
        <v>638899.2</v>
      </c>
      <c r="I13" s="324" t="n"/>
      <c r="J13" s="151" t="n"/>
      <c r="K13" s="325" t="inlineStr">
        <is>
          <t>Ativo</t>
        </is>
      </c>
    </row>
    <row r="14">
      <c r="A14" s="147" t="inlineStr">
        <is>
          <t>CASA-14</t>
        </is>
      </c>
      <c r="B14" s="147" t="inlineStr">
        <is>
          <t>VINICIUS DOLZANI FERMINO NASCIMENTO / GLAUCIA DOS SANTOS SILVA NASCIMENTO</t>
        </is>
      </c>
      <c r="C14" s="148" t="n">
        <v>25</v>
      </c>
      <c r="D14" s="148" t="n">
        <v>25</v>
      </c>
      <c r="E14" s="149" t="n">
        <v>44548</v>
      </c>
      <c r="F14" s="148" t="n"/>
      <c r="G14" s="324" t="n">
        <v>638899.2</v>
      </c>
      <c r="H14" s="324" t="n">
        <v>638899.2</v>
      </c>
      <c r="I14" s="324" t="n"/>
      <c r="J14" s="151" t="n"/>
      <c r="K14" s="325" t="inlineStr">
        <is>
          <t>Ativo</t>
        </is>
      </c>
    </row>
    <row r="15">
      <c r="A15" s="147" t="inlineStr">
        <is>
          <t>CASA-81</t>
        </is>
      </c>
      <c r="B15" s="147" t="inlineStr">
        <is>
          <t>ALAN VICENTE DA SILVA SANTANA / NICOLE CAVALCANTE SILVA</t>
        </is>
      </c>
      <c r="C15" s="148" t="n">
        <v>27</v>
      </c>
      <c r="D15" s="148" t="n">
        <v>27</v>
      </c>
      <c r="E15" s="149" t="n">
        <v>44534</v>
      </c>
      <c r="F15" s="148" t="n"/>
      <c r="G15" s="324" t="n">
        <v>638899.2</v>
      </c>
      <c r="H15" s="324" t="n">
        <v>638899.2</v>
      </c>
      <c r="I15" s="324" t="n"/>
      <c r="J15" s="151" t="n"/>
      <c r="K15" s="325" t="inlineStr">
        <is>
          <t>Ativo</t>
        </is>
      </c>
    </row>
    <row r="16">
      <c r="A16" s="147" t="inlineStr">
        <is>
          <t>CASA-11</t>
        </is>
      </c>
      <c r="B16" s="147" t="inlineStr">
        <is>
          <t>HUGO LEONARDO DA CRUZ / JESSICA GEREMIAS DA CRUZ</t>
        </is>
      </c>
      <c r="C16" s="148" t="n">
        <v>30</v>
      </c>
      <c r="D16" s="148" t="n">
        <v>30</v>
      </c>
      <c r="E16" s="149" t="n">
        <v>44563</v>
      </c>
      <c r="F16" s="148" t="n"/>
      <c r="G16" s="324" t="n">
        <v>638899.2</v>
      </c>
      <c r="H16" s="324" t="n">
        <v>638899.2</v>
      </c>
      <c r="I16" s="324" t="n"/>
      <c r="J16" s="151" t="n"/>
      <c r="K16" s="325" t="inlineStr">
        <is>
          <t>Ativo</t>
        </is>
      </c>
    </row>
    <row r="17">
      <c r="A17" s="147" t="inlineStr">
        <is>
          <t>CASA-40</t>
        </is>
      </c>
      <c r="B17" s="147" t="inlineStr">
        <is>
          <t>RODRIGO DE JESUS REIS / DEBORA ANGELA REIS</t>
        </is>
      </c>
      <c r="C17" s="148" t="n">
        <v>33</v>
      </c>
      <c r="D17" s="148" t="n">
        <v>33</v>
      </c>
      <c r="E17" s="149" t="n">
        <v>44576</v>
      </c>
      <c r="F17" s="148" t="n"/>
      <c r="G17" s="324" t="n">
        <v>845858.29</v>
      </c>
      <c r="H17" s="324" t="n">
        <v>845858.29</v>
      </c>
      <c r="I17" s="324" t="n"/>
      <c r="J17" s="151" t="n"/>
      <c r="K17" s="325" t="inlineStr">
        <is>
          <t>Ativo</t>
        </is>
      </c>
    </row>
    <row r="18">
      <c r="A18" s="147" t="inlineStr">
        <is>
          <t>CASA-31</t>
        </is>
      </c>
      <c r="B18" s="147" t="inlineStr">
        <is>
          <t>EDUARDO DE JESUS FERREIRA VARGAS / ARIANE DE OLIVEIRA DIAS VARGAS</t>
        </is>
      </c>
      <c r="C18" s="148" t="n">
        <v>35</v>
      </c>
      <c r="D18" s="148" t="n">
        <v>35</v>
      </c>
      <c r="E18" s="149" t="n">
        <v>44577</v>
      </c>
      <c r="F18" s="148" t="n"/>
      <c r="G18" s="324" t="n">
        <v>704776.88</v>
      </c>
      <c r="H18" s="324" t="n">
        <v>704776.88</v>
      </c>
      <c r="I18" s="324" t="n"/>
      <c r="J18" s="151" t="n"/>
      <c r="K18" s="325" t="inlineStr">
        <is>
          <t>Ativo</t>
        </is>
      </c>
    </row>
    <row r="19">
      <c r="A19" s="147" t="inlineStr">
        <is>
          <t>CASA-18</t>
        </is>
      </c>
      <c r="B19" s="147" t="inlineStr">
        <is>
          <t>MARCELO JOSE DA SILVA / RAQUEL LIVIA FACONTI</t>
        </is>
      </c>
      <c r="C19" s="148" t="n">
        <v>37</v>
      </c>
      <c r="D19" s="148" t="n">
        <v>37</v>
      </c>
      <c r="E19" s="149" t="n">
        <v>44577</v>
      </c>
      <c r="F19" s="148" t="n"/>
      <c r="G19" s="324" t="n">
        <v>638899.2</v>
      </c>
      <c r="H19" s="324" t="n">
        <v>638899.2</v>
      </c>
      <c r="I19" s="324" t="n"/>
      <c r="J19" s="151" t="n"/>
      <c r="K19" s="325" t="inlineStr">
        <is>
          <t>Ativo</t>
        </is>
      </c>
    </row>
    <row r="20">
      <c r="A20" s="147" t="inlineStr">
        <is>
          <t>CASA-28</t>
        </is>
      </c>
      <c r="B20" s="147" t="inlineStr">
        <is>
          <t>ALINE SALVATERRA MAGALHAES</t>
        </is>
      </c>
      <c r="C20" s="148" t="n">
        <v>38</v>
      </c>
      <c r="D20" s="148" t="n">
        <v>38</v>
      </c>
      <c r="E20" s="149" t="n">
        <v>44576</v>
      </c>
      <c r="F20" s="148" t="n"/>
      <c r="G20" s="324" t="n">
        <v>704776.88</v>
      </c>
      <c r="H20" s="324" t="n">
        <v>704776.88</v>
      </c>
      <c r="I20" s="324" t="n"/>
      <c r="J20" s="151" t="n"/>
      <c r="K20" s="325" t="inlineStr">
        <is>
          <t>Ativo</t>
        </is>
      </c>
    </row>
    <row r="21">
      <c r="A21" s="147" t="inlineStr">
        <is>
          <t>CASA-27</t>
        </is>
      </c>
      <c r="B21" s="147" t="inlineStr">
        <is>
          <t>SIMONE REGINA MAIA</t>
        </is>
      </c>
      <c r="C21" s="148" t="n">
        <v>41</v>
      </c>
      <c r="D21" s="148" t="n">
        <v>41</v>
      </c>
      <c r="E21" s="149" t="n">
        <v>44601</v>
      </c>
      <c r="F21" s="148" t="n"/>
      <c r="G21" s="324" t="n">
        <v>845858.29</v>
      </c>
      <c r="H21" s="324" t="n">
        <v>845858.29</v>
      </c>
      <c r="I21" s="324" t="n"/>
      <c r="J21" s="151" t="n"/>
      <c r="K21" s="325" t="inlineStr">
        <is>
          <t>Ativo</t>
        </is>
      </c>
    </row>
    <row r="22">
      <c r="A22" s="147" t="inlineStr">
        <is>
          <t>CASA-34</t>
        </is>
      </c>
      <c r="B22" s="147" t="inlineStr">
        <is>
          <t>ALEXANDRE SIMIÃO / ANA PAULA DE BRITO SIMIÃO</t>
        </is>
      </c>
      <c r="C22" s="148" t="n">
        <v>42</v>
      </c>
      <c r="D22" s="148" t="n">
        <v>42</v>
      </c>
      <c r="E22" s="149" t="n">
        <v>44598</v>
      </c>
      <c r="F22" s="148" t="n"/>
      <c r="G22" s="324" t="n">
        <v>704776.88</v>
      </c>
      <c r="H22" s="324" t="n">
        <v>704776.88</v>
      </c>
      <c r="I22" s="324" t="n"/>
      <c r="J22" s="151" t="n"/>
      <c r="K22" s="325" t="inlineStr">
        <is>
          <t>Ativo</t>
        </is>
      </c>
    </row>
    <row r="23">
      <c r="A23" s="147" t="inlineStr">
        <is>
          <t>CASA-35</t>
        </is>
      </c>
      <c r="B23" s="147" t="inlineStr">
        <is>
          <t>ADRIANA ALVARES DA COSTA / RICARDO FEIJO</t>
        </is>
      </c>
      <c r="C23" s="148" t="n">
        <v>43</v>
      </c>
      <c r="D23" s="148" t="n">
        <v>43</v>
      </c>
      <c r="E23" s="149" t="n">
        <v>44596</v>
      </c>
      <c r="F23" s="148" t="n"/>
      <c r="G23" s="324" t="n">
        <v>704776.88</v>
      </c>
      <c r="H23" s="324" t="n">
        <v>704776.88</v>
      </c>
      <c r="I23" s="324" t="n"/>
      <c r="J23" s="151" t="n"/>
      <c r="K23" s="325" t="inlineStr">
        <is>
          <t>Ativo</t>
        </is>
      </c>
    </row>
    <row r="24">
      <c r="A24" s="147" t="inlineStr">
        <is>
          <t>CASA-16</t>
        </is>
      </c>
      <c r="B24" s="147" t="inlineStr">
        <is>
          <t>LEANDRO SOLA BERNARDINO / RAQUEL BERNARDINO SOLA</t>
        </is>
      </c>
      <c r="C24" s="148" t="n">
        <v>46</v>
      </c>
      <c r="D24" s="148" t="n">
        <v>46</v>
      </c>
      <c r="E24" s="149" t="n">
        <v>44603</v>
      </c>
      <c r="F24" s="148" t="n"/>
      <c r="G24" s="324" t="n">
        <v>638899.2</v>
      </c>
      <c r="H24" s="324" t="n">
        <v>638899.2</v>
      </c>
      <c r="I24" s="324" t="n"/>
      <c r="J24" s="151" t="n"/>
      <c r="K24" s="325" t="inlineStr">
        <is>
          <t>Ativo</t>
        </is>
      </c>
    </row>
    <row r="25">
      <c r="A25" s="147" t="inlineStr">
        <is>
          <t>CASA-68</t>
        </is>
      </c>
      <c r="B25" s="147" t="inlineStr">
        <is>
          <t>WENDELL PITTER ESTANDO / LILIAN PEREIRA DA SILVA</t>
        </is>
      </c>
      <c r="C25" s="148" t="n">
        <v>47</v>
      </c>
      <c r="D25" s="148" t="n">
        <v>47</v>
      </c>
      <c r="E25" s="149" t="n">
        <v>44612</v>
      </c>
      <c r="F25" s="148" t="n"/>
      <c r="G25" s="324" t="n">
        <v>704776.88</v>
      </c>
      <c r="H25" s="324" t="n">
        <v>704776.88</v>
      </c>
      <c r="I25" s="324" t="n"/>
      <c r="J25" s="151" t="n"/>
      <c r="K25" s="325" t="inlineStr">
        <is>
          <t>Ativo</t>
        </is>
      </c>
    </row>
    <row r="26">
      <c r="A26" s="147" t="inlineStr">
        <is>
          <t>CASA-37</t>
        </is>
      </c>
      <c r="B26" s="147" t="inlineStr">
        <is>
          <t>DACH DIGITAL CONSULTORIA E SOLUCOES DIGITAIS LTDA / WESLEY BATISTA PEREIRA</t>
        </is>
      </c>
      <c r="C26" s="148" t="n">
        <v>48</v>
      </c>
      <c r="D26" s="148" t="n">
        <v>48</v>
      </c>
      <c r="E26" s="149" t="n">
        <v>44593</v>
      </c>
      <c r="F26" s="148" t="n"/>
      <c r="G26" s="324" t="n">
        <v>845858.29</v>
      </c>
      <c r="H26" s="324" t="n">
        <v>845858.29</v>
      </c>
      <c r="I26" s="324" t="n"/>
      <c r="J26" s="151" t="n"/>
      <c r="K26" s="325" t="inlineStr">
        <is>
          <t>Ativo</t>
        </is>
      </c>
    </row>
    <row r="27">
      <c r="A27" s="147" t="inlineStr">
        <is>
          <t>CASA-66</t>
        </is>
      </c>
      <c r="B27" s="147" t="inlineStr">
        <is>
          <t>MARIA APARECIDA LIMA SANTOS</t>
        </is>
      </c>
      <c r="C27" s="148" t="n">
        <v>49</v>
      </c>
      <c r="D27" s="148" t="n">
        <v>49</v>
      </c>
      <c r="E27" s="149" t="n">
        <v>44618</v>
      </c>
      <c r="F27" s="148" t="n"/>
      <c r="G27" s="324" t="n">
        <v>704776.88</v>
      </c>
      <c r="H27" s="324" t="n">
        <v>704776.88</v>
      </c>
      <c r="I27" s="324" t="n"/>
      <c r="J27" s="151" t="n"/>
      <c r="K27" s="325" t="inlineStr">
        <is>
          <t>Ativo</t>
        </is>
      </c>
    </row>
    <row r="28">
      <c r="A28" s="147" t="inlineStr">
        <is>
          <t>CASA-75</t>
        </is>
      </c>
      <c r="B28" s="147" t="inlineStr">
        <is>
          <t>ROMUALDO TORRES DA SILVA / WANILZY LOPES DE OLIVEIRA SILVA</t>
        </is>
      </c>
      <c r="C28" s="148" t="n">
        <v>50</v>
      </c>
      <c r="D28" s="148" t="n">
        <v>50</v>
      </c>
      <c r="E28" s="149" t="n">
        <v>44618</v>
      </c>
      <c r="F28" s="148" t="n"/>
      <c r="G28" s="324" t="n">
        <v>845858.29</v>
      </c>
      <c r="H28" s="324" t="n">
        <v>845858.29</v>
      </c>
      <c r="I28" s="324" t="n"/>
      <c r="J28" s="151" t="n"/>
      <c r="K28" s="325" t="inlineStr">
        <is>
          <t>Ativo</t>
        </is>
      </c>
    </row>
    <row r="29">
      <c r="A29" s="147" t="inlineStr">
        <is>
          <t>CASA-63</t>
        </is>
      </c>
      <c r="B29" s="147" t="inlineStr">
        <is>
          <t>ANDERSON CALIXTO DOS SANTOS / CAMILA PEREIRA MOREIRA</t>
        </is>
      </c>
      <c r="C29" s="148" t="n">
        <v>54</v>
      </c>
      <c r="D29" s="148" t="n">
        <v>54</v>
      </c>
      <c r="E29" s="149" t="n">
        <v>44625</v>
      </c>
      <c r="F29" s="148" t="n"/>
      <c r="G29" s="324" t="n">
        <v>845858.29</v>
      </c>
      <c r="H29" s="324" t="n">
        <v>845858.29</v>
      </c>
      <c r="I29" s="324" t="n"/>
      <c r="J29" s="151" t="n"/>
      <c r="K29" s="325" t="inlineStr">
        <is>
          <t>Distratado</t>
        </is>
      </c>
    </row>
    <row r="30">
      <c r="A30" s="147" t="inlineStr">
        <is>
          <t>CASA-19</t>
        </is>
      </c>
      <c r="B30" s="147" t="inlineStr">
        <is>
          <t>DOUGLAS OLIVEIRA DA SILVA / PRISCILA OLIVEIRA DA SILVA</t>
        </is>
      </c>
      <c r="C30" s="148" t="n">
        <v>68</v>
      </c>
      <c r="D30" s="148" t="n">
        <v>68</v>
      </c>
      <c r="E30" s="149" t="n">
        <v>44674</v>
      </c>
      <c r="F30" s="148" t="n"/>
      <c r="G30" s="324" t="n">
        <v>747112</v>
      </c>
      <c r="H30" s="324" t="n">
        <v>747112</v>
      </c>
      <c r="I30" s="324" t="n"/>
      <c r="J30" s="151" t="n"/>
      <c r="K30" s="325" t="inlineStr">
        <is>
          <t>Distratado</t>
        </is>
      </c>
    </row>
    <row r="31">
      <c r="A31" s="147" t="inlineStr">
        <is>
          <t>CASA-7</t>
        </is>
      </c>
      <c r="B31" s="147" t="inlineStr">
        <is>
          <t>JOÃO ANTONIO RODRIGUES GOMES / LUANA GABRIELLE DA SILVA PASSOS</t>
        </is>
      </c>
      <c r="C31" s="148" t="n">
        <v>56</v>
      </c>
      <c r="D31" s="148" t="n">
        <v>56</v>
      </c>
      <c r="E31" s="149" t="n">
        <v>44632</v>
      </c>
      <c r="F31" s="148" t="n"/>
      <c r="G31" s="324" t="n">
        <v>704776.6800000001</v>
      </c>
      <c r="H31" s="324" t="n">
        <v>704776.6800000001</v>
      </c>
      <c r="I31" s="324" t="n"/>
      <c r="J31" s="151" t="n"/>
      <c r="K31" s="325" t="inlineStr">
        <is>
          <t>Ativo</t>
        </is>
      </c>
    </row>
    <row r="32">
      <c r="A32" s="147" t="inlineStr">
        <is>
          <t>CASA-29</t>
        </is>
      </c>
      <c r="B32" s="147" t="inlineStr">
        <is>
          <t>SANDRO MIGUEL DE AVILA / SANDRA BARBOSA DE AVILA</t>
        </is>
      </c>
      <c r="C32" s="148" t="n">
        <v>57</v>
      </c>
      <c r="D32" s="148" t="n">
        <v>57</v>
      </c>
      <c r="E32" s="149" t="n">
        <v>44634</v>
      </c>
      <c r="F32" s="148" t="n"/>
      <c r="G32" s="324" t="n">
        <v>704776.88</v>
      </c>
      <c r="H32" s="324" t="n">
        <v>704776.88</v>
      </c>
      <c r="I32" s="324" t="n"/>
      <c r="J32" s="151" t="n"/>
      <c r="K32" s="325" t="inlineStr">
        <is>
          <t>Ativo</t>
        </is>
      </c>
    </row>
    <row r="33">
      <c r="A33" s="147" t="inlineStr">
        <is>
          <t>CASA-65</t>
        </is>
      </c>
      <c r="B33" s="147" t="inlineStr">
        <is>
          <t>PAULO ROGERIO MENDONÇA DA SILVA</t>
        </is>
      </c>
      <c r="C33" s="148" t="n">
        <v>58</v>
      </c>
      <c r="D33" s="148" t="n">
        <v>58</v>
      </c>
      <c r="E33" s="149" t="n">
        <v>44632</v>
      </c>
      <c r="F33" s="148" t="n"/>
      <c r="G33" s="324" t="n">
        <v>704776.88</v>
      </c>
      <c r="H33" s="324" t="n">
        <v>704776.88</v>
      </c>
      <c r="I33" s="324" t="n"/>
      <c r="J33" s="151" t="n"/>
      <c r="K33" s="325" t="inlineStr">
        <is>
          <t>Distratado</t>
        </is>
      </c>
    </row>
    <row r="34">
      <c r="A34" s="147" t="inlineStr">
        <is>
          <t>CASA-38</t>
        </is>
      </c>
      <c r="B34" s="147" t="inlineStr">
        <is>
          <t>GABRIEL DE CARVALHO MELLO / KAMILLA DE CARVALHO CERQUEIRA MELLO</t>
        </is>
      </c>
      <c r="C34" s="148" t="n">
        <v>59</v>
      </c>
      <c r="D34" s="148" t="n">
        <v>59</v>
      </c>
      <c r="E34" s="149" t="n">
        <v>44632</v>
      </c>
      <c r="F34" s="148" t="n"/>
      <c r="G34" s="324" t="n">
        <v>747112</v>
      </c>
      <c r="H34" s="324" t="n">
        <v>747112</v>
      </c>
      <c r="I34" s="324" t="n"/>
      <c r="J34" s="151" t="n"/>
      <c r="K34" s="325" t="inlineStr">
        <is>
          <t>Ativo</t>
        </is>
      </c>
    </row>
    <row r="35">
      <c r="A35" s="147" t="inlineStr">
        <is>
          <t>CASA-74</t>
        </is>
      </c>
      <c r="B35" s="147" t="inlineStr">
        <is>
          <t>VINICIUS VALE DE MORAES / THACIANE LUDMILLY ALBUQUERQUE</t>
        </is>
      </c>
      <c r="C35" s="148" t="n">
        <v>62</v>
      </c>
      <c r="D35" s="148" t="n">
        <v>62</v>
      </c>
      <c r="E35" s="149" t="n">
        <v>44645</v>
      </c>
      <c r="F35" s="148" t="n"/>
      <c r="G35" s="324" t="n">
        <v>747112</v>
      </c>
      <c r="H35" s="324" t="n">
        <v>747112</v>
      </c>
      <c r="I35" s="324" t="n"/>
      <c r="J35" s="151" t="n"/>
      <c r="K35" s="325" t="inlineStr">
        <is>
          <t>Distratado</t>
        </is>
      </c>
    </row>
    <row r="36">
      <c r="A36" s="147" t="inlineStr">
        <is>
          <t>CASA-42</t>
        </is>
      </c>
      <c r="B36" s="147" t="inlineStr">
        <is>
          <t>ELIAS CAMACHO OLEGO</t>
        </is>
      </c>
      <c r="C36" s="148" t="n">
        <v>63</v>
      </c>
      <c r="D36" s="148" t="n">
        <v>63</v>
      </c>
      <c r="E36" s="149" t="n">
        <v>44645</v>
      </c>
      <c r="F36" s="148" t="n"/>
      <c r="G36" s="324" t="n">
        <v>747112</v>
      </c>
      <c r="H36" s="324" t="n">
        <v>747112</v>
      </c>
      <c r="I36" s="324" t="n"/>
      <c r="J36" s="151" t="n"/>
      <c r="K36" s="325" t="inlineStr">
        <is>
          <t>Ativo</t>
        </is>
      </c>
    </row>
    <row r="37">
      <c r="A37" s="147" t="inlineStr">
        <is>
          <t>CASA-71</t>
        </is>
      </c>
      <c r="B37" s="147" t="inlineStr">
        <is>
          <t>TIAGO DA COSTA / EVELLYN POLICARPO PILZ DA COSTA</t>
        </is>
      </c>
      <c r="C37" s="148" t="n">
        <v>64</v>
      </c>
      <c r="D37" s="148" t="n">
        <v>64</v>
      </c>
      <c r="E37" s="149" t="n">
        <v>44625</v>
      </c>
      <c r="F37" s="148" t="n"/>
      <c r="G37" s="324" t="n">
        <v>704776.88</v>
      </c>
      <c r="H37" s="324" t="n">
        <v>704776.88</v>
      </c>
      <c r="I37" s="324" t="n"/>
      <c r="J37" s="151" t="n"/>
      <c r="K37" s="325" t="inlineStr">
        <is>
          <t>Ativo</t>
        </is>
      </c>
    </row>
    <row r="38">
      <c r="A38" s="147" t="inlineStr">
        <is>
          <t>CASA-72</t>
        </is>
      </c>
      <c r="B38" s="147" t="inlineStr">
        <is>
          <t>CARLOS LINDEMBERG CRUZ OLIVEIRA / THAYNARA LAMPE NARCISO SILVA</t>
        </is>
      </c>
      <c r="C38" s="148" t="n">
        <v>66</v>
      </c>
      <c r="D38" s="148" t="n">
        <v>66</v>
      </c>
      <c r="E38" s="149" t="n">
        <v>44667</v>
      </c>
      <c r="F38" s="148" t="n"/>
      <c r="G38" s="324" t="n">
        <v>747112</v>
      </c>
      <c r="H38" s="324" t="n">
        <v>747112</v>
      </c>
      <c r="I38" s="324" t="n"/>
      <c r="J38" s="151" t="n"/>
      <c r="K38" s="325" t="inlineStr">
        <is>
          <t>Ativo</t>
        </is>
      </c>
    </row>
    <row r="39">
      <c r="A39" s="147" t="inlineStr">
        <is>
          <t>CASA-26</t>
        </is>
      </c>
      <c r="B39" s="147" t="inlineStr">
        <is>
          <t>FABIO LUIZ RIBEIRO GUIMARÃES / ELISANGELA FERREIRA GUIMARÃES</t>
        </is>
      </c>
      <c r="C39" s="148" t="n">
        <v>11</v>
      </c>
      <c r="D39" s="148" t="n">
        <v>11</v>
      </c>
      <c r="E39" s="149" t="n">
        <v>44423</v>
      </c>
      <c r="F39" s="148" t="n"/>
      <c r="G39" s="324" t="n">
        <v>594216.4300000001</v>
      </c>
      <c r="H39" s="324" t="n">
        <v>594216.4300000001</v>
      </c>
      <c r="I39" s="324" t="n"/>
      <c r="J39" s="151" t="n"/>
      <c r="K39" s="325" t="inlineStr">
        <is>
          <t>Ativo</t>
        </is>
      </c>
    </row>
    <row r="40">
      <c r="A40" s="147" t="inlineStr">
        <is>
          <t>CASA-5</t>
        </is>
      </c>
      <c r="B40" s="147" t="inlineStr">
        <is>
          <t>FABRICIA GONZAGA FERREIRA</t>
        </is>
      </c>
      <c r="C40" s="148" t="n">
        <v>69</v>
      </c>
      <c r="D40" s="148" t="n">
        <v>69</v>
      </c>
      <c r="E40" s="149" t="n">
        <v>44681</v>
      </c>
      <c r="F40" s="148" t="n"/>
      <c r="G40" s="324" t="n">
        <v>747112</v>
      </c>
      <c r="H40" s="324" t="n">
        <v>747112</v>
      </c>
      <c r="I40" s="324" t="n"/>
      <c r="J40" s="151" t="n"/>
      <c r="K40" s="325" t="inlineStr">
        <is>
          <t>Ativo</t>
        </is>
      </c>
    </row>
    <row r="41">
      <c r="A41" s="147" t="inlineStr">
        <is>
          <t>CASA-32</t>
        </is>
      </c>
      <c r="B41" s="147" t="inlineStr">
        <is>
          <t>MARCOS DOS SANTOS VASQUEZ / AUREA DE FREITAS VASQUEZ</t>
        </is>
      </c>
      <c r="C41" s="148" t="n">
        <v>67</v>
      </c>
      <c r="D41" s="148" t="n">
        <v>67</v>
      </c>
      <c r="E41" s="149" t="n">
        <v>44667</v>
      </c>
      <c r="F41" s="148" t="n"/>
      <c r="G41" s="324" t="n">
        <v>747112</v>
      </c>
      <c r="H41" s="324" t="n">
        <v>747112</v>
      </c>
      <c r="I41" s="324" t="n"/>
      <c r="J41" s="151" t="n"/>
      <c r="K41" s="325" t="inlineStr">
        <is>
          <t>Distratado</t>
        </is>
      </c>
    </row>
    <row r="42">
      <c r="A42" s="147" t="inlineStr">
        <is>
          <t>CASA-39</t>
        </is>
      </c>
      <c r="B42" s="147" t="inlineStr">
        <is>
          <t>VIVIAN ARCHINÁ CORTEZ</t>
        </is>
      </c>
      <c r="C42" s="148" t="n">
        <v>71</v>
      </c>
      <c r="D42" s="148" t="n">
        <v>71</v>
      </c>
      <c r="E42" s="149" t="n">
        <v>44701</v>
      </c>
      <c r="F42" s="148" t="n"/>
      <c r="G42" s="324" t="n">
        <v>1029112</v>
      </c>
      <c r="H42" s="324" t="n">
        <v>1029112</v>
      </c>
      <c r="I42" s="324" t="n"/>
      <c r="J42" s="151" t="n"/>
      <c r="K42" s="325" t="inlineStr">
        <is>
          <t>Ativo</t>
        </is>
      </c>
    </row>
    <row r="43">
      <c r="A43" s="147" t="inlineStr">
        <is>
          <t>CASA-69</t>
        </is>
      </c>
      <c r="B43" s="147" t="inlineStr">
        <is>
          <t>RAFAEL SILVA BILLOT / CARLA DOS SANTOS RAMACIOTTI</t>
        </is>
      </c>
      <c r="C43" s="148" t="n">
        <v>72</v>
      </c>
      <c r="D43" s="148" t="n">
        <v>72</v>
      </c>
      <c r="E43" s="149" t="n">
        <v>44706</v>
      </c>
      <c r="F43" s="148" t="n"/>
      <c r="G43" s="324" t="n">
        <v>747112</v>
      </c>
      <c r="H43" s="324" t="n">
        <v>747112</v>
      </c>
      <c r="I43" s="324" t="n"/>
      <c r="J43" s="151" t="n"/>
      <c r="K43" s="325" t="inlineStr">
        <is>
          <t>Ativo</t>
        </is>
      </c>
    </row>
    <row r="44">
      <c r="A44" s="147" t="inlineStr">
        <is>
          <t>CASA-54</t>
        </is>
      </c>
      <c r="B44" s="147" t="inlineStr">
        <is>
          <t>SANDRA CRISTINA SILVA BORGES / CELIO LUIZ DE OLIVEIRA BORGES</t>
        </is>
      </c>
      <c r="C44" s="148" t="n">
        <v>73</v>
      </c>
      <c r="D44" s="148" t="n">
        <v>73</v>
      </c>
      <c r="E44" s="149" t="n">
        <v>44702</v>
      </c>
      <c r="F44" s="148" t="n"/>
      <c r="G44" s="324" t="n">
        <v>610454.8</v>
      </c>
      <c r="H44" s="324" t="n">
        <v>610454.8</v>
      </c>
      <c r="I44" s="324" t="n"/>
      <c r="J44" s="151" t="n"/>
      <c r="K44" s="325" t="inlineStr">
        <is>
          <t>Ativo</t>
        </is>
      </c>
    </row>
    <row r="45">
      <c r="A45" s="147" t="inlineStr">
        <is>
          <t>CASA-70</t>
        </is>
      </c>
      <c r="B45" s="147" t="inlineStr">
        <is>
          <t>RICARDO CARNEIRO DA SILVA BATISTA / KELLY SILVA DE MACEDO</t>
        </is>
      </c>
      <c r="C45" s="148" t="n">
        <v>74</v>
      </c>
      <c r="D45" s="148" t="n">
        <v>74</v>
      </c>
      <c r="E45" s="149" t="n">
        <v>44709</v>
      </c>
      <c r="F45" s="148" t="n"/>
      <c r="G45" s="324" t="n">
        <v>747112</v>
      </c>
      <c r="H45" s="324" t="n">
        <v>747112</v>
      </c>
      <c r="I45" s="324" t="n"/>
      <c r="J45" s="151" t="n"/>
      <c r="K45" s="325" t="inlineStr">
        <is>
          <t>Ativo</t>
        </is>
      </c>
    </row>
    <row r="46">
      <c r="A46" s="147" t="inlineStr">
        <is>
          <t>CASA-13</t>
        </is>
      </c>
      <c r="B46" s="147" t="inlineStr">
        <is>
          <t>EMERSON FERREIRA BARROS / AMANDA FERREIRA DE OLIVEIRA</t>
        </is>
      </c>
      <c r="C46" s="148" t="n">
        <v>75</v>
      </c>
      <c r="D46" s="148" t="n">
        <v>75</v>
      </c>
      <c r="E46" s="149" t="n">
        <v>44711</v>
      </c>
      <c r="F46" s="148" t="n"/>
      <c r="G46" s="324" t="n">
        <v>747112</v>
      </c>
      <c r="H46" s="324" t="n">
        <v>747112</v>
      </c>
      <c r="I46" s="324" t="n"/>
      <c r="J46" s="151" t="n"/>
      <c r="K46" s="325" t="inlineStr">
        <is>
          <t>Distratado</t>
        </is>
      </c>
    </row>
    <row r="47">
      <c r="A47" s="147" t="inlineStr">
        <is>
          <t>CASA-79</t>
        </is>
      </c>
      <c r="B47" s="147" t="inlineStr">
        <is>
          <t>GILSON ARANTES DE SOUZA / SANDRA REGINA FOLTRAN</t>
        </is>
      </c>
      <c r="C47" s="148" t="n">
        <v>76</v>
      </c>
      <c r="D47" s="148" t="n">
        <v>76</v>
      </c>
      <c r="E47" s="149" t="n">
        <v>44709</v>
      </c>
      <c r="F47" s="148" t="n"/>
      <c r="G47" s="324" t="n">
        <v>747112</v>
      </c>
      <c r="H47" s="324" t="n">
        <v>747112</v>
      </c>
      <c r="I47" s="324" t="n"/>
      <c r="J47" s="151" t="n"/>
      <c r="K47" s="325" t="inlineStr">
        <is>
          <t>Ativo</t>
        </is>
      </c>
    </row>
    <row r="48">
      <c r="A48" s="147" t="inlineStr">
        <is>
          <t>CASA-62</t>
        </is>
      </c>
      <c r="B48" s="147" t="inlineStr">
        <is>
          <t>ARLETE SANTOS DA SILVA</t>
        </is>
      </c>
      <c r="C48" s="148" t="n">
        <v>78</v>
      </c>
      <c r="D48" s="148" t="n">
        <v>78</v>
      </c>
      <c r="E48" s="149" t="n">
        <v>44716</v>
      </c>
      <c r="F48" s="148" t="n"/>
      <c r="G48" s="324" t="n">
        <v>921058.29</v>
      </c>
      <c r="H48" s="324" t="n">
        <v>921058.29</v>
      </c>
      <c r="I48" s="324" t="n"/>
      <c r="J48" s="151" t="n"/>
      <c r="K48" s="325" t="inlineStr">
        <is>
          <t>Ativo</t>
        </is>
      </c>
    </row>
    <row r="49">
      <c r="A49" s="147" t="inlineStr">
        <is>
          <t>CASA-21</t>
        </is>
      </c>
      <c r="B49" s="147" t="inlineStr">
        <is>
          <t>JOÃO HENRIQUE MARTINS AMARANTE / MARINA MARTINS AMARANTE</t>
        </is>
      </c>
      <c r="C49" s="148" t="n">
        <v>79</v>
      </c>
      <c r="D49" s="148" t="n">
        <v>79</v>
      </c>
      <c r="E49" s="149" t="n">
        <v>44724</v>
      </c>
      <c r="F49" s="148" t="n"/>
      <c r="G49" s="324" t="n">
        <v>609684</v>
      </c>
      <c r="H49" s="324" t="n">
        <v>609684</v>
      </c>
      <c r="I49" s="324" t="n"/>
      <c r="J49" s="151" t="n"/>
      <c r="K49" s="325" t="inlineStr">
        <is>
          <t>Ativo</t>
        </is>
      </c>
    </row>
    <row r="50">
      <c r="A50" s="147" t="inlineStr">
        <is>
          <t>CASA-82</t>
        </is>
      </c>
      <c r="B50" s="147" t="inlineStr">
        <is>
          <t>WELLINGTON GOMES CARDOSO / WILSON FURLAN JUNIOR</t>
        </is>
      </c>
      <c r="C50" s="148" t="n">
        <v>80</v>
      </c>
      <c r="D50" s="148" t="n">
        <v>80</v>
      </c>
      <c r="E50" s="149" t="n">
        <v>44724</v>
      </c>
      <c r="F50" s="148" t="n"/>
      <c r="G50" s="324" t="n">
        <v>747112</v>
      </c>
      <c r="H50" s="324" t="n">
        <v>747112</v>
      </c>
      <c r="I50" s="324" t="n"/>
      <c r="J50" s="151" t="n"/>
      <c r="K50" s="325" t="inlineStr">
        <is>
          <t>Ativo</t>
        </is>
      </c>
    </row>
    <row r="51">
      <c r="A51" s="147" t="inlineStr">
        <is>
          <t>CASA-22</t>
        </is>
      </c>
      <c r="B51" s="147" t="inlineStr">
        <is>
          <t>PIETRO ROSA FARIA NORONHA / SUELI APARECIDA DIAS NORONHA</t>
        </is>
      </c>
      <c r="C51" s="148" t="n">
        <v>81</v>
      </c>
      <c r="D51" s="148" t="n">
        <v>81</v>
      </c>
      <c r="E51" s="149" t="n">
        <v>44731</v>
      </c>
      <c r="F51" s="148" t="n"/>
      <c r="G51" s="324" t="n">
        <v>609684</v>
      </c>
      <c r="H51" s="324" t="n">
        <v>609684</v>
      </c>
      <c r="I51" s="324" t="n"/>
      <c r="J51" s="151" t="n"/>
      <c r="K51" s="325" t="inlineStr">
        <is>
          <t>Ativo</t>
        </is>
      </c>
    </row>
    <row r="52">
      <c r="A52" s="147" t="inlineStr">
        <is>
          <t>CASA-8</t>
        </is>
      </c>
      <c r="B52" s="147" t="inlineStr">
        <is>
          <t>ALLAN MAURICIO GARCIA / TANIA REGINA PITARELLO DE MELO</t>
        </is>
      </c>
      <c r="C52" s="148" t="n">
        <v>82</v>
      </c>
      <c r="D52" s="148" t="n">
        <v>82</v>
      </c>
      <c r="E52" s="149" t="n">
        <v>44731</v>
      </c>
      <c r="F52" s="148" t="n"/>
      <c r="G52" s="324" t="n">
        <v>723800</v>
      </c>
      <c r="H52" s="324" t="n">
        <v>723800</v>
      </c>
      <c r="I52" s="324" t="n"/>
      <c r="J52" s="151" t="n"/>
      <c r="K52" s="325" t="inlineStr">
        <is>
          <t>Ativo</t>
        </is>
      </c>
    </row>
    <row r="53">
      <c r="A53" s="147" t="inlineStr">
        <is>
          <t>CASA-48</t>
        </is>
      </c>
      <c r="B53" s="147" t="inlineStr">
        <is>
          <t>ALDO LOPES DA SILVA XAVIER JUNIOR / ALINE CONT XAVIER</t>
        </is>
      </c>
      <c r="C53" s="148" t="n">
        <v>83</v>
      </c>
      <c r="D53" s="148" t="n">
        <v>83</v>
      </c>
      <c r="E53" s="149" t="n">
        <v>44730</v>
      </c>
      <c r="F53" s="148" t="n"/>
      <c r="G53" s="324" t="n">
        <v>574354.15</v>
      </c>
      <c r="H53" s="324" t="n">
        <v>574354.15</v>
      </c>
      <c r="I53" s="324" t="n"/>
      <c r="J53" s="151" t="n"/>
      <c r="K53" s="325" t="inlineStr">
        <is>
          <t>Ativo</t>
        </is>
      </c>
    </row>
    <row r="54">
      <c r="A54" s="147" t="inlineStr">
        <is>
          <t>CASA-60</t>
        </is>
      </c>
      <c r="B54" s="147" t="inlineStr">
        <is>
          <t>SEMIRAMIS ALICE A SIMOES PAZ OLIVEIRA</t>
        </is>
      </c>
      <c r="C54" s="148" t="n">
        <v>84</v>
      </c>
      <c r="D54" s="148" t="n">
        <v>84</v>
      </c>
      <c r="E54" s="149" t="n">
        <v>44738</v>
      </c>
      <c r="F54" s="148" t="n"/>
      <c r="G54" s="324" t="n">
        <v>656684</v>
      </c>
      <c r="H54" s="324" t="n">
        <v>656684</v>
      </c>
      <c r="I54" s="324" t="n"/>
      <c r="J54" s="151" t="n"/>
      <c r="K54" s="325" t="inlineStr">
        <is>
          <t>Ativo</t>
        </is>
      </c>
    </row>
    <row r="55">
      <c r="A55" s="147" t="inlineStr">
        <is>
          <t>CASA-23</t>
        </is>
      </c>
      <c r="B55" s="147" t="inlineStr">
        <is>
          <t>MATHEUS MENGUAL DA COSTA / ANA CLAUDIA MENGUAL DA COSTA</t>
        </is>
      </c>
      <c r="C55" s="148" t="n">
        <v>85</v>
      </c>
      <c r="D55" s="148" t="n">
        <v>85</v>
      </c>
      <c r="E55" s="149" t="n">
        <v>44739</v>
      </c>
      <c r="F55" s="148" t="n"/>
      <c r="G55" s="324" t="n">
        <v>609684</v>
      </c>
      <c r="H55" s="324" t="n">
        <v>609684</v>
      </c>
      <c r="I55" s="324" t="n"/>
      <c r="J55" s="151" t="n"/>
      <c r="K55" s="325" t="inlineStr">
        <is>
          <t>Distratado</t>
        </is>
      </c>
    </row>
    <row r="56">
      <c r="A56" s="147" t="inlineStr">
        <is>
          <t>CASA-6</t>
        </is>
      </c>
      <c r="B56" s="147" t="inlineStr">
        <is>
          <t>ANTIDES ARAUJO DOS SANTOS JUNIOR / SIMONE MARIA DE SOUZA ARAUJO</t>
        </is>
      </c>
      <c r="C56" s="148" t="n">
        <v>86</v>
      </c>
      <c r="D56" s="148" t="n">
        <v>86</v>
      </c>
      <c r="E56" s="149" t="n">
        <v>44717</v>
      </c>
      <c r="F56" s="148" t="n"/>
      <c r="G56" s="324" t="n">
        <v>747112</v>
      </c>
      <c r="H56" s="324" t="n">
        <v>747112</v>
      </c>
      <c r="I56" s="324" t="n"/>
      <c r="J56" s="151" t="n"/>
      <c r="K56" s="325" t="inlineStr">
        <is>
          <t>Ativo</t>
        </is>
      </c>
    </row>
    <row r="57">
      <c r="A57" s="147" t="inlineStr">
        <is>
          <t>CASA-50</t>
        </is>
      </c>
      <c r="B57" s="147" t="inlineStr">
        <is>
          <t>VALTER ROGERIO DOS SANTOS PEREIRA / CARLA PRISCILA OLIVEIRA DE LIMA</t>
        </is>
      </c>
      <c r="C57" s="148" t="n">
        <v>88</v>
      </c>
      <c r="D57" s="148" t="n">
        <v>88</v>
      </c>
      <c r="E57" s="149" t="n">
        <v>44752</v>
      </c>
      <c r="F57" s="148" t="n"/>
      <c r="G57" s="324" t="n">
        <v>656684</v>
      </c>
      <c r="H57" s="324" t="n">
        <v>656684</v>
      </c>
      <c r="I57" s="324" t="n"/>
      <c r="J57" s="151" t="n"/>
      <c r="K57" s="325" t="inlineStr">
        <is>
          <t>Ativo</t>
        </is>
      </c>
    </row>
    <row r="58">
      <c r="A58" s="147" t="inlineStr">
        <is>
          <t>CASA-61</t>
        </is>
      </c>
      <c r="B58" s="147" t="inlineStr">
        <is>
          <t>WELLINGTON RIBEIRO LEITE / GRACIETE ANA DOS SANTOS SILVA LEITE</t>
        </is>
      </c>
      <c r="C58" s="148" t="n">
        <v>89</v>
      </c>
      <c r="D58" s="148" t="n">
        <v>89</v>
      </c>
      <c r="E58" s="149" t="n">
        <v>44752</v>
      </c>
      <c r="F58" s="148" t="n"/>
      <c r="G58" s="324" t="n">
        <v>577881.92</v>
      </c>
      <c r="H58" s="324" t="n">
        <v>577881.92</v>
      </c>
      <c r="I58" s="324" t="n"/>
      <c r="J58" s="151" t="n"/>
      <c r="K58" s="325" t="inlineStr">
        <is>
          <t>Ativo</t>
        </is>
      </c>
    </row>
    <row r="59">
      <c r="A59" s="147" t="inlineStr">
        <is>
          <t>CASA-33</t>
        </is>
      </c>
      <c r="B59" s="147" t="inlineStr">
        <is>
          <t>MICHEL AKIRA YONAMINE / KARINA HARUMI URA YONAMINE</t>
        </is>
      </c>
      <c r="C59" s="148" t="n">
        <v>90</v>
      </c>
      <c r="D59" s="148" t="n">
        <v>90</v>
      </c>
      <c r="E59" s="149" t="n">
        <v>44773</v>
      </c>
      <c r="F59" s="148" t="n"/>
      <c r="G59" s="324" t="n">
        <v>747112</v>
      </c>
      <c r="H59" s="324" t="n">
        <v>747112</v>
      </c>
      <c r="I59" s="324" t="n"/>
      <c r="J59" s="151" t="n"/>
      <c r="K59" s="325" t="inlineStr">
        <is>
          <t>Ativo</t>
        </is>
      </c>
    </row>
    <row r="60">
      <c r="A60" s="147" t="inlineStr">
        <is>
          <t>CASA-52</t>
        </is>
      </c>
      <c r="B60" s="147" t="inlineStr">
        <is>
          <t>PETERSON SERRA LOPES / ANA CARLA MORAES DE BRITO LOPES</t>
        </is>
      </c>
      <c r="C60" s="148" t="n">
        <v>91</v>
      </c>
      <c r="D60" s="148" t="n">
        <v>91</v>
      </c>
      <c r="E60" s="149" t="n">
        <v>44765</v>
      </c>
      <c r="F60" s="148" t="n"/>
      <c r="G60" s="324" t="n">
        <v>921059</v>
      </c>
      <c r="H60" s="324" t="n">
        <v>921059</v>
      </c>
      <c r="I60" s="324" t="n"/>
      <c r="J60" s="151" t="n"/>
      <c r="K60" s="325" t="inlineStr">
        <is>
          <t>Ativo</t>
        </is>
      </c>
    </row>
    <row r="61">
      <c r="A61" s="147" t="inlineStr">
        <is>
          <t>CASA-44</t>
        </is>
      </c>
      <c r="B61" s="147" t="inlineStr">
        <is>
          <t>AUGUSTO PARRA DIONISIO</t>
        </is>
      </c>
      <c r="C61" s="148" t="n">
        <v>94</v>
      </c>
      <c r="D61" s="148" t="n">
        <v>94</v>
      </c>
      <c r="E61" s="149" t="n">
        <v>44759</v>
      </c>
      <c r="F61" s="148" t="n"/>
      <c r="G61" s="324" t="n">
        <v>747112</v>
      </c>
      <c r="H61" s="324" t="n">
        <v>747112</v>
      </c>
      <c r="I61" s="324" t="n"/>
      <c r="J61" s="151" t="n"/>
      <c r="K61" s="325" t="inlineStr">
        <is>
          <t>Ativo</t>
        </is>
      </c>
    </row>
    <row r="62">
      <c r="A62" s="147" t="inlineStr">
        <is>
          <t>CASA-49</t>
        </is>
      </c>
      <c r="B62" s="147" t="inlineStr">
        <is>
          <t>FRANCIS ALBERT CARVALHO DE OLIVEIRA / FERNANDA GOMES DE OLIVEIRA</t>
        </is>
      </c>
      <c r="C62" s="148" t="n">
        <v>95</v>
      </c>
      <c r="D62" s="148" t="n">
        <v>95</v>
      </c>
      <c r="E62" s="149" t="n">
        <v>44766</v>
      </c>
      <c r="F62" s="148" t="n"/>
      <c r="G62" s="324" t="n">
        <v>656684</v>
      </c>
      <c r="H62" s="324" t="n">
        <v>656684</v>
      </c>
      <c r="I62" s="324" t="n"/>
      <c r="J62" s="151" t="n"/>
      <c r="K62" s="325" t="inlineStr">
        <is>
          <t>Quitado</t>
        </is>
      </c>
    </row>
    <row r="63">
      <c r="A63" s="147" t="inlineStr">
        <is>
          <t>CASA-51</t>
        </is>
      </c>
      <c r="B63" s="147" t="inlineStr">
        <is>
          <t>FRANCISCO SALVIANO DA COSTA / EVELY SALVIANO TEIXEIRA</t>
        </is>
      </c>
      <c r="C63" s="148" t="n">
        <v>96</v>
      </c>
      <c r="D63" s="148" t="n">
        <v>96</v>
      </c>
      <c r="E63" s="149" t="n">
        <v>44766</v>
      </c>
      <c r="F63" s="148" t="n"/>
      <c r="G63" s="324" t="n">
        <v>656684</v>
      </c>
      <c r="H63" s="324" t="n">
        <v>656684</v>
      </c>
      <c r="I63" s="324" t="n"/>
      <c r="J63" s="151" t="n"/>
      <c r="K63" s="325" t="inlineStr">
        <is>
          <t>Ativo</t>
        </is>
      </c>
    </row>
    <row r="64">
      <c r="A64" s="147" t="inlineStr">
        <is>
          <t>CASA-83</t>
        </is>
      </c>
      <c r="B64" s="147" t="inlineStr">
        <is>
          <t>HELADIO FRANCISCO CARVALHO</t>
        </is>
      </c>
      <c r="C64" s="148" t="n">
        <v>97</v>
      </c>
      <c r="D64" s="148" t="n">
        <v>97</v>
      </c>
      <c r="E64" s="149" t="n">
        <v>44763</v>
      </c>
      <c r="F64" s="148" t="n"/>
      <c r="G64" s="324" t="n">
        <v>1032872</v>
      </c>
      <c r="H64" s="324" t="n">
        <v>1032872</v>
      </c>
      <c r="I64" s="324" t="n"/>
      <c r="J64" s="151" t="n"/>
      <c r="K64" s="325" t="inlineStr">
        <is>
          <t>Ativo</t>
        </is>
      </c>
    </row>
    <row r="65">
      <c r="A65" s="147" t="inlineStr">
        <is>
          <t>CASA-55</t>
        </is>
      </c>
      <c r="B65" s="147" t="inlineStr">
        <is>
          <t>MARCIO AMBROZIO COELHO SILVA / CRISTIANA PAULA COELHO SILVA</t>
        </is>
      </c>
      <c r="C65" s="148" t="n">
        <v>99</v>
      </c>
      <c r="D65" s="148" t="n">
        <v>99</v>
      </c>
      <c r="E65" s="149" t="n">
        <v>44759</v>
      </c>
      <c r="F65" s="148" t="n"/>
      <c r="G65" s="324" t="n">
        <v>656684</v>
      </c>
      <c r="H65" s="324" t="n">
        <v>656684</v>
      </c>
      <c r="I65" s="324" t="n"/>
      <c r="J65" s="151" t="n"/>
      <c r="K65" s="325" t="inlineStr">
        <is>
          <t>Ativo</t>
        </is>
      </c>
    </row>
    <row r="66">
      <c r="A66" s="147" t="inlineStr">
        <is>
          <t>CASA-59</t>
        </is>
      </c>
      <c r="B66" s="147" t="inlineStr">
        <is>
          <t>REGINALDO JOSE DA SILVA / HELIENE CRISTINA DO NASCIMENTO SILVA</t>
        </is>
      </c>
      <c r="C66" s="148" t="n">
        <v>102</v>
      </c>
      <c r="D66" s="148" t="n">
        <v>102</v>
      </c>
      <c r="E66" s="149" t="n">
        <v>44757</v>
      </c>
      <c r="F66" s="148" t="n"/>
      <c r="G66" s="324" t="n">
        <v>656684</v>
      </c>
      <c r="H66" s="324" t="n">
        <v>656684</v>
      </c>
      <c r="I66" s="324" t="n"/>
      <c r="J66" s="151" t="n"/>
      <c r="K66" s="325" t="inlineStr">
        <is>
          <t>Ativo</t>
        </is>
      </c>
    </row>
    <row r="67">
      <c r="A67" s="147" t="inlineStr">
        <is>
          <t>CASA-58</t>
        </is>
      </c>
      <c r="B67" s="147" t="inlineStr">
        <is>
          <t>ADRIANO DO COUTO CORREA / PAULA LETICIA REIS LAVRA</t>
        </is>
      </c>
      <c r="C67" s="148" t="n">
        <v>103</v>
      </c>
      <c r="D67" s="148" t="n">
        <v>103</v>
      </c>
      <c r="E67" s="149" t="n">
        <v>44763</v>
      </c>
      <c r="F67" s="148" t="n"/>
      <c r="G67" s="324" t="n">
        <v>656684</v>
      </c>
      <c r="H67" s="324" t="n">
        <v>656684</v>
      </c>
      <c r="I67" s="324" t="n"/>
      <c r="J67" s="151" t="n"/>
      <c r="K67" s="325" t="inlineStr">
        <is>
          <t>Ativo</t>
        </is>
      </c>
    </row>
    <row r="68">
      <c r="A68" s="147" t="inlineStr">
        <is>
          <t>CASA-36</t>
        </is>
      </c>
      <c r="B68" s="147" t="inlineStr">
        <is>
          <t>ADRIANA ALVARES DA COSTA / RICARDO FEIJO</t>
        </is>
      </c>
      <c r="C68" s="148" t="n">
        <v>45</v>
      </c>
      <c r="D68" s="148" t="n">
        <v>45</v>
      </c>
      <c r="E68" s="149" t="n">
        <v>44596</v>
      </c>
      <c r="F68" s="148" t="n"/>
      <c r="G68" s="324" t="n">
        <v>704776.88</v>
      </c>
      <c r="H68" s="324" t="n">
        <v>704776.88</v>
      </c>
      <c r="I68" s="324" t="n"/>
      <c r="J68" s="151" t="n"/>
      <c r="K68" s="325" t="inlineStr">
        <is>
          <t>Ativo</t>
        </is>
      </c>
    </row>
    <row r="69">
      <c r="A69" s="147" t="inlineStr">
        <is>
          <t>CASA-46</t>
        </is>
      </c>
      <c r="B69" s="147" t="inlineStr">
        <is>
          <t>VANESSA NORONHA MANGANO</t>
        </is>
      </c>
      <c r="C69" s="148" t="n">
        <v>107</v>
      </c>
      <c r="D69" s="148" t="n">
        <v>107</v>
      </c>
      <c r="E69" s="149" t="n">
        <v>44787</v>
      </c>
      <c r="F69" s="148" t="n"/>
      <c r="G69" s="324" t="n">
        <v>798812</v>
      </c>
      <c r="H69" s="324" t="n">
        <v>798812</v>
      </c>
      <c r="I69" s="324" t="n"/>
      <c r="J69" s="151" t="n"/>
      <c r="K69" s="325" t="inlineStr">
        <is>
          <t>Distratado</t>
        </is>
      </c>
    </row>
    <row r="70">
      <c r="A70" s="147" t="inlineStr">
        <is>
          <t>CASA-4</t>
        </is>
      </c>
      <c r="B70" s="147" t="inlineStr">
        <is>
          <t>ANTONIO MARCOS DE OLIVEIRA / CRISTIANE MARTINS MOURAO</t>
        </is>
      </c>
      <c r="C70" s="148" t="n">
        <v>93</v>
      </c>
      <c r="D70" s="148" t="n">
        <v>93</v>
      </c>
      <c r="E70" s="149" t="n">
        <v>44773</v>
      </c>
      <c r="F70" s="148" t="n"/>
      <c r="G70" s="324" t="n">
        <v>747112</v>
      </c>
      <c r="H70" s="324" t="n">
        <v>747112</v>
      </c>
      <c r="I70" s="324" t="n"/>
      <c r="J70" s="151" t="n"/>
      <c r="K70" s="325" t="inlineStr">
        <is>
          <t>Ativo</t>
        </is>
      </c>
    </row>
    <row r="71">
      <c r="A71" s="147" t="inlineStr">
        <is>
          <t>CASA-43</t>
        </is>
      </c>
      <c r="B71" s="147" t="inlineStr">
        <is>
          <t>ROBSON PEREIRA DA SILVA / CAMILA DA SILVA OLIVEIRA</t>
        </is>
      </c>
      <c r="C71" s="148" t="n">
        <v>108</v>
      </c>
      <c r="D71" s="148" t="n">
        <v>108</v>
      </c>
      <c r="E71" s="149" t="n">
        <v>44795</v>
      </c>
      <c r="F71" s="148" t="n"/>
      <c r="G71" s="324" t="n">
        <v>747112</v>
      </c>
      <c r="H71" s="324" t="n">
        <v>747112</v>
      </c>
      <c r="I71" s="324" t="n"/>
      <c r="J71" s="151" t="n"/>
      <c r="K71" s="325" t="inlineStr">
        <is>
          <t>Ativo</t>
        </is>
      </c>
    </row>
    <row r="72">
      <c r="A72" s="147" t="inlineStr">
        <is>
          <t>CASA-64</t>
        </is>
      </c>
      <c r="B72" s="147" t="inlineStr">
        <is>
          <t>THIAGO CASSEB DE SOUZA</t>
        </is>
      </c>
      <c r="C72" s="148" t="n">
        <v>65</v>
      </c>
      <c r="D72" s="148" t="n">
        <v>65</v>
      </c>
      <c r="E72" s="149" t="n">
        <v>44630</v>
      </c>
      <c r="F72" s="148" t="n"/>
      <c r="G72" s="324" t="n">
        <v>704776.88</v>
      </c>
      <c r="H72" s="324" t="n">
        <v>704776.88</v>
      </c>
      <c r="I72" s="324" t="n"/>
      <c r="J72" s="151" t="n"/>
      <c r="K72" s="325" t="inlineStr">
        <is>
          <t>Ativo</t>
        </is>
      </c>
    </row>
    <row r="73">
      <c r="A73" s="147" t="inlineStr">
        <is>
          <t>CASA-73</t>
        </is>
      </c>
      <c r="B73" s="147" t="inlineStr">
        <is>
          <t>ALEXANDRE POZZI / TAVITA ROSA BARROS POZZI</t>
        </is>
      </c>
      <c r="C73" s="148" t="n">
        <v>77</v>
      </c>
      <c r="D73" s="148" t="n">
        <v>77</v>
      </c>
      <c r="E73" s="149" t="n">
        <v>44709</v>
      </c>
      <c r="F73" s="148" t="n"/>
      <c r="G73" s="324" t="n">
        <v>747112</v>
      </c>
      <c r="H73" s="324" t="n">
        <v>747112</v>
      </c>
      <c r="I73" s="324" t="n"/>
      <c r="J73" s="151" t="n"/>
      <c r="K73" s="325" t="inlineStr">
        <is>
          <t>Ativo</t>
        </is>
      </c>
    </row>
    <row r="74">
      <c r="A74" s="147" t="inlineStr">
        <is>
          <t>CASA-78</t>
        </is>
      </c>
      <c r="B74" s="147" t="inlineStr">
        <is>
          <t>ANDERSON PORFIRIO</t>
        </is>
      </c>
      <c r="C74" s="148" t="n">
        <v>70</v>
      </c>
      <c r="D74" s="148" t="n">
        <v>70</v>
      </c>
      <c r="E74" s="149" t="n">
        <v>44695</v>
      </c>
      <c r="F74" s="148" t="n"/>
      <c r="G74" s="324" t="n">
        <v>747112</v>
      </c>
      <c r="H74" s="324" t="n">
        <v>747112</v>
      </c>
      <c r="I74" s="324" t="n"/>
      <c r="J74" s="151" t="n"/>
      <c r="K74" s="325" t="inlineStr">
        <is>
          <t>Ativo</t>
        </is>
      </c>
    </row>
    <row r="75">
      <c r="A75" s="147" t="inlineStr">
        <is>
          <t>CASA-80</t>
        </is>
      </c>
      <c r="B75" s="147" t="inlineStr">
        <is>
          <t>MATHEUS OMENA MACIEL / INGRID ANDRADE OMENA</t>
        </is>
      </c>
      <c r="C75" s="148" t="n">
        <v>106</v>
      </c>
      <c r="D75" s="148" t="n">
        <v>106</v>
      </c>
      <c r="E75" s="149" t="n">
        <v>44787</v>
      </c>
      <c r="F75" s="148" t="n"/>
      <c r="G75" s="324" t="n">
        <v>747112</v>
      </c>
      <c r="H75" s="324" t="n">
        <v>747112</v>
      </c>
      <c r="I75" s="324" t="n"/>
      <c r="J75" s="151" t="n"/>
      <c r="K75" s="325" t="inlineStr">
        <is>
          <t>Ativo</t>
        </is>
      </c>
    </row>
    <row r="76">
      <c r="A76" s="147" t="inlineStr">
        <is>
          <t>CASA-9</t>
        </is>
      </c>
      <c r="B76" s="147" t="inlineStr">
        <is>
          <t>JESSE GONÇALVES NERI / SABRINA OLIVEIRA LIMA NERI</t>
        </is>
      </c>
      <c r="C76" s="148" t="n">
        <v>55</v>
      </c>
      <c r="D76" s="148" t="n">
        <v>55</v>
      </c>
      <c r="E76" s="149" t="n">
        <v>44625</v>
      </c>
      <c r="F76" s="148" t="n"/>
      <c r="G76" s="324" t="n">
        <v>704776.88</v>
      </c>
      <c r="H76" s="324" t="n">
        <v>704776.88</v>
      </c>
      <c r="I76" s="324" t="n"/>
      <c r="J76" s="151" t="n"/>
      <c r="K76" s="325" t="inlineStr">
        <is>
          <t>Ativo</t>
        </is>
      </c>
    </row>
    <row r="77">
      <c r="A77" s="147" t="inlineStr">
        <is>
          <t>CASA-67</t>
        </is>
      </c>
      <c r="B77" s="147" t="inlineStr">
        <is>
          <t>PATRICIA DOS SANTOS MAGALHAES</t>
        </is>
      </c>
      <c r="C77" s="148" t="n">
        <v>60</v>
      </c>
      <c r="D77" s="148" t="n">
        <v>60</v>
      </c>
      <c r="E77" s="149" t="n">
        <v>44627</v>
      </c>
      <c r="F77" s="148" t="n"/>
      <c r="G77" s="324" t="n">
        <v>704776.88</v>
      </c>
      <c r="H77" s="324" t="n">
        <v>704776.88</v>
      </c>
      <c r="I77" s="324" t="n"/>
      <c r="J77" s="151" t="n"/>
      <c r="K77" s="325" t="inlineStr">
        <is>
          <t>Distratado</t>
        </is>
      </c>
    </row>
    <row r="78">
      <c r="A78" s="147" t="inlineStr">
        <is>
          <t>CASA-17</t>
        </is>
      </c>
      <c r="B78" s="147" t="inlineStr">
        <is>
          <t>OZIEL MARTIM CORTEZ / KELLY CRISTINA BATISTELA PEREIRA CORTEZ</t>
        </is>
      </c>
      <c r="C78" s="148" t="n">
        <v>26</v>
      </c>
      <c r="D78" s="148" t="n">
        <v>26</v>
      </c>
      <c r="E78" s="149" t="n">
        <v>44539</v>
      </c>
      <c r="F78" s="148" t="n"/>
      <c r="G78" s="324" t="n">
        <v>638899.2</v>
      </c>
      <c r="H78" s="324" t="n">
        <v>638899.2</v>
      </c>
      <c r="I78" s="324" t="n"/>
      <c r="J78" s="151" t="n"/>
      <c r="K78" s="325" t="inlineStr">
        <is>
          <t>Distratado</t>
        </is>
      </c>
    </row>
    <row r="79">
      <c r="A79" s="147" t="inlineStr">
        <is>
          <t>CASA-10</t>
        </is>
      </c>
      <c r="B79" s="147" t="inlineStr">
        <is>
          <t>VITOR TIAGO DE SOUSA SILVA / DENISE GUARIZE SILVA</t>
        </is>
      </c>
      <c r="C79" s="148" t="n">
        <v>22</v>
      </c>
      <c r="D79" s="148" t="n">
        <v>22</v>
      </c>
      <c r="E79" s="149" t="n">
        <v>44527</v>
      </c>
      <c r="F79" s="148" t="n"/>
      <c r="G79" s="324" t="n">
        <v>638899.2</v>
      </c>
      <c r="H79" s="324" t="n">
        <v>638899.2</v>
      </c>
      <c r="I79" s="324" t="n"/>
      <c r="J79" s="151" t="n"/>
      <c r="K79" s="325" t="inlineStr">
        <is>
          <t>Distratado</t>
        </is>
      </c>
    </row>
    <row r="80">
      <c r="A80" s="147" t="inlineStr">
        <is>
          <t>CASA-19</t>
        </is>
      </c>
      <c r="B80" s="147" t="inlineStr">
        <is>
          <t>CELSO SACCHI FREIRE</t>
        </is>
      </c>
      <c r="C80" s="148" t="n">
        <v>20</v>
      </c>
      <c r="D80" s="148" t="n">
        <v>20</v>
      </c>
      <c r="E80" s="149" t="n">
        <v>44527</v>
      </c>
      <c r="F80" s="148" t="n"/>
      <c r="G80" s="324" t="n">
        <v>638899.2</v>
      </c>
      <c r="H80" s="324" t="n">
        <v>638899.2</v>
      </c>
      <c r="I80" s="324" t="n"/>
      <c r="J80" s="151" t="n"/>
      <c r="K80" s="325" t="inlineStr">
        <is>
          <t>Distratado</t>
        </is>
      </c>
    </row>
    <row r="81">
      <c r="A81" s="147" t="inlineStr">
        <is>
          <t>CASA-26</t>
        </is>
      </c>
      <c r="B81" s="147" t="inlineStr">
        <is>
          <t>GUILHERME DIEGO ALBINO FRANCISCO / CAROLINA FREIRE DA COSTA</t>
        </is>
      </c>
      <c r="C81" s="148" t="n">
        <v>7</v>
      </c>
      <c r="D81" s="148" t="n">
        <v>7</v>
      </c>
      <c r="E81" s="149" t="n">
        <v>44326</v>
      </c>
      <c r="F81" s="148" t="n"/>
      <c r="G81" s="324" t="n">
        <v>581573.63</v>
      </c>
      <c r="H81" s="324" t="n">
        <v>581573.63</v>
      </c>
      <c r="I81" s="324" t="n"/>
      <c r="J81" s="151" t="n"/>
      <c r="K81" s="325" t="inlineStr">
        <is>
          <t>Distratado</t>
        </is>
      </c>
    </row>
    <row r="82">
      <c r="A82" s="147" t="inlineStr">
        <is>
          <t>CASA-32</t>
        </is>
      </c>
      <c r="B82" s="147" t="inlineStr">
        <is>
          <t>FENIX FOODS / MARCELO FERREIRA VARGAS</t>
        </is>
      </c>
      <c r="C82" s="148" t="n">
        <v>40</v>
      </c>
      <c r="D82" s="148" t="n">
        <v>40</v>
      </c>
      <c r="E82" s="149" t="n">
        <v>44598</v>
      </c>
      <c r="F82" s="148" t="n"/>
      <c r="G82" s="324" t="n">
        <v>704776.88</v>
      </c>
      <c r="H82" s="324" t="n">
        <v>704776.88</v>
      </c>
      <c r="I82" s="324" t="n"/>
      <c r="J82" s="151" t="n"/>
      <c r="K82" s="325" t="inlineStr">
        <is>
          <t>Distratado</t>
        </is>
      </c>
    </row>
    <row r="83">
      <c r="A83" s="147" t="inlineStr">
        <is>
          <t>CASA-33</t>
        </is>
      </c>
      <c r="B83" s="147" t="inlineStr">
        <is>
          <t>PETERSON SERRA LOPES / ANA CARLA MORAES DE BRITO LOPES</t>
        </is>
      </c>
      <c r="C83" s="148" t="n">
        <v>53</v>
      </c>
      <c r="D83" s="148" t="n">
        <v>53</v>
      </c>
      <c r="E83" s="149" t="n">
        <v>44625</v>
      </c>
      <c r="F83" s="148" t="n"/>
      <c r="G83" s="324" t="n">
        <v>704776.88</v>
      </c>
      <c r="H83" s="324" t="n">
        <v>704776.88</v>
      </c>
      <c r="I83" s="324" t="n"/>
      <c r="J83" s="151" t="n"/>
      <c r="K83" s="325" t="inlineStr">
        <is>
          <t>Distratado</t>
        </is>
      </c>
    </row>
    <row r="84">
      <c r="A84" s="147" t="inlineStr">
        <is>
          <t>CASA-36</t>
        </is>
      </c>
      <c r="B84" s="147" t="inlineStr">
        <is>
          <t>RICARDO FEIJO</t>
        </is>
      </c>
      <c r="C84" s="148" t="n">
        <v>44</v>
      </c>
      <c r="D84" s="148" t="n">
        <v>44</v>
      </c>
      <c r="E84" s="149" t="n">
        <v>44596</v>
      </c>
      <c r="F84" s="148" t="n"/>
      <c r="G84" s="324" t="n">
        <v>704776.88</v>
      </c>
      <c r="H84" s="324" t="n">
        <v>704776.88</v>
      </c>
      <c r="I84" s="324" t="n"/>
      <c r="J84" s="151" t="n"/>
      <c r="K84" s="325" t="inlineStr">
        <is>
          <t>Distratado</t>
        </is>
      </c>
    </row>
    <row r="85">
      <c r="A85" s="147" t="inlineStr">
        <is>
          <t>CASA-4</t>
        </is>
      </c>
      <c r="B85" s="147" t="inlineStr">
        <is>
          <t>ALDO LOPES DA SILVA XAVIER JUNIOR / ALINE CONT XAVIER</t>
        </is>
      </c>
      <c r="C85" s="148" t="n">
        <v>28</v>
      </c>
      <c r="D85" s="148" t="n">
        <v>28</v>
      </c>
      <c r="E85" s="149" t="n">
        <v>44548</v>
      </c>
      <c r="F85" s="148" t="n"/>
      <c r="G85" s="324" t="n">
        <v>638899.2</v>
      </c>
      <c r="H85" s="324" t="n">
        <v>638899.2</v>
      </c>
      <c r="I85" s="324" t="n"/>
      <c r="J85" s="151" t="n"/>
      <c r="K85" s="325" t="inlineStr">
        <is>
          <t>Distratado</t>
        </is>
      </c>
    </row>
    <row r="86">
      <c r="A86" s="147" t="inlineStr">
        <is>
          <t>CASA-43</t>
        </is>
      </c>
      <c r="B86" s="147" t="inlineStr">
        <is>
          <t>RAFAEL DE SOUZA BARJUD / PAMELA PINHEIRO BARJUD</t>
        </is>
      </c>
      <c r="C86" s="148" t="n">
        <v>100</v>
      </c>
      <c r="D86" s="148" t="n">
        <v>100</v>
      </c>
      <c r="E86" s="149" t="n">
        <v>44759</v>
      </c>
      <c r="F86" s="148" t="n"/>
      <c r="G86" s="324" t="n">
        <v>747112</v>
      </c>
      <c r="H86" s="324" t="n">
        <v>747112</v>
      </c>
      <c r="I86" s="324" t="n"/>
      <c r="J86" s="151" t="n"/>
      <c r="K86" s="325" t="inlineStr">
        <is>
          <t>Distratado</t>
        </is>
      </c>
    </row>
    <row r="87">
      <c r="A87" s="147" t="inlineStr">
        <is>
          <t>CASA-64</t>
        </is>
      </c>
      <c r="B87" s="147" t="inlineStr">
        <is>
          <t>AGUIMAR FRANCISCO DOS SANTOS / EDNA DOS SANTOS MERCES</t>
        </is>
      </c>
      <c r="C87" s="148" t="n">
        <v>34</v>
      </c>
      <c r="D87" s="148" t="n">
        <v>34</v>
      </c>
      <c r="E87" s="149" t="n">
        <v>44577</v>
      </c>
      <c r="F87" s="148" t="n"/>
      <c r="G87" s="324" t="n">
        <v>704776.88</v>
      </c>
      <c r="H87" s="324" t="n">
        <v>704776.88</v>
      </c>
      <c r="I87" s="324" t="n"/>
      <c r="J87" s="151" t="n"/>
      <c r="K87" s="325" t="inlineStr">
        <is>
          <t>Distratado</t>
        </is>
      </c>
    </row>
    <row r="88">
      <c r="A88" s="147" t="inlineStr">
        <is>
          <t>CASA-73</t>
        </is>
      </c>
      <c r="B88" s="147" t="inlineStr">
        <is>
          <t>MARIA LUCIA FERNANDES AMARAL</t>
        </is>
      </c>
      <c r="C88" s="148" t="n">
        <v>31</v>
      </c>
      <c r="D88" s="148" t="n">
        <v>31</v>
      </c>
      <c r="E88" s="149" t="n">
        <v>44563</v>
      </c>
      <c r="F88" s="148" t="n"/>
      <c r="G88" s="324" t="n">
        <v>748854.67</v>
      </c>
      <c r="H88" s="324" t="n">
        <v>748854.67</v>
      </c>
      <c r="I88" s="324" t="n"/>
      <c r="J88" s="151" t="n"/>
      <c r="K88" s="325" t="inlineStr">
        <is>
          <t>Distratado</t>
        </is>
      </c>
    </row>
    <row r="89">
      <c r="A89" s="147" t="inlineStr">
        <is>
          <t>CASA-78</t>
        </is>
      </c>
      <c r="B89" s="147" t="inlineStr">
        <is>
          <t>DENIS AMARAL GALVANI / SUZANE LINDA DE MORAIS GALVANI</t>
        </is>
      </c>
      <c r="C89" s="148" t="n">
        <v>12</v>
      </c>
      <c r="D89" s="148" t="n">
        <v>12</v>
      </c>
      <c r="E89" s="149" t="n">
        <v>44443</v>
      </c>
      <c r="F89" s="148" t="n"/>
      <c r="G89" s="324" t="n">
        <v>602907.8199999999</v>
      </c>
      <c r="H89" s="324" t="n">
        <v>602907.8199999999</v>
      </c>
      <c r="I89" s="324" t="n"/>
      <c r="J89" s="151" t="n"/>
      <c r="K89" s="325" t="inlineStr">
        <is>
          <t>Distratado</t>
        </is>
      </c>
    </row>
    <row r="90">
      <c r="A90" s="147" t="inlineStr">
        <is>
          <t>CASA-80</t>
        </is>
      </c>
      <c r="B90" s="147" t="inlineStr">
        <is>
          <t>PEDRO HENRIQUE DOS SANTOS MONTALVÃO</t>
        </is>
      </c>
      <c r="C90" s="148" t="n">
        <v>104</v>
      </c>
      <c r="D90" s="148" t="n">
        <v>104</v>
      </c>
      <c r="E90" s="149" t="n">
        <v>44757</v>
      </c>
      <c r="F90" s="148" t="n"/>
      <c r="G90" s="324" t="n">
        <v>747112</v>
      </c>
      <c r="H90" s="324" t="n">
        <v>747112</v>
      </c>
      <c r="I90" s="324" t="n"/>
      <c r="J90" s="151" t="n"/>
      <c r="K90" s="325" t="inlineStr">
        <is>
          <t>Distratado</t>
        </is>
      </c>
    </row>
    <row r="91">
      <c r="A91" s="147" t="inlineStr">
        <is>
          <t>CASA-9</t>
        </is>
      </c>
      <c r="B91" s="147" t="inlineStr">
        <is>
          <t>IGOR PAULO CAVALCANTE DE SOUZA / VANESSA DA SILVA HEUCK</t>
        </is>
      </c>
      <c r="C91" s="148" t="n">
        <v>36</v>
      </c>
      <c r="D91" s="148" t="n">
        <v>36</v>
      </c>
      <c r="E91" s="149" t="n">
        <v>44577</v>
      </c>
      <c r="F91" s="148" t="n"/>
      <c r="G91" s="324" t="n">
        <v>641333.2</v>
      </c>
      <c r="H91" s="324" t="n">
        <v>641333.2</v>
      </c>
      <c r="I91" s="324" t="n"/>
      <c r="J91" s="151" t="n"/>
      <c r="K91" s="325" t="inlineStr">
        <is>
          <t>Distratado</t>
        </is>
      </c>
    </row>
    <row r="92">
      <c r="A92" s="147" t="inlineStr">
        <is>
          <t>CASA-76</t>
        </is>
      </c>
      <c r="B92" s="147" t="inlineStr">
        <is>
          <t>ELAINE BUENO MORENO / ANTONIO GEL JARAMILLO SANCHEZ FILHO</t>
        </is>
      </c>
      <c r="C92" s="148" t="n">
        <v>9</v>
      </c>
      <c r="D92" s="148" t="n">
        <v>9</v>
      </c>
      <c r="E92" s="149" t="n">
        <v>44393</v>
      </c>
      <c r="F92" s="148" t="n"/>
      <c r="G92" s="324" t="n">
        <v>764830.08</v>
      </c>
      <c r="H92" s="324" t="n">
        <v>764830.08</v>
      </c>
      <c r="I92" s="324" t="n"/>
      <c r="J92" s="151" t="n"/>
      <c r="K92" s="325" t="inlineStr">
        <is>
          <t>Quitado</t>
        </is>
      </c>
    </row>
    <row r="93">
      <c r="A93" s="147" t="inlineStr">
        <is>
          <t>CASA-45</t>
        </is>
      </c>
      <c r="B93" s="147" t="inlineStr">
        <is>
          <t>MARIA ZELITA MENDES COSTA</t>
        </is>
      </c>
      <c r="C93" s="148" t="n">
        <v>13</v>
      </c>
      <c r="D93" s="148" t="n">
        <v>13</v>
      </c>
      <c r="E93" s="149" t="n">
        <v>44475</v>
      </c>
      <c r="F93" s="148" t="n"/>
      <c r="G93" s="324" t="n">
        <v>691042.3</v>
      </c>
      <c r="H93" s="324" t="n">
        <v>691042.3</v>
      </c>
      <c r="I93" s="324" t="n"/>
      <c r="J93" s="151" t="n"/>
      <c r="K93" s="325" t="inlineStr">
        <is>
          <t>Quitado</t>
        </is>
      </c>
    </row>
    <row r="94">
      <c r="A94" s="147" t="inlineStr">
        <is>
          <t>CASA-67</t>
        </is>
      </c>
      <c r="B94" s="147" t="inlineStr">
        <is>
          <t>RODRIGO LOPES DE SOUZA / BEATRIZ TEREZA</t>
        </is>
      </c>
      <c r="C94" s="148" t="n">
        <v>111</v>
      </c>
      <c r="D94" s="148" t="n">
        <v>111</v>
      </c>
      <c r="E94" s="149" t="inlineStr">
        <is>
          <t>25/02/2023</t>
        </is>
      </c>
      <c r="F94" s="148" t="n"/>
      <c r="G94" s="324" t="n">
        <v>817682</v>
      </c>
      <c r="H94" s="324" t="n">
        <v>817682</v>
      </c>
      <c r="I94" s="324" t="n"/>
      <c r="J94" s="151" t="n"/>
      <c r="K94" s="325" t="inlineStr">
        <is>
          <t>Distratado</t>
        </is>
      </c>
    </row>
    <row r="95">
      <c r="A95" s="147" t="inlineStr">
        <is>
          <t>CASA-3</t>
        </is>
      </c>
      <c r="B95" s="147" t="inlineStr">
        <is>
          <t>EDNEY DE CARVALHO BREVES JUNIOR</t>
        </is>
      </c>
      <c r="C95" s="148" t="n">
        <v>112</v>
      </c>
      <c r="D95" s="148" t="n">
        <v>112</v>
      </c>
      <c r="E95" s="149" t="n">
        <v>45009</v>
      </c>
      <c r="F95" s="148" t="n"/>
      <c r="G95" s="324" t="n">
        <v>594862.08</v>
      </c>
      <c r="H95" s="324" t="n">
        <v>594862.08</v>
      </c>
      <c r="I95" s="324" t="n"/>
      <c r="J95" s="151" t="n"/>
      <c r="K95" s="325" t="inlineStr">
        <is>
          <t>Ativo</t>
        </is>
      </c>
    </row>
    <row r="96">
      <c r="A96" s="147" t="inlineStr">
        <is>
          <t>CASA-41</t>
        </is>
      </c>
      <c r="B96" s="147" t="inlineStr">
        <is>
          <t>ANTONIO FABRETTE</t>
        </is>
      </c>
      <c r="C96" s="148" t="n">
        <v>113</v>
      </c>
      <c r="D96" s="148" t="n">
        <v>113</v>
      </c>
      <c r="E96" s="149" t="n">
        <v>45015</v>
      </c>
      <c r="F96" s="148" t="n"/>
      <c r="G96" s="324" t="n">
        <v>600000</v>
      </c>
      <c r="H96" s="324" t="n">
        <v>600000</v>
      </c>
      <c r="I96" s="324" t="n"/>
      <c r="J96" s="151" t="n"/>
      <c r="K96" s="325" t="inlineStr">
        <is>
          <t>Ativo</t>
        </is>
      </c>
    </row>
    <row r="97">
      <c r="A97" s="147" t="inlineStr">
        <is>
          <t>CASA-53</t>
        </is>
      </c>
      <c r="B97" s="147" t="inlineStr">
        <is>
          <t>FELIPE POZITANO FABRETTE</t>
        </is>
      </c>
      <c r="C97" s="148" t="n">
        <v>115</v>
      </c>
      <c r="D97" s="148" t="n">
        <v>115</v>
      </c>
      <c r="E97" s="149" t="n">
        <v>45015</v>
      </c>
      <c r="F97" s="148" t="n"/>
      <c r="G97" s="324" t="n">
        <v>450000</v>
      </c>
      <c r="H97" s="324" t="n">
        <v>450000</v>
      </c>
      <c r="I97" s="324" t="n"/>
      <c r="J97" s="151" t="n"/>
      <c r="K97" s="325" t="inlineStr">
        <is>
          <t>Ativo</t>
        </is>
      </c>
    </row>
    <row r="98">
      <c r="A98" s="147" t="inlineStr">
        <is>
          <t>CASA-56</t>
        </is>
      </c>
      <c r="B98" s="147" t="inlineStr">
        <is>
          <t>ANTONIO FABRETTE</t>
        </is>
      </c>
      <c r="C98" s="148" t="n">
        <v>114</v>
      </c>
      <c r="D98" s="148" t="n">
        <v>114</v>
      </c>
      <c r="E98" s="149" t="n">
        <v>45015</v>
      </c>
      <c r="F98" s="148" t="n"/>
      <c r="G98" s="324" t="n">
        <v>450000</v>
      </c>
      <c r="H98" s="324" t="n">
        <v>450000</v>
      </c>
      <c r="I98" s="324" t="n"/>
      <c r="J98" s="151" t="n"/>
      <c r="K98" s="325" t="inlineStr">
        <is>
          <t>Ativo</t>
        </is>
      </c>
    </row>
    <row r="99">
      <c r="A99" s="147" t="inlineStr">
        <is>
          <t>CASA-32</t>
        </is>
      </c>
      <c r="B99" s="147" t="inlineStr">
        <is>
          <t>FERNANDA CARSOSO MOREIRA / JONATHAN ALVES MACEDO</t>
        </is>
      </c>
      <c r="C99" s="148" t="n">
        <v>116</v>
      </c>
      <c r="D99" s="148" t="n">
        <v>116</v>
      </c>
      <c r="E99" s="149" t="n">
        <v>45059</v>
      </c>
      <c r="F99" s="148" t="n"/>
      <c r="G99" s="324" t="n">
        <v>817706</v>
      </c>
      <c r="H99" s="324" t="n">
        <v>817706</v>
      </c>
      <c r="I99" s="324" t="n"/>
      <c r="J99" s="151" t="n"/>
      <c r="K99" s="325" t="inlineStr">
        <is>
          <t>Ativo</t>
        </is>
      </c>
    </row>
    <row r="100">
      <c r="A100" s="147" t="inlineStr">
        <is>
          <t>CASA-17</t>
        </is>
      </c>
      <c r="B100" s="147" t="inlineStr">
        <is>
          <t>RAPHAEL TURGERA DA SILVA / SANDRA GAMBARRA</t>
        </is>
      </c>
      <c r="C100" s="148" t="n">
        <v>117</v>
      </c>
      <c r="D100" s="148" t="n">
        <v>117</v>
      </c>
      <c r="E100" s="149" t="inlineStr">
        <is>
          <t>22/06/2023</t>
        </is>
      </c>
      <c r="F100" s="148" t="n"/>
      <c r="G100" s="324" t="n">
        <v>817706</v>
      </c>
      <c r="H100" s="324" t="n">
        <v>817706</v>
      </c>
      <c r="I100" s="324" t="n"/>
      <c r="J100" s="151" t="n"/>
      <c r="K100" s="325" t="inlineStr">
        <is>
          <t>Ativo</t>
        </is>
      </c>
    </row>
    <row r="101">
      <c r="A101" s="147" t="inlineStr">
        <is>
          <t>CASA-65</t>
        </is>
      </c>
      <c r="B101" s="147" t="inlineStr">
        <is>
          <t>DANILO BERTONI PIMENTA / ALBANETE COSTA DE FRANÇA</t>
        </is>
      </c>
      <c r="C101" s="148" t="n">
        <v>118</v>
      </c>
      <c r="D101" s="148" t="n">
        <v>118</v>
      </c>
      <c r="E101" s="149" t="n">
        <v>45121</v>
      </c>
      <c r="F101" s="148" t="n"/>
      <c r="G101" s="324" t="n">
        <v>817706</v>
      </c>
      <c r="H101" s="324" t="n">
        <v>817706</v>
      </c>
      <c r="I101" s="324" t="n"/>
      <c r="J101" s="151" t="n"/>
      <c r="K101" s="325" t="inlineStr">
        <is>
          <t>Ativo</t>
        </is>
      </c>
    </row>
    <row r="102">
      <c r="A102" s="147" t="inlineStr">
        <is>
          <t>CASA-63</t>
        </is>
      </c>
      <c r="B102" s="147" t="inlineStr">
        <is>
          <t>RODRIGO LOPES DE SOUZA / BEATRIZ TEREZA MARCOLINO DE SOUZA</t>
        </is>
      </c>
      <c r="C102" s="148" t="n">
        <v>120</v>
      </c>
      <c r="D102" s="148" t="n">
        <v>120</v>
      </c>
      <c r="E102" s="149" t="n">
        <v>45174</v>
      </c>
      <c r="F102" s="148" t="n"/>
      <c r="G102" s="324" t="n">
        <v>911706</v>
      </c>
      <c r="H102" s="324" t="n">
        <v>911706</v>
      </c>
      <c r="I102" s="324" t="n"/>
      <c r="J102" s="151" t="n"/>
      <c r="K102" s="325" t="inlineStr">
        <is>
          <t>Ativo</t>
        </is>
      </c>
    </row>
    <row r="103">
      <c r="A103" s="147" t="inlineStr">
        <is>
          <t>CASA-46</t>
        </is>
      </c>
      <c r="B103" s="147" t="inlineStr">
        <is>
          <t>MARCELO NORONHA MANGANO / ANDRESA PINHEIRO MANGANO</t>
        </is>
      </c>
      <c r="C103" s="148" t="n">
        <v>122</v>
      </c>
      <c r="D103" s="148" t="n">
        <v>122</v>
      </c>
      <c r="E103" s="149" t="n">
        <v>44787</v>
      </c>
      <c r="F103" s="148" t="n"/>
      <c r="G103" s="324" t="n">
        <v>798812</v>
      </c>
      <c r="H103" s="324" t="n">
        <v>798812</v>
      </c>
      <c r="I103" s="324" t="n"/>
      <c r="J103" s="151" t="n"/>
      <c r="K103" s="325" t="inlineStr">
        <is>
          <t>Ativo</t>
        </is>
      </c>
    </row>
    <row r="104">
      <c r="A104" s="147" t="n"/>
      <c r="B104" s="147" t="n"/>
      <c r="C104" s="148" t="n"/>
      <c r="D104" s="148" t="n"/>
      <c r="E104" s="149" t="n"/>
      <c r="F104" s="148" t="n"/>
      <c r="G104" s="324" t="n"/>
      <c r="H104" s="324" t="n"/>
      <c r="I104" s="324" t="n"/>
      <c r="J104" s="151" t="n"/>
      <c r="K104" s="325" t="n"/>
    </row>
    <row r="105">
      <c r="A105" s="147" t="n"/>
      <c r="B105" s="147" t="n"/>
      <c r="C105" s="148" t="n"/>
      <c r="D105" s="148" t="n"/>
      <c r="E105" s="149" t="n"/>
      <c r="F105" s="148" t="n"/>
      <c r="G105" s="324" t="n"/>
      <c r="H105" s="324" t="n"/>
      <c r="I105" s="324" t="n"/>
      <c r="J105" s="151" t="n"/>
      <c r="K105" s="325" t="n"/>
    </row>
    <row r="106">
      <c r="A106" s="147" t="n"/>
      <c r="B106" s="147" t="n"/>
      <c r="C106" s="148" t="n"/>
      <c r="D106" s="148" t="n"/>
      <c r="E106" s="149" t="n"/>
      <c r="F106" s="148" t="n"/>
      <c r="G106" s="324" t="n"/>
      <c r="H106" s="324" t="n"/>
      <c r="I106" s="324" t="n"/>
      <c r="J106" s="151" t="n"/>
      <c r="K106" s="325" t="n"/>
    </row>
    <row r="107">
      <c r="A107" s="147" t="n"/>
      <c r="B107" s="147" t="n"/>
      <c r="C107" s="148" t="n"/>
      <c r="D107" s="148" t="n"/>
      <c r="E107" s="149" t="n"/>
      <c r="F107" s="148" t="n"/>
      <c r="G107" s="324" t="n"/>
      <c r="H107" s="324" t="n"/>
      <c r="I107" s="324" t="n"/>
      <c r="J107" s="151" t="n"/>
      <c r="K107" s="325" t="n"/>
    </row>
    <row r="108">
      <c r="A108" s="147" t="n"/>
      <c r="B108" s="147" t="n"/>
      <c r="C108" s="148" t="n"/>
      <c r="D108" s="148" t="n"/>
      <c r="E108" s="149" t="n"/>
      <c r="F108" s="148" t="n"/>
      <c r="G108" s="324" t="n"/>
      <c r="H108" s="324" t="n"/>
      <c r="I108" s="324" t="n"/>
      <c r="J108" s="151" t="n"/>
      <c r="K108" s="325" t="n"/>
    </row>
    <row r="109">
      <c r="A109" s="147" t="n"/>
      <c r="B109" s="147" t="n"/>
      <c r="C109" s="148" t="n"/>
      <c r="D109" s="148" t="n"/>
      <c r="E109" s="149" t="n"/>
      <c r="F109" s="148" t="n"/>
      <c r="G109" s="324" t="n"/>
      <c r="H109" s="324" t="n"/>
      <c r="I109" s="324" t="n"/>
      <c r="J109" s="151" t="n"/>
      <c r="K109" s="325" t="n"/>
    </row>
    <row r="110">
      <c r="A110" s="147" t="n"/>
      <c r="B110" s="147" t="n"/>
      <c r="C110" s="148" t="n"/>
      <c r="D110" s="148" t="n"/>
      <c r="E110" s="149" t="n"/>
      <c r="F110" s="148" t="n"/>
      <c r="G110" s="324" t="n"/>
      <c r="H110" s="324" t="n"/>
      <c r="I110" s="324" t="n"/>
      <c r="J110" s="151" t="n"/>
      <c r="K110" s="325" t="n"/>
    </row>
    <row r="111">
      <c r="A111" s="147" t="n"/>
      <c r="B111" s="147" t="n"/>
      <c r="C111" s="148" t="n"/>
      <c r="D111" s="148" t="n"/>
      <c r="E111" s="149" t="n"/>
      <c r="F111" s="148" t="n"/>
      <c r="G111" s="324" t="n"/>
      <c r="H111" s="324" t="n"/>
      <c r="I111" s="324" t="n"/>
      <c r="J111" s="151" t="n"/>
      <c r="K111" s="325" t="n"/>
    </row>
    <row r="112">
      <c r="A112" s="147" t="n"/>
      <c r="B112" s="147" t="n"/>
      <c r="C112" s="148" t="n"/>
      <c r="D112" s="148" t="n"/>
      <c r="E112" s="149" t="n"/>
      <c r="F112" s="148" t="n"/>
      <c r="G112" s="324" t="n"/>
      <c r="H112" s="324" t="n"/>
      <c r="I112" s="324" t="n"/>
      <c r="J112" s="151" t="n"/>
      <c r="K112" s="325" t="n"/>
    </row>
    <row r="113">
      <c r="A113" s="147" t="n"/>
      <c r="B113" s="147" t="n"/>
      <c r="C113" s="148" t="n"/>
      <c r="D113" s="148" t="n"/>
      <c r="E113" s="149" t="n"/>
      <c r="F113" s="148" t="n"/>
      <c r="G113" s="324" t="n"/>
      <c r="H113" s="324" t="n"/>
      <c r="I113" s="324" t="n"/>
      <c r="J113" s="151" t="n"/>
      <c r="K113" s="325" t="n"/>
    </row>
    <row r="114">
      <c r="A114" s="147" t="n"/>
      <c r="B114" s="147" t="n"/>
      <c r="C114" s="148" t="n"/>
      <c r="D114" s="148" t="n"/>
      <c r="E114" s="149" t="n"/>
      <c r="F114" s="148" t="n"/>
      <c r="G114" s="324" t="n"/>
      <c r="H114" s="324" t="n"/>
      <c r="I114" s="324" t="n"/>
      <c r="J114" s="151" t="n"/>
      <c r="K114" s="325" t="n"/>
    </row>
    <row r="115">
      <c r="A115" s="147" t="n"/>
      <c r="B115" s="147" t="n"/>
      <c r="C115" s="148" t="n"/>
      <c r="D115" s="148" t="n"/>
      <c r="E115" s="149" t="n"/>
      <c r="F115" s="148" t="n"/>
      <c r="G115" s="324" t="n"/>
      <c r="H115" s="324" t="n"/>
      <c r="I115" s="324" t="n"/>
      <c r="J115" s="151" t="n"/>
      <c r="K115" s="325" t="n"/>
    </row>
    <row r="116">
      <c r="A116" s="147" t="n"/>
      <c r="B116" s="147" t="n"/>
      <c r="C116" s="148" t="n"/>
      <c r="D116" s="148" t="n"/>
      <c r="E116" s="149" t="n"/>
      <c r="F116" s="148" t="n"/>
      <c r="G116" s="324" t="n"/>
      <c r="H116" s="324" t="n"/>
      <c r="I116" s="324" t="n"/>
      <c r="J116" s="151" t="n"/>
      <c r="K116" s="325" t="n"/>
    </row>
    <row r="117">
      <c r="A117" s="147" t="n"/>
      <c r="B117" s="147" t="n"/>
      <c r="C117" s="148" t="n"/>
      <c r="D117" s="148" t="n"/>
      <c r="E117" s="149" t="n"/>
      <c r="F117" s="148" t="n"/>
      <c r="G117" s="324" t="n"/>
      <c r="H117" s="324" t="n"/>
      <c r="I117" s="324" t="n"/>
      <c r="J117" s="151" t="n"/>
      <c r="K117" s="325" t="n"/>
    </row>
    <row r="118">
      <c r="A118" s="147" t="n"/>
      <c r="B118" s="147" t="n"/>
      <c r="C118" s="148" t="n"/>
      <c r="D118" s="148" t="n"/>
      <c r="E118" s="149" t="n"/>
      <c r="F118" s="148" t="n"/>
      <c r="G118" s="324" t="n"/>
      <c r="H118" s="324" t="n"/>
      <c r="I118" s="324" t="n"/>
      <c r="J118" s="151" t="n"/>
      <c r="K118" s="325" t="n"/>
    </row>
    <row r="119">
      <c r="A119" s="147" t="n"/>
      <c r="B119" s="147" t="n"/>
      <c r="C119" s="148" t="n"/>
      <c r="D119" s="148" t="n"/>
      <c r="E119" s="149" t="n"/>
      <c r="F119" s="148" t="n"/>
      <c r="G119" s="324" t="n"/>
      <c r="H119" s="324" t="n"/>
      <c r="I119" s="324" t="n"/>
      <c r="J119" s="151" t="n"/>
      <c r="K119" s="325" t="n"/>
    </row>
    <row r="120">
      <c r="A120" s="147" t="n"/>
      <c r="B120" s="147" t="n"/>
      <c r="C120" s="148" t="n"/>
      <c r="D120" s="148" t="n"/>
      <c r="E120" s="149" t="n"/>
      <c r="F120" s="148" t="n"/>
      <c r="G120" s="324" t="n"/>
      <c r="H120" s="324" t="n"/>
      <c r="I120" s="324" t="n"/>
      <c r="J120" s="151" t="n"/>
      <c r="K120" s="325" t="n"/>
    </row>
    <row r="121">
      <c r="A121" s="147" t="n"/>
      <c r="B121" s="147" t="n"/>
      <c r="C121" s="148" t="n"/>
      <c r="D121" s="148" t="n"/>
      <c r="E121" s="149" t="n"/>
      <c r="F121" s="148" t="n"/>
      <c r="G121" s="324" t="n"/>
      <c r="H121" s="324" t="n"/>
      <c r="I121" s="324" t="n"/>
      <c r="J121" s="151" t="n"/>
      <c r="K121" s="325" t="n"/>
    </row>
    <row r="122">
      <c r="A122" s="147" t="n"/>
      <c r="B122" s="147" t="n"/>
      <c r="C122" s="148" t="n"/>
      <c r="D122" s="148" t="n"/>
      <c r="E122" s="149" t="n"/>
      <c r="F122" s="148" t="n"/>
      <c r="G122" s="324" t="n"/>
      <c r="H122" s="324" t="n"/>
      <c r="I122" s="324" t="n"/>
      <c r="J122" s="151" t="n"/>
      <c r="K122" s="325" t="n"/>
    </row>
    <row r="123">
      <c r="A123" s="147" t="n"/>
      <c r="B123" s="147" t="n"/>
      <c r="C123" s="148" t="n"/>
      <c r="D123" s="148" t="n"/>
      <c r="E123" s="149" t="n"/>
      <c r="F123" s="148" t="n"/>
      <c r="G123" s="324" t="n"/>
      <c r="H123" s="324" t="n"/>
      <c r="I123" s="324" t="n"/>
      <c r="J123" s="151" t="n"/>
      <c r="K123" s="325" t="n"/>
    </row>
    <row r="124">
      <c r="A124" s="147" t="n"/>
      <c r="B124" s="147" t="n"/>
      <c r="C124" s="148" t="n"/>
      <c r="D124" s="148" t="n"/>
      <c r="E124" s="149" t="n"/>
      <c r="F124" s="148" t="n"/>
      <c r="G124" s="324" t="n"/>
      <c r="H124" s="324" t="n"/>
      <c r="I124" s="324" t="n"/>
      <c r="J124" s="151" t="n"/>
      <c r="K124" s="325" t="n"/>
    </row>
    <row r="125">
      <c r="A125" s="147" t="n"/>
      <c r="B125" s="147" t="n"/>
      <c r="C125" s="148" t="n"/>
      <c r="D125" s="148" t="n"/>
      <c r="E125" s="149" t="n"/>
      <c r="F125" s="148" t="n"/>
      <c r="G125" s="324" t="n"/>
      <c r="H125" s="324" t="n"/>
      <c r="I125" s="324" t="n"/>
      <c r="J125" s="151" t="n"/>
      <c r="K125" s="325" t="n"/>
    </row>
    <row r="126">
      <c r="A126" s="147" t="n"/>
      <c r="B126" s="147" t="n"/>
      <c r="C126" s="148" t="n"/>
      <c r="D126" s="148" t="n"/>
      <c r="E126" s="149" t="n"/>
      <c r="F126" s="148" t="n"/>
      <c r="G126" s="324" t="n"/>
      <c r="H126" s="324" t="n"/>
      <c r="I126" s="324" t="n"/>
      <c r="J126" s="151" t="n"/>
      <c r="K126" s="325" t="n"/>
    </row>
    <row r="127">
      <c r="A127" s="147" t="n"/>
      <c r="B127" s="147" t="n"/>
      <c r="C127" s="148" t="n"/>
      <c r="D127" s="148" t="n"/>
      <c r="E127" s="149" t="n"/>
      <c r="F127" s="148" t="n"/>
      <c r="G127" s="324" t="n"/>
      <c r="H127" s="324" t="n"/>
      <c r="I127" s="324" t="n"/>
      <c r="J127" s="151" t="n"/>
      <c r="K127" s="325" t="n"/>
    </row>
    <row r="128">
      <c r="A128" s="147" t="n"/>
      <c r="B128" s="147" t="n"/>
      <c r="C128" s="148" t="n"/>
      <c r="D128" s="148" t="n"/>
      <c r="E128" s="149" t="n"/>
      <c r="F128" s="148" t="n"/>
      <c r="G128" s="324" t="n"/>
      <c r="H128" s="324" t="n"/>
      <c r="I128" s="324" t="n"/>
      <c r="J128" s="151" t="n"/>
      <c r="K128" s="325" t="n"/>
    </row>
    <row r="129">
      <c r="A129" s="147" t="n"/>
      <c r="B129" s="147" t="n"/>
      <c r="C129" s="148" t="n"/>
      <c r="D129" s="148" t="n"/>
      <c r="E129" s="149" t="n"/>
      <c r="F129" s="148" t="n"/>
      <c r="G129" s="324" t="n"/>
      <c r="H129" s="324" t="n"/>
      <c r="I129" s="324" t="n"/>
      <c r="J129" s="151" t="n"/>
      <c r="K129" s="325" t="n"/>
    </row>
    <row r="130">
      <c r="A130" s="147" t="n"/>
      <c r="B130" s="147" t="n"/>
      <c r="C130" s="148" t="n"/>
      <c r="D130" s="148" t="n"/>
      <c r="E130" s="149" t="n"/>
      <c r="F130" s="148" t="n"/>
      <c r="G130" s="324" t="n"/>
      <c r="H130" s="324" t="n"/>
      <c r="I130" s="324" t="n"/>
      <c r="J130" s="151" t="n"/>
      <c r="K130" s="325" t="n"/>
    </row>
    <row r="131">
      <c r="A131" s="147" t="n"/>
      <c r="B131" s="147" t="n"/>
      <c r="C131" s="148" t="n"/>
      <c r="D131" s="148" t="n"/>
      <c r="E131" s="149" t="n"/>
      <c r="F131" s="148" t="n"/>
      <c r="G131" s="324" t="n"/>
      <c r="H131" s="324" t="n"/>
      <c r="I131" s="324" t="n"/>
      <c r="J131" s="151" t="n"/>
      <c r="K131" s="325" t="n"/>
    </row>
    <row r="132">
      <c r="A132" s="147" t="n"/>
      <c r="B132" s="147" t="n"/>
      <c r="C132" s="148" t="n"/>
      <c r="D132" s="148" t="n"/>
      <c r="E132" s="149" t="n"/>
      <c r="F132" s="148" t="n"/>
      <c r="G132" s="324" t="n"/>
      <c r="H132" s="324" t="n"/>
      <c r="I132" s="324" t="n"/>
      <c r="J132" s="151" t="n"/>
      <c r="K132" s="325" t="n"/>
    </row>
    <row r="133">
      <c r="A133" s="147" t="n"/>
      <c r="B133" s="147" t="n"/>
      <c r="C133" s="148" t="n"/>
      <c r="D133" s="148" t="n"/>
      <c r="E133" s="149" t="n"/>
      <c r="F133" s="148" t="n"/>
      <c r="G133" s="324" t="n"/>
      <c r="H133" s="324" t="n"/>
      <c r="I133" s="324" t="n"/>
      <c r="J133" s="151" t="n"/>
      <c r="K133" s="325" t="n"/>
    </row>
    <row r="134">
      <c r="A134" s="147" t="n"/>
      <c r="B134" s="147" t="n"/>
      <c r="C134" s="148" t="n"/>
      <c r="D134" s="148" t="n"/>
      <c r="E134" s="149" t="n"/>
      <c r="F134" s="148" t="n"/>
      <c r="G134" s="324" t="n"/>
      <c r="H134" s="324" t="n"/>
      <c r="I134" s="324" t="n"/>
      <c r="J134" s="151" t="n"/>
      <c r="K134" s="325" t="n"/>
    </row>
    <row r="135">
      <c r="A135" s="147" t="n"/>
      <c r="B135" s="147" t="n"/>
      <c r="C135" s="148" t="n"/>
      <c r="D135" s="148" t="n"/>
      <c r="E135" s="149" t="n"/>
      <c r="F135" s="148" t="n"/>
      <c r="G135" s="324" t="n"/>
      <c r="H135" s="324" t="n"/>
      <c r="I135" s="324" t="n"/>
      <c r="J135" s="151" t="n"/>
      <c r="K135" s="325" t="n"/>
    </row>
    <row r="136">
      <c r="A136" s="147" t="n"/>
      <c r="B136" s="147" t="n"/>
      <c r="C136" s="148" t="n"/>
      <c r="D136" s="148" t="n"/>
      <c r="E136" s="149" t="n"/>
      <c r="F136" s="148" t="n"/>
      <c r="G136" s="324" t="n"/>
      <c r="H136" s="324" t="n"/>
      <c r="I136" s="324" t="n"/>
      <c r="J136" s="151" t="n"/>
      <c r="K136" s="325" t="n"/>
    </row>
    <row r="137">
      <c r="A137" s="147" t="n"/>
      <c r="B137" s="147" t="n"/>
      <c r="C137" s="148" t="n"/>
      <c r="D137" s="148" t="n"/>
      <c r="E137" s="149" t="n"/>
      <c r="F137" s="148" t="n"/>
      <c r="G137" s="324" t="n"/>
      <c r="H137" s="324" t="n"/>
      <c r="I137" s="324" t="n"/>
      <c r="J137" s="151" t="n"/>
      <c r="K137" s="325" t="n"/>
    </row>
    <row r="138">
      <c r="A138" s="147" t="n"/>
      <c r="B138" s="147" t="n"/>
      <c r="C138" s="148" t="n"/>
      <c r="D138" s="148" t="n"/>
      <c r="E138" s="149" t="n"/>
      <c r="F138" s="148" t="n"/>
      <c r="G138" s="324" t="n"/>
      <c r="H138" s="324" t="n"/>
      <c r="I138" s="324" t="n"/>
      <c r="J138" s="151" t="n"/>
      <c r="K138" s="325" t="n"/>
    </row>
    <row r="139">
      <c r="A139" s="147" t="n"/>
      <c r="B139" s="147" t="n"/>
      <c r="C139" s="148" t="n"/>
      <c r="D139" s="148" t="n"/>
      <c r="E139" s="149" t="n"/>
      <c r="F139" s="148" t="n"/>
      <c r="G139" s="324" t="n"/>
      <c r="H139" s="324" t="n"/>
      <c r="I139" s="324" t="n"/>
      <c r="J139" s="151" t="n"/>
      <c r="K139" s="325" t="n"/>
    </row>
    <row r="140">
      <c r="A140" s="147" t="n"/>
      <c r="B140" s="147" t="n"/>
      <c r="C140" s="148" t="n"/>
      <c r="D140" s="148" t="n"/>
      <c r="E140" s="149" t="n"/>
      <c r="F140" s="148" t="n"/>
      <c r="G140" s="324" t="n"/>
      <c r="H140" s="324" t="n"/>
      <c r="I140" s="324" t="n"/>
      <c r="J140" s="151" t="n"/>
      <c r="K140" s="325" t="n"/>
    </row>
    <row r="141">
      <c r="A141" s="147" t="n"/>
      <c r="B141" s="147" t="n"/>
      <c r="C141" s="148" t="n"/>
      <c r="D141" s="148" t="n"/>
      <c r="E141" s="149" t="n"/>
      <c r="F141" s="148" t="n"/>
      <c r="G141" s="324" t="n"/>
      <c r="H141" s="324" t="n"/>
      <c r="I141" s="324" t="n"/>
      <c r="J141" s="151" t="n"/>
      <c r="K141" s="325" t="n"/>
    </row>
    <row r="142">
      <c r="A142" s="147" t="n"/>
      <c r="B142" s="147" t="n"/>
      <c r="C142" s="148" t="n"/>
      <c r="D142" s="148" t="n"/>
      <c r="E142" s="149" t="n"/>
      <c r="F142" s="148" t="n"/>
      <c r="G142" s="324" t="n"/>
      <c r="H142" s="324" t="n"/>
      <c r="I142" s="324" t="n"/>
      <c r="J142" s="151" t="n"/>
      <c r="K142" s="325" t="n"/>
    </row>
    <row r="143">
      <c r="A143" s="147" t="n"/>
      <c r="B143" s="147" t="n"/>
      <c r="C143" s="148" t="n"/>
      <c r="D143" s="148" t="n"/>
      <c r="E143" s="149" t="n"/>
      <c r="F143" s="148" t="n"/>
      <c r="G143" s="324" t="n"/>
      <c r="H143" s="324" t="n"/>
      <c r="I143" s="324" t="n"/>
      <c r="J143" s="151" t="n"/>
      <c r="K143" s="325" t="n"/>
    </row>
    <row r="144">
      <c r="A144" s="147" t="n"/>
      <c r="B144" s="147" t="n"/>
      <c r="C144" s="148" t="n"/>
      <c r="D144" s="148" t="n"/>
      <c r="E144" s="149" t="n"/>
      <c r="F144" s="148" t="n"/>
      <c r="G144" s="324" t="n"/>
      <c r="H144" s="324" t="n"/>
      <c r="I144" s="324" t="n"/>
      <c r="J144" s="151" t="n"/>
      <c r="K144" s="325" t="n"/>
    </row>
    <row r="145">
      <c r="A145" s="147" t="n"/>
      <c r="B145" s="147" t="n"/>
      <c r="C145" s="148" t="n"/>
      <c r="D145" s="148" t="n"/>
      <c r="E145" s="149" t="n"/>
      <c r="F145" s="148" t="n"/>
      <c r="G145" s="324" t="n"/>
      <c r="H145" s="324" t="n"/>
      <c r="I145" s="324" t="n"/>
      <c r="J145" s="151" t="n"/>
      <c r="K145" s="325" t="n"/>
    </row>
    <row r="146">
      <c r="A146" s="147" t="n"/>
      <c r="B146" s="147" t="n"/>
      <c r="C146" s="148" t="n"/>
      <c r="D146" s="148" t="n"/>
      <c r="E146" s="149" t="n"/>
      <c r="F146" s="148" t="n"/>
      <c r="G146" s="324" t="n"/>
      <c r="H146" s="324" t="n"/>
      <c r="I146" s="324" t="n"/>
      <c r="J146" s="151" t="n"/>
      <c r="K146" s="325" t="n"/>
    </row>
    <row r="147">
      <c r="A147" s="147" t="n"/>
      <c r="B147" s="147" t="n"/>
      <c r="C147" s="148" t="n"/>
      <c r="D147" s="148" t="n"/>
      <c r="E147" s="149" t="n"/>
      <c r="F147" s="148" t="n"/>
      <c r="G147" s="324" t="n"/>
      <c r="H147" s="324" t="n"/>
      <c r="I147" s="324" t="n"/>
      <c r="J147" s="151" t="n"/>
      <c r="K147" s="325" t="n"/>
    </row>
    <row r="148">
      <c r="A148" s="147" t="n"/>
      <c r="B148" s="147" t="n"/>
      <c r="C148" s="148" t="n"/>
      <c r="D148" s="148" t="n"/>
      <c r="E148" s="149" t="n"/>
      <c r="F148" s="148" t="n"/>
      <c r="G148" s="324" t="n"/>
      <c r="H148" s="324" t="n"/>
      <c r="I148" s="324" t="n"/>
      <c r="J148" s="151" t="n"/>
      <c r="K148" s="325" t="n"/>
    </row>
    <row r="149">
      <c r="A149" s="147" t="n"/>
      <c r="B149" s="147" t="n"/>
      <c r="C149" s="148" t="n"/>
      <c r="D149" s="148" t="n"/>
      <c r="E149" s="149" t="n"/>
      <c r="F149" s="148" t="n"/>
      <c r="G149" s="324" t="n"/>
      <c r="H149" s="324" t="n"/>
      <c r="I149" s="324" t="n"/>
      <c r="J149" s="151" t="n"/>
      <c r="K149" s="325" t="n"/>
    </row>
    <row r="150">
      <c r="A150" s="147" t="n"/>
      <c r="B150" s="147" t="n"/>
      <c r="C150" s="148" t="n"/>
      <c r="D150" s="148" t="n"/>
      <c r="E150" s="149" t="n"/>
      <c r="F150" s="148" t="n"/>
      <c r="G150" s="324" t="n"/>
      <c r="H150" s="324" t="n"/>
      <c r="I150" s="324" t="n"/>
      <c r="J150" s="151" t="n"/>
      <c r="K150" s="325" t="n"/>
    </row>
    <row r="151">
      <c r="A151" s="147" t="n"/>
      <c r="B151" s="147" t="n"/>
      <c r="C151" s="148" t="n"/>
      <c r="D151" s="148" t="n"/>
      <c r="E151" s="149" t="n"/>
      <c r="F151" s="148" t="n"/>
      <c r="G151" s="324" t="n"/>
      <c r="H151" s="324" t="n"/>
      <c r="I151" s="324" t="n"/>
      <c r="J151" s="151" t="n"/>
      <c r="K151" s="325" t="n"/>
    </row>
    <row r="152">
      <c r="A152" s="147" t="n"/>
      <c r="B152" s="147" t="n"/>
      <c r="C152" s="148" t="n"/>
      <c r="D152" s="148" t="n"/>
      <c r="E152" s="149" t="n"/>
      <c r="F152" s="148" t="n"/>
      <c r="G152" s="324" t="n"/>
      <c r="H152" s="324" t="n"/>
      <c r="I152" s="324" t="n"/>
      <c r="J152" s="151" t="n"/>
      <c r="K152" s="325" t="n"/>
    </row>
    <row r="153">
      <c r="A153" s="147" t="n"/>
      <c r="B153" s="147" t="n"/>
      <c r="C153" s="148" t="n"/>
      <c r="D153" s="148" t="n"/>
      <c r="E153" s="149" t="n"/>
      <c r="F153" s="148" t="n"/>
      <c r="G153" s="324" t="n"/>
      <c r="H153" s="324" t="n"/>
      <c r="I153" s="324" t="n"/>
      <c r="J153" s="151" t="n"/>
      <c r="K153" s="325" t="n"/>
    </row>
    <row r="154">
      <c r="A154" s="147" t="n"/>
      <c r="B154" s="147" t="n"/>
      <c r="C154" s="148" t="n"/>
      <c r="D154" s="148" t="n"/>
      <c r="E154" s="149" t="n"/>
      <c r="F154" s="148" t="n"/>
      <c r="G154" s="324" t="n"/>
      <c r="H154" s="324" t="n"/>
      <c r="I154" s="324" t="n"/>
      <c r="J154" s="151" t="n"/>
      <c r="K154" s="325" t="n"/>
    </row>
    <row r="155">
      <c r="A155" s="147" t="n"/>
      <c r="B155" s="147" t="n"/>
      <c r="C155" s="148" t="n"/>
      <c r="D155" s="148" t="n"/>
      <c r="E155" s="149" t="n"/>
      <c r="F155" s="148" t="n"/>
      <c r="G155" s="324" t="n"/>
      <c r="H155" s="324" t="n"/>
      <c r="I155" s="324" t="n"/>
      <c r="J155" s="151" t="n"/>
      <c r="K155" s="325" t="n"/>
    </row>
    <row r="156">
      <c r="A156" s="147" t="n"/>
      <c r="B156" s="147" t="n"/>
      <c r="C156" s="148" t="n"/>
      <c r="D156" s="148" t="n"/>
      <c r="E156" s="149" t="n"/>
      <c r="F156" s="148" t="n"/>
      <c r="G156" s="324" t="n"/>
      <c r="H156" s="324" t="n"/>
      <c r="I156" s="324" t="n"/>
      <c r="J156" s="151" t="n"/>
      <c r="K156" s="325" t="n"/>
    </row>
    <row r="157">
      <c r="A157" s="147" t="n"/>
      <c r="B157" s="147" t="n"/>
      <c r="C157" s="148" t="n"/>
      <c r="D157" s="148" t="n"/>
      <c r="E157" s="149" t="n"/>
      <c r="F157" s="148" t="n"/>
      <c r="G157" s="324" t="n"/>
      <c r="H157" s="324" t="n"/>
      <c r="I157" s="324" t="n"/>
      <c r="J157" s="151" t="n"/>
      <c r="K157" s="325" t="n"/>
    </row>
    <row r="158">
      <c r="A158" s="147" t="n"/>
      <c r="B158" s="147" t="n"/>
      <c r="C158" s="148" t="n"/>
      <c r="D158" s="148" t="n"/>
      <c r="E158" s="149" t="n"/>
      <c r="F158" s="148" t="n"/>
      <c r="G158" s="324" t="n"/>
      <c r="H158" s="324" t="n"/>
      <c r="I158" s="324" t="n"/>
      <c r="J158" s="151" t="n"/>
      <c r="K158" s="325" t="n"/>
    </row>
    <row r="159">
      <c r="A159" s="147" t="n"/>
      <c r="B159" s="147" t="n"/>
      <c r="C159" s="148" t="n"/>
      <c r="D159" s="148" t="n"/>
      <c r="E159" s="149" t="n"/>
      <c r="F159" s="148" t="n"/>
      <c r="G159" s="324" t="n"/>
      <c r="H159" s="324" t="n"/>
      <c r="I159" s="324" t="n"/>
      <c r="J159" s="151" t="n"/>
      <c r="K159" s="325" t="n"/>
    </row>
    <row r="160">
      <c r="A160" s="147" t="n"/>
      <c r="B160" s="147" t="n"/>
      <c r="C160" s="148" t="n"/>
      <c r="D160" s="148" t="n"/>
      <c r="E160" s="149" t="n"/>
      <c r="F160" s="148" t="n"/>
      <c r="G160" s="324" t="n"/>
      <c r="H160" s="324" t="n"/>
      <c r="I160" s="324" t="n"/>
      <c r="J160" s="151" t="n"/>
      <c r="K160" s="325" t="n"/>
    </row>
    <row r="161">
      <c r="A161" s="147" t="n"/>
      <c r="B161" s="147" t="n"/>
      <c r="C161" s="148" t="n"/>
      <c r="D161" s="148" t="n"/>
      <c r="E161" s="149" t="n"/>
      <c r="F161" s="148" t="n"/>
      <c r="G161" s="324" t="n"/>
      <c r="H161" s="324" t="n"/>
      <c r="I161" s="324" t="n"/>
      <c r="J161" s="151" t="n"/>
      <c r="K161" s="325" t="n"/>
    </row>
    <row r="162">
      <c r="A162" s="147" t="n"/>
      <c r="B162" s="147" t="n"/>
      <c r="C162" s="148" t="n"/>
      <c r="D162" s="148" t="n"/>
      <c r="E162" s="149" t="n"/>
      <c r="F162" s="148" t="n"/>
      <c r="G162" s="324" t="n"/>
      <c r="H162" s="324" t="n"/>
      <c r="I162" s="324" t="n"/>
      <c r="J162" s="151" t="n"/>
      <c r="K162" s="325" t="n"/>
    </row>
    <row r="163">
      <c r="A163" s="147" t="n"/>
      <c r="B163" s="147" t="n"/>
      <c r="C163" s="148" t="n"/>
      <c r="D163" s="148" t="n"/>
      <c r="E163" s="149" t="n"/>
      <c r="F163" s="148" t="n"/>
      <c r="G163" s="324" t="n"/>
      <c r="H163" s="324" t="n"/>
      <c r="I163" s="324" t="n"/>
      <c r="J163" s="151" t="n"/>
      <c r="K163" s="325" t="n"/>
    </row>
    <row r="164">
      <c r="A164" s="147" t="n"/>
      <c r="B164" s="147" t="n"/>
      <c r="C164" s="148" t="n"/>
      <c r="D164" s="148" t="n"/>
      <c r="E164" s="149" t="n"/>
      <c r="F164" s="148" t="n"/>
      <c r="G164" s="324" t="n"/>
      <c r="H164" s="324" t="n"/>
      <c r="I164" s="324" t="n"/>
      <c r="J164" s="151" t="n"/>
      <c r="K164" s="325" t="n"/>
    </row>
    <row r="165">
      <c r="A165" s="147" t="n"/>
      <c r="B165" s="147" t="n"/>
      <c r="C165" s="148" t="n"/>
      <c r="D165" s="148" t="n"/>
      <c r="E165" s="149" t="n"/>
      <c r="F165" s="148" t="n"/>
      <c r="G165" s="324" t="n"/>
      <c r="H165" s="324" t="n"/>
      <c r="I165" s="324" t="n"/>
      <c r="J165" s="151" t="n"/>
      <c r="K165" s="325" t="n"/>
    </row>
    <row r="166">
      <c r="A166" s="147" t="n"/>
      <c r="B166" s="147" t="n"/>
      <c r="C166" s="148" t="n"/>
      <c r="D166" s="148" t="n"/>
      <c r="E166" s="149" t="n"/>
      <c r="F166" s="148" t="n"/>
      <c r="G166" s="324" t="n"/>
      <c r="H166" s="324" t="n"/>
      <c r="I166" s="324" t="n"/>
      <c r="J166" s="151" t="n"/>
      <c r="K166" s="325" t="n"/>
    </row>
    <row r="167">
      <c r="A167" s="147" t="n"/>
      <c r="B167" s="147" t="n"/>
      <c r="C167" s="148" t="n"/>
      <c r="D167" s="148" t="n"/>
      <c r="E167" s="149" t="n"/>
      <c r="F167" s="148" t="n"/>
      <c r="G167" s="324" t="n"/>
      <c r="H167" s="324" t="n"/>
      <c r="I167" s="324" t="n"/>
      <c r="J167" s="151" t="n"/>
      <c r="K167" s="325" t="n"/>
    </row>
    <row r="168">
      <c r="A168" s="147" t="n"/>
      <c r="B168" s="147" t="n"/>
      <c r="C168" s="148" t="n"/>
      <c r="D168" s="148" t="n"/>
      <c r="E168" s="149" t="n"/>
      <c r="F168" s="148" t="n"/>
      <c r="G168" s="324" t="n"/>
      <c r="H168" s="324" t="n"/>
      <c r="I168" s="324" t="n"/>
      <c r="J168" s="151" t="n"/>
      <c r="K168" s="325" t="n"/>
    </row>
    <row r="169">
      <c r="A169" s="147" t="n"/>
      <c r="B169" s="147" t="n"/>
      <c r="C169" s="148" t="n"/>
      <c r="D169" s="148" t="n"/>
      <c r="E169" s="149" t="n"/>
      <c r="F169" s="148" t="n"/>
      <c r="G169" s="324" t="n"/>
      <c r="H169" s="324" t="n"/>
      <c r="I169" s="324" t="n"/>
      <c r="J169" s="151" t="n"/>
      <c r="K169" s="325" t="n"/>
    </row>
    <row r="170">
      <c r="A170" s="147" t="n"/>
      <c r="B170" s="147" t="n"/>
      <c r="C170" s="148" t="n"/>
      <c r="D170" s="148" t="n"/>
      <c r="E170" s="149" t="n"/>
      <c r="F170" s="148" t="n"/>
      <c r="G170" s="324" t="n"/>
      <c r="H170" s="324" t="n"/>
      <c r="I170" s="324" t="n"/>
      <c r="J170" s="151" t="n"/>
      <c r="K170" s="325" t="n"/>
    </row>
    <row r="171">
      <c r="A171" s="147" t="n"/>
      <c r="B171" s="147" t="n"/>
      <c r="C171" s="148" t="n"/>
      <c r="D171" s="148" t="n"/>
      <c r="E171" s="149" t="n"/>
      <c r="F171" s="148" t="n"/>
      <c r="G171" s="324" t="n"/>
      <c r="H171" s="324" t="n"/>
      <c r="I171" s="324" t="n"/>
      <c r="J171" s="151" t="n"/>
      <c r="K171" s="325" t="n"/>
    </row>
    <row r="172">
      <c r="A172" s="147" t="n"/>
      <c r="B172" s="147" t="n"/>
      <c r="C172" s="148" t="n"/>
      <c r="D172" s="148" t="n"/>
      <c r="E172" s="149" t="n"/>
      <c r="F172" s="148" t="n"/>
      <c r="G172" s="324" t="n"/>
      <c r="H172" s="324" t="n"/>
      <c r="I172" s="324" t="n"/>
      <c r="J172" s="151" t="n"/>
      <c r="K172" s="325" t="n"/>
    </row>
    <row r="173">
      <c r="A173" s="147" t="n"/>
      <c r="B173" s="147" t="n"/>
      <c r="C173" s="148" t="n"/>
      <c r="D173" s="148" t="n"/>
      <c r="E173" s="149" t="n"/>
      <c r="F173" s="148" t="n"/>
      <c r="G173" s="324" t="n"/>
      <c r="H173" s="324" t="n"/>
      <c r="I173" s="324" t="n"/>
      <c r="J173" s="151" t="n"/>
      <c r="K173" s="325" t="n"/>
    </row>
    <row r="174">
      <c r="A174" s="147" t="n"/>
      <c r="B174" s="147" t="n"/>
      <c r="C174" s="148" t="n"/>
      <c r="D174" s="148" t="n"/>
      <c r="E174" s="149" t="n"/>
      <c r="F174" s="148" t="n"/>
      <c r="G174" s="324" t="n"/>
      <c r="H174" s="324" t="n"/>
      <c r="I174" s="324" t="n"/>
      <c r="J174" s="151" t="n"/>
      <c r="K174" s="325" t="n"/>
    </row>
    <row r="175">
      <c r="A175" s="147" t="n"/>
      <c r="B175" s="147" t="n"/>
      <c r="C175" s="148" t="n"/>
      <c r="D175" s="148" t="n"/>
      <c r="E175" s="149" t="n"/>
      <c r="F175" s="148" t="n"/>
      <c r="G175" s="324" t="n"/>
      <c r="H175" s="324" t="n"/>
      <c r="I175" s="324" t="n"/>
      <c r="J175" s="151" t="n"/>
      <c r="K175" s="325" t="n"/>
    </row>
    <row r="176">
      <c r="A176" s="147" t="n"/>
      <c r="B176" s="147" t="n"/>
      <c r="C176" s="148" t="n"/>
      <c r="D176" s="148" t="n"/>
      <c r="E176" s="149" t="n"/>
      <c r="F176" s="148" t="n"/>
      <c r="G176" s="324" t="n"/>
      <c r="H176" s="324" t="n"/>
      <c r="I176" s="324" t="n"/>
      <c r="J176" s="151" t="n"/>
      <c r="K176" s="325" t="n"/>
    </row>
    <row r="177">
      <c r="A177" s="147" t="n"/>
      <c r="B177" s="147" t="n"/>
      <c r="C177" s="148" t="n"/>
      <c r="D177" s="148" t="n"/>
      <c r="E177" s="149" t="n"/>
      <c r="F177" s="148" t="n"/>
      <c r="G177" s="324" t="n"/>
      <c r="H177" s="324" t="n"/>
      <c r="I177" s="324" t="n"/>
      <c r="J177" s="151" t="n"/>
      <c r="K177" s="325" t="n"/>
    </row>
    <row r="178">
      <c r="A178" s="147" t="n"/>
      <c r="B178" s="147" t="n"/>
      <c r="C178" s="148" t="n"/>
      <c r="D178" s="148" t="n"/>
      <c r="E178" s="149" t="n"/>
      <c r="F178" s="148" t="n"/>
      <c r="G178" s="324" t="n"/>
      <c r="H178" s="324" t="n"/>
      <c r="I178" s="324" t="n"/>
      <c r="J178" s="151" t="n"/>
      <c r="K178" s="325" t="n"/>
    </row>
    <row r="179">
      <c r="A179" s="147" t="n"/>
      <c r="B179" s="147" t="n"/>
      <c r="C179" s="148" t="n"/>
      <c r="D179" s="148" t="n"/>
      <c r="E179" s="149" t="n"/>
      <c r="F179" s="148" t="n"/>
      <c r="G179" s="324" t="n"/>
      <c r="H179" s="324" t="n"/>
      <c r="I179" s="324" t="n"/>
      <c r="J179" s="151" t="n"/>
      <c r="K179" s="325" t="n"/>
    </row>
    <row r="180">
      <c r="A180" s="147" t="n"/>
      <c r="B180" s="147" t="n"/>
      <c r="C180" s="148" t="n"/>
      <c r="D180" s="148" t="n"/>
      <c r="E180" s="149" t="n"/>
      <c r="F180" s="148" t="n"/>
      <c r="G180" s="324" t="n"/>
      <c r="H180" s="324" t="n"/>
      <c r="I180" s="324" t="n"/>
      <c r="J180" s="151" t="n"/>
      <c r="K180" s="325" t="n"/>
    </row>
    <row r="181">
      <c r="A181" s="147" t="n"/>
      <c r="B181" s="147" t="n"/>
      <c r="C181" s="148" t="n"/>
      <c r="D181" s="148" t="n"/>
      <c r="E181" s="149" t="n"/>
      <c r="F181" s="148" t="n"/>
      <c r="G181" s="324" t="n"/>
      <c r="H181" s="324" t="n"/>
      <c r="I181" s="324" t="n"/>
      <c r="J181" s="151" t="n"/>
      <c r="K181" s="325" t="n"/>
    </row>
    <row r="182">
      <c r="A182" s="147" t="n"/>
      <c r="B182" s="147" t="n"/>
      <c r="C182" s="148" t="n"/>
      <c r="D182" s="148" t="n"/>
      <c r="E182" s="149" t="n"/>
      <c r="F182" s="148" t="n"/>
      <c r="G182" s="324" t="n"/>
      <c r="H182" s="324" t="n"/>
      <c r="I182" s="324" t="n"/>
      <c r="J182" s="151" t="n"/>
      <c r="K182" s="325" t="n"/>
    </row>
    <row r="183">
      <c r="A183" s="147" t="n"/>
      <c r="B183" s="147" t="n"/>
      <c r="C183" s="148" t="n"/>
      <c r="D183" s="148" t="n"/>
      <c r="E183" s="149" t="n"/>
      <c r="F183" s="148" t="n"/>
      <c r="G183" s="324" t="n"/>
      <c r="H183" s="324" t="n"/>
      <c r="I183" s="324" t="n"/>
      <c r="J183" s="151" t="n"/>
      <c r="K183" s="325" t="n"/>
    </row>
    <row r="184">
      <c r="A184" s="147" t="n"/>
      <c r="B184" s="147" t="n"/>
      <c r="C184" s="148" t="n"/>
      <c r="D184" s="148" t="n"/>
      <c r="E184" s="149" t="n"/>
      <c r="F184" s="148" t="n"/>
      <c r="G184" s="324" t="n"/>
      <c r="H184" s="324" t="n"/>
      <c r="I184" s="324" t="n"/>
      <c r="J184" s="151" t="n"/>
      <c r="K184" s="325" t="n"/>
    </row>
    <row r="185">
      <c r="A185" s="147" t="n"/>
      <c r="B185" s="147" t="n"/>
      <c r="C185" s="148" t="n"/>
      <c r="D185" s="148" t="n"/>
      <c r="E185" s="149" t="n"/>
      <c r="F185" s="148" t="n"/>
      <c r="G185" s="324" t="n"/>
      <c r="H185" s="324" t="n"/>
      <c r="I185" s="324" t="n"/>
      <c r="J185" s="151" t="n"/>
      <c r="K185" s="325" t="n"/>
    </row>
    <row r="186">
      <c r="A186" s="147" t="n"/>
      <c r="B186" s="147" t="n"/>
      <c r="C186" s="148" t="n"/>
      <c r="D186" s="148" t="n"/>
      <c r="E186" s="149" t="n"/>
      <c r="F186" s="148" t="n"/>
      <c r="G186" s="324" t="n"/>
      <c r="H186" s="324" t="n"/>
      <c r="I186" s="324" t="n"/>
      <c r="J186" s="151" t="n"/>
      <c r="K186" s="325" t="n"/>
    </row>
    <row r="187">
      <c r="A187" s="147" t="n"/>
      <c r="B187" s="147" t="n"/>
      <c r="C187" s="148" t="n"/>
      <c r="D187" s="148" t="n"/>
      <c r="E187" s="149" t="n"/>
      <c r="F187" s="148" t="n"/>
      <c r="G187" s="324" t="n"/>
      <c r="H187" s="324" t="n"/>
      <c r="I187" s="324" t="n"/>
      <c r="J187" s="151" t="n"/>
      <c r="K187" s="325" t="n"/>
    </row>
    <row r="188">
      <c r="A188" s="147" t="n"/>
      <c r="B188" s="147" t="n"/>
      <c r="C188" s="148" t="n"/>
      <c r="D188" s="148" t="n"/>
      <c r="E188" s="149" t="n"/>
      <c r="F188" s="148" t="n"/>
      <c r="G188" s="324" t="n"/>
      <c r="H188" s="324" t="n"/>
      <c r="I188" s="324" t="n"/>
      <c r="J188" s="151" t="n"/>
      <c r="K188" s="325" t="n"/>
    </row>
    <row r="189">
      <c r="A189" s="147" t="n"/>
      <c r="B189" s="147" t="n"/>
      <c r="C189" s="148" t="n"/>
      <c r="D189" s="148" t="n"/>
      <c r="E189" s="149" t="n"/>
      <c r="F189" s="148" t="n"/>
      <c r="G189" s="324" t="n"/>
      <c r="H189" s="324" t="n"/>
      <c r="I189" s="324" t="n"/>
      <c r="J189" s="151" t="n"/>
      <c r="K189" s="325" t="n"/>
    </row>
    <row r="190">
      <c r="A190" s="147" t="n"/>
      <c r="B190" s="147" t="n"/>
      <c r="C190" s="148" t="n"/>
      <c r="D190" s="148" t="n"/>
      <c r="E190" s="149" t="n"/>
      <c r="F190" s="148" t="n"/>
      <c r="G190" s="324" t="n"/>
      <c r="H190" s="324" t="n"/>
      <c r="I190" s="324" t="n"/>
      <c r="J190" s="151" t="n"/>
      <c r="K190" s="325" t="n"/>
    </row>
    <row r="191">
      <c r="A191" s="147" t="n"/>
      <c r="B191" s="147" t="n"/>
      <c r="C191" s="148" t="n"/>
      <c r="D191" s="148" t="n"/>
      <c r="E191" s="149" t="n"/>
      <c r="F191" s="148" t="n"/>
      <c r="G191" s="324" t="n"/>
      <c r="H191" s="324" t="n"/>
      <c r="I191" s="324" t="n"/>
      <c r="J191" s="151" t="n"/>
      <c r="K191" s="325" t="n"/>
    </row>
    <row r="192">
      <c r="A192" s="147" t="n"/>
      <c r="B192" s="147" t="n"/>
      <c r="C192" s="148" t="n"/>
      <c r="D192" s="148" t="n"/>
      <c r="E192" s="149" t="n"/>
      <c r="F192" s="148" t="n"/>
      <c r="G192" s="324" t="n"/>
      <c r="H192" s="324" t="n"/>
      <c r="I192" s="324" t="n"/>
      <c r="J192" s="151" t="n"/>
      <c r="K192" s="325" t="n"/>
    </row>
    <row r="193">
      <c r="A193" s="147" t="n"/>
      <c r="B193" s="147" t="n"/>
      <c r="C193" s="148" t="n"/>
      <c r="D193" s="148" t="n"/>
      <c r="E193" s="149" t="n"/>
      <c r="F193" s="148" t="n"/>
      <c r="G193" s="324" t="n"/>
      <c r="H193" s="324" t="n"/>
      <c r="I193" s="324" t="n"/>
      <c r="J193" s="151" t="n"/>
      <c r="K193" s="325" t="n"/>
    </row>
    <row r="194">
      <c r="A194" s="147" t="n"/>
      <c r="B194" s="147" t="n"/>
      <c r="C194" s="148" t="n"/>
      <c r="D194" s="148" t="n"/>
      <c r="E194" s="149" t="n"/>
      <c r="F194" s="148" t="n"/>
      <c r="G194" s="324" t="n"/>
      <c r="H194" s="324" t="n"/>
      <c r="I194" s="324" t="n"/>
      <c r="J194" s="151" t="n"/>
      <c r="K194" s="325" t="n"/>
    </row>
    <row r="195">
      <c r="A195" s="147" t="n"/>
      <c r="B195" s="147" t="n"/>
      <c r="C195" s="148" t="n"/>
      <c r="D195" s="148" t="n"/>
      <c r="E195" s="149" t="n"/>
      <c r="F195" s="148" t="n"/>
      <c r="G195" s="324" t="n"/>
      <c r="H195" s="324" t="n"/>
      <c r="I195" s="324" t="n"/>
      <c r="J195" s="151" t="n"/>
      <c r="K195" s="325" t="n"/>
    </row>
    <row r="196">
      <c r="A196" s="147" t="n"/>
      <c r="B196" s="147" t="n"/>
      <c r="C196" s="148" t="n"/>
      <c r="D196" s="148" t="n"/>
      <c r="E196" s="149" t="n"/>
      <c r="F196" s="148" t="n"/>
      <c r="G196" s="324" t="n"/>
      <c r="H196" s="324" t="n"/>
      <c r="I196" s="324" t="n"/>
      <c r="J196" s="151" t="n"/>
      <c r="K196" s="325" t="n"/>
    </row>
    <row r="197">
      <c r="A197" s="147" t="n"/>
      <c r="B197" s="147" t="n"/>
      <c r="C197" s="148" t="n"/>
      <c r="D197" s="148" t="n"/>
      <c r="E197" s="149" t="n"/>
      <c r="F197" s="148" t="n"/>
      <c r="G197" s="324" t="n"/>
      <c r="H197" s="324" t="n"/>
      <c r="I197" s="324" t="n"/>
      <c r="J197" s="151" t="n"/>
      <c r="K197" s="325" t="n"/>
    </row>
    <row r="198">
      <c r="A198" s="147" t="n"/>
      <c r="B198" s="147" t="n"/>
      <c r="C198" s="148" t="n"/>
      <c r="D198" s="148" t="n"/>
      <c r="E198" s="149" t="n"/>
      <c r="F198" s="148" t="n"/>
      <c r="G198" s="324" t="n"/>
      <c r="H198" s="324" t="n"/>
      <c r="I198" s="324" t="n"/>
      <c r="J198" s="151" t="n"/>
      <c r="K198" s="325" t="n"/>
    </row>
    <row r="199">
      <c r="A199" s="147" t="n"/>
      <c r="B199" s="147" t="n"/>
      <c r="C199" s="148" t="n"/>
      <c r="D199" s="148" t="n"/>
      <c r="E199" s="149" t="n"/>
      <c r="F199" s="148" t="n"/>
      <c r="G199" s="324" t="n"/>
      <c r="H199" s="324" t="n"/>
      <c r="I199" s="324" t="n"/>
      <c r="J199" s="151" t="n"/>
      <c r="K199" s="325" t="n"/>
    </row>
    <row r="200">
      <c r="A200" s="147" t="n"/>
      <c r="B200" s="147" t="n"/>
      <c r="C200" s="148" t="n"/>
      <c r="D200" s="148" t="n"/>
      <c r="E200" s="149" t="n"/>
      <c r="F200" s="148" t="n"/>
      <c r="G200" s="324" t="n"/>
      <c r="H200" s="324" t="n"/>
      <c r="I200" s="324" t="n"/>
      <c r="J200" s="151" t="n"/>
      <c r="K200" s="325" t="n"/>
    </row>
    <row r="201">
      <c r="A201" s="147" t="n"/>
      <c r="B201" s="147" t="n"/>
      <c r="C201" s="148" t="n"/>
      <c r="D201" s="148" t="n"/>
      <c r="E201" s="149" t="n"/>
      <c r="F201" s="148" t="n"/>
      <c r="G201" s="324" t="n"/>
      <c r="H201" s="324" t="n"/>
      <c r="I201" s="324" t="n"/>
      <c r="J201" s="151" t="n"/>
      <c r="K201" s="325" t="n"/>
    </row>
    <row r="202">
      <c r="A202" s="147" t="n"/>
      <c r="B202" s="147" t="n"/>
      <c r="C202" s="148" t="n"/>
      <c r="D202" s="148" t="n"/>
      <c r="E202" s="149" t="n"/>
      <c r="F202" s="148" t="n"/>
      <c r="G202" s="324" t="n"/>
      <c r="H202" s="324" t="n"/>
      <c r="I202" s="324" t="n"/>
      <c r="J202" s="151" t="n"/>
      <c r="K202" s="325" t="n"/>
    </row>
    <row r="203">
      <c r="A203" s="147" t="n"/>
      <c r="B203" s="147" t="n"/>
      <c r="C203" s="148" t="n"/>
      <c r="D203" s="148" t="n"/>
      <c r="E203" s="149" t="n"/>
      <c r="F203" s="148" t="n"/>
      <c r="G203" s="324" t="n"/>
      <c r="H203" s="324" t="n"/>
      <c r="I203" s="324" t="n"/>
      <c r="J203" s="151" t="n"/>
      <c r="K203" s="325" t="n"/>
    </row>
    <row r="204">
      <c r="A204" s="147" t="n"/>
      <c r="B204" s="147" t="n"/>
      <c r="C204" s="148" t="n"/>
      <c r="D204" s="148" t="n"/>
      <c r="E204" s="149" t="n"/>
      <c r="F204" s="148" t="n"/>
      <c r="G204" s="324" t="n"/>
      <c r="H204" s="324" t="n"/>
      <c r="I204" s="324" t="n"/>
      <c r="J204" s="151" t="n"/>
      <c r="K204" s="325" t="n"/>
    </row>
    <row r="205">
      <c r="A205" s="147" t="n"/>
      <c r="B205" s="147" t="n"/>
      <c r="C205" s="148" t="n"/>
      <c r="D205" s="148" t="n"/>
      <c r="E205" s="149" t="n"/>
      <c r="F205" s="148" t="n"/>
      <c r="G205" s="324" t="n"/>
      <c r="H205" s="324" t="n"/>
      <c r="I205" s="324" t="n"/>
      <c r="J205" s="151" t="n"/>
      <c r="K205" s="325" t="n"/>
    </row>
    <row r="206">
      <c r="A206" s="147" t="n"/>
      <c r="B206" s="147" t="n"/>
      <c r="C206" s="148" t="n"/>
      <c r="D206" s="148" t="n"/>
      <c r="E206" s="149" t="n"/>
      <c r="F206" s="148" t="n"/>
      <c r="G206" s="324" t="n"/>
      <c r="H206" s="324" t="n"/>
      <c r="I206" s="324" t="n"/>
      <c r="J206" s="151" t="n"/>
      <c r="K206" s="325" t="n"/>
    </row>
    <row r="207">
      <c r="A207" s="147" t="n"/>
      <c r="B207" s="147" t="n"/>
      <c r="C207" s="148" t="n"/>
      <c r="D207" s="148" t="n"/>
      <c r="E207" s="149" t="n"/>
      <c r="F207" s="148" t="n"/>
      <c r="G207" s="324" t="n"/>
      <c r="H207" s="324" t="n"/>
      <c r="I207" s="324" t="n"/>
      <c r="J207" s="151" t="n"/>
      <c r="K207" s="325" t="n"/>
    </row>
    <row r="208">
      <c r="A208" s="147" t="n"/>
      <c r="B208" s="147" t="n"/>
      <c r="C208" s="148" t="n"/>
      <c r="D208" s="148" t="n"/>
      <c r="E208" s="149" t="n"/>
      <c r="F208" s="148" t="n"/>
      <c r="G208" s="324" t="n"/>
      <c r="H208" s="324" t="n"/>
      <c r="I208" s="324" t="n"/>
      <c r="J208" s="151" t="n"/>
      <c r="K208" s="325" t="n"/>
    </row>
    <row r="209">
      <c r="A209" s="147" t="n"/>
      <c r="B209" s="147" t="n"/>
      <c r="C209" s="148" t="n"/>
      <c r="D209" s="148" t="n"/>
      <c r="E209" s="149" t="n"/>
      <c r="F209" s="148" t="n"/>
      <c r="G209" s="324" t="n"/>
      <c r="H209" s="324" t="n"/>
      <c r="I209" s="324" t="n"/>
      <c r="J209" s="151" t="n"/>
      <c r="K209" s="325" t="n"/>
    </row>
    <row r="210">
      <c r="A210" s="147" t="n"/>
      <c r="B210" s="147" t="n"/>
      <c r="C210" s="148" t="n"/>
      <c r="D210" s="148" t="n"/>
      <c r="E210" s="149" t="n"/>
      <c r="F210" s="148" t="n"/>
      <c r="G210" s="324" t="n"/>
      <c r="H210" s="324" t="n"/>
      <c r="I210" s="324" t="n"/>
      <c r="J210" s="151" t="n"/>
      <c r="K210" s="325" t="n"/>
    </row>
    <row r="211">
      <c r="A211" s="147" t="n"/>
      <c r="B211" s="147" t="n"/>
      <c r="C211" s="148" t="n"/>
      <c r="D211" s="148" t="n"/>
      <c r="E211" s="149" t="n"/>
      <c r="F211" s="148" t="n"/>
      <c r="G211" s="324" t="n"/>
      <c r="H211" s="324" t="n"/>
      <c r="I211" s="324" t="n"/>
      <c r="J211" s="151" t="n"/>
      <c r="K211" s="325" t="n"/>
    </row>
    <row r="212">
      <c r="A212" s="147" t="n"/>
      <c r="B212" s="147" t="n"/>
      <c r="C212" s="148" t="n"/>
      <c r="D212" s="148" t="n"/>
      <c r="E212" s="149" t="n"/>
      <c r="F212" s="148" t="n"/>
      <c r="G212" s="324" t="n"/>
      <c r="H212" s="324" t="n"/>
      <c r="I212" s="324" t="n"/>
      <c r="J212" s="151" t="n"/>
      <c r="K212" s="325" t="n"/>
    </row>
    <row r="213">
      <c r="A213" s="147" t="n"/>
      <c r="B213" s="147" t="n"/>
      <c r="C213" s="148" t="n"/>
      <c r="D213" s="148" t="n"/>
      <c r="E213" s="149" t="n"/>
      <c r="F213" s="148" t="n"/>
      <c r="G213" s="324" t="n"/>
      <c r="H213" s="324" t="n"/>
      <c r="I213" s="324" t="n"/>
      <c r="J213" s="151" t="n"/>
      <c r="K213" s="325" t="n"/>
    </row>
    <row r="214">
      <c r="A214" s="147" t="n"/>
      <c r="B214" s="147" t="n"/>
      <c r="C214" s="148" t="n"/>
      <c r="D214" s="148" t="n"/>
      <c r="E214" s="149" t="n"/>
      <c r="F214" s="148" t="n"/>
      <c r="G214" s="324" t="n"/>
      <c r="H214" s="324" t="n"/>
      <c r="I214" s="324" t="n"/>
      <c r="J214" s="151" t="n"/>
      <c r="K214" s="325" t="n"/>
    </row>
    <row r="215">
      <c r="A215" s="147" t="n"/>
      <c r="B215" s="147" t="n"/>
      <c r="C215" s="148" t="n"/>
      <c r="D215" s="148" t="n"/>
      <c r="E215" s="149" t="n"/>
      <c r="F215" s="148" t="n"/>
      <c r="G215" s="324" t="n"/>
      <c r="H215" s="324" t="n"/>
      <c r="I215" s="324" t="n"/>
      <c r="J215" s="151" t="n"/>
      <c r="K215" s="325" t="n"/>
    </row>
    <row r="216">
      <c r="A216" s="147" t="n"/>
      <c r="B216" s="147" t="n"/>
      <c r="C216" s="148" t="n"/>
      <c r="D216" s="148" t="n"/>
      <c r="E216" s="149" t="n"/>
      <c r="F216" s="148" t="n"/>
      <c r="G216" s="324" t="n"/>
      <c r="H216" s="324" t="n"/>
      <c r="I216" s="324" t="n"/>
      <c r="J216" s="151" t="n"/>
      <c r="K216" s="325" t="n"/>
    </row>
    <row r="217">
      <c r="A217" s="147" t="n"/>
      <c r="B217" s="147" t="n"/>
      <c r="C217" s="148" t="n"/>
      <c r="D217" s="148" t="n"/>
      <c r="E217" s="149" t="n"/>
      <c r="F217" s="148" t="n"/>
      <c r="G217" s="324" t="n"/>
      <c r="H217" s="324" t="n"/>
      <c r="I217" s="324" t="n"/>
      <c r="J217" s="151" t="n"/>
      <c r="K217" s="325" t="n"/>
    </row>
    <row r="218">
      <c r="A218" s="147" t="n"/>
      <c r="B218" s="147" t="n"/>
      <c r="C218" s="148" t="n"/>
      <c r="D218" s="148" t="n"/>
      <c r="E218" s="149" t="n"/>
      <c r="F218" s="148" t="n"/>
      <c r="G218" s="324" t="n"/>
      <c r="H218" s="324" t="n"/>
      <c r="I218" s="324" t="n"/>
      <c r="J218" s="151" t="n"/>
      <c r="K218" s="325" t="n"/>
    </row>
    <row r="219">
      <c r="A219" s="147" t="n"/>
      <c r="B219" s="147" t="n"/>
      <c r="C219" s="148" t="n"/>
      <c r="D219" s="148" t="n"/>
      <c r="E219" s="149" t="n"/>
      <c r="F219" s="148" t="n"/>
      <c r="G219" s="324" t="n"/>
      <c r="H219" s="324" t="n"/>
      <c r="I219" s="324" t="n"/>
      <c r="J219" s="151" t="n"/>
      <c r="K219" s="325" t="n"/>
    </row>
    <row r="220">
      <c r="A220" s="147" t="n"/>
      <c r="B220" s="147" t="n"/>
      <c r="C220" s="148" t="n"/>
      <c r="D220" s="148" t="n"/>
      <c r="E220" s="149" t="n"/>
      <c r="F220" s="148" t="n"/>
      <c r="G220" s="324" t="n"/>
      <c r="H220" s="324" t="n"/>
      <c r="I220" s="324" t="n"/>
      <c r="J220" s="151" t="n"/>
      <c r="K220" s="325" t="n"/>
    </row>
    <row r="221">
      <c r="A221" s="147" t="n"/>
      <c r="B221" s="147" t="n"/>
      <c r="C221" s="148" t="n"/>
      <c r="D221" s="148" t="n"/>
      <c r="E221" s="149" t="n"/>
      <c r="F221" s="148" t="n"/>
      <c r="G221" s="324" t="n"/>
      <c r="H221" s="324" t="n"/>
      <c r="I221" s="324" t="n"/>
      <c r="J221" s="151" t="n"/>
      <c r="K221" s="325" t="n"/>
    </row>
    <row r="222">
      <c r="A222" s="147" t="n"/>
      <c r="B222" s="147" t="n"/>
      <c r="C222" s="148" t="n"/>
      <c r="D222" s="148" t="n"/>
      <c r="E222" s="149" t="n"/>
      <c r="F222" s="148" t="n"/>
      <c r="G222" s="324" t="n"/>
      <c r="H222" s="324" t="n"/>
      <c r="I222" s="324" t="n"/>
      <c r="J222" s="151" t="n"/>
      <c r="K222" s="325" t="n"/>
    </row>
    <row r="223">
      <c r="A223" s="147" t="n"/>
      <c r="B223" s="147" t="n"/>
      <c r="C223" s="148" t="n"/>
      <c r="D223" s="148" t="n"/>
      <c r="E223" s="149" t="n"/>
      <c r="F223" s="148" t="n"/>
      <c r="G223" s="324" t="n"/>
      <c r="H223" s="324" t="n"/>
      <c r="I223" s="324" t="n"/>
      <c r="J223" s="151" t="n"/>
      <c r="K223" s="325" t="n"/>
    </row>
    <row r="224">
      <c r="A224" s="147" t="n"/>
      <c r="B224" s="147" t="n"/>
      <c r="C224" s="148" t="n"/>
      <c r="D224" s="148" t="n"/>
      <c r="E224" s="149" t="n"/>
      <c r="F224" s="148" t="n"/>
      <c r="G224" s="324" t="n"/>
      <c r="H224" s="324" t="n"/>
      <c r="I224" s="324" t="n"/>
      <c r="J224" s="151" t="n"/>
      <c r="K224" s="325" t="n"/>
    </row>
    <row r="225">
      <c r="A225" s="147" t="n"/>
      <c r="B225" s="147" t="n"/>
      <c r="C225" s="148" t="n"/>
      <c r="D225" s="148" t="n"/>
      <c r="E225" s="149" t="n"/>
      <c r="F225" s="148" t="n"/>
      <c r="G225" s="324" t="n"/>
      <c r="H225" s="324" t="n"/>
      <c r="I225" s="324" t="n"/>
      <c r="J225" s="151" t="n"/>
      <c r="K225" s="325" t="n"/>
    </row>
    <row r="226">
      <c r="A226" s="147" t="n"/>
      <c r="B226" s="147" t="n"/>
      <c r="C226" s="148" t="n"/>
      <c r="D226" s="148" t="n"/>
      <c r="E226" s="149" t="n"/>
      <c r="F226" s="148" t="n"/>
      <c r="G226" s="324" t="n"/>
      <c r="H226" s="324" t="n"/>
      <c r="I226" s="324" t="n"/>
      <c r="J226" s="151" t="n"/>
      <c r="K226" s="325" t="n"/>
    </row>
    <row r="227">
      <c r="A227" s="147" t="n"/>
      <c r="B227" s="147" t="n"/>
      <c r="C227" s="148" t="n"/>
      <c r="D227" s="148" t="n"/>
      <c r="E227" s="149" t="n"/>
      <c r="F227" s="148" t="n"/>
      <c r="G227" s="324" t="n"/>
      <c r="H227" s="324" t="n"/>
      <c r="I227" s="324" t="n"/>
      <c r="J227" s="151" t="n"/>
      <c r="K227" s="325" t="n"/>
    </row>
    <row r="228">
      <c r="A228" s="147" t="n"/>
      <c r="B228" s="147" t="n"/>
      <c r="C228" s="148" t="n"/>
      <c r="D228" s="148" t="n"/>
      <c r="E228" s="149" t="n"/>
      <c r="F228" s="148" t="n"/>
      <c r="G228" s="324" t="n"/>
      <c r="H228" s="324" t="n"/>
      <c r="I228" s="324" t="n"/>
      <c r="J228" s="151" t="n"/>
      <c r="K228" s="325" t="n"/>
    </row>
    <row r="229">
      <c r="A229" s="147" t="n"/>
      <c r="B229" s="147" t="n"/>
      <c r="C229" s="148" t="n"/>
      <c r="D229" s="148" t="n"/>
      <c r="E229" s="149" t="n"/>
      <c r="F229" s="148" t="n"/>
      <c r="G229" s="324" t="n"/>
      <c r="H229" s="324" t="n"/>
      <c r="I229" s="324" t="n"/>
      <c r="J229" s="151" t="n"/>
      <c r="K229" s="325" t="n"/>
    </row>
    <row r="230">
      <c r="A230" s="147" t="n"/>
      <c r="B230" s="147" t="n"/>
      <c r="C230" s="148" t="n"/>
      <c r="D230" s="148" t="n"/>
      <c r="E230" s="149" t="n"/>
      <c r="F230" s="148" t="n"/>
      <c r="G230" s="324" t="n"/>
      <c r="H230" s="324" t="n"/>
      <c r="I230" s="324" t="n"/>
      <c r="J230" s="151" t="n"/>
      <c r="K230" s="325" t="n"/>
    </row>
    <row r="231">
      <c r="A231" s="147" t="n"/>
      <c r="B231" s="147" t="n"/>
      <c r="C231" s="148" t="n"/>
      <c r="D231" s="148" t="n"/>
      <c r="E231" s="149" t="n"/>
      <c r="F231" s="148" t="n"/>
      <c r="G231" s="324" t="n"/>
      <c r="H231" s="324" t="n"/>
      <c r="I231" s="324" t="n"/>
      <c r="J231" s="151" t="n"/>
      <c r="K231" s="325" t="n"/>
    </row>
    <row r="232">
      <c r="A232" s="147" t="n"/>
      <c r="B232" s="147" t="n"/>
      <c r="C232" s="148" t="n"/>
      <c r="D232" s="148" t="n"/>
      <c r="E232" s="149" t="n"/>
      <c r="F232" s="148" t="n"/>
      <c r="G232" s="324" t="n"/>
      <c r="H232" s="324" t="n"/>
      <c r="I232" s="324" t="n"/>
      <c r="J232" s="151" t="n"/>
      <c r="K232" s="325" t="n"/>
    </row>
    <row r="233">
      <c r="A233" s="147" t="n"/>
      <c r="B233" s="147" t="n"/>
      <c r="C233" s="148" t="n"/>
      <c r="D233" s="148" t="n"/>
      <c r="E233" s="149" t="n"/>
      <c r="F233" s="148" t="n"/>
      <c r="G233" s="324" t="n"/>
      <c r="H233" s="324" t="n"/>
      <c r="I233" s="324" t="n"/>
      <c r="J233" s="151" t="n"/>
      <c r="K233" s="325" t="n"/>
    </row>
    <row r="234">
      <c r="A234" s="147" t="n"/>
      <c r="B234" s="147" t="n"/>
      <c r="C234" s="148" t="n"/>
      <c r="D234" s="148" t="n"/>
      <c r="E234" s="149" t="n"/>
      <c r="F234" s="148" t="n"/>
      <c r="G234" s="324" t="n"/>
      <c r="H234" s="324" t="n"/>
      <c r="I234" s="324" t="n"/>
      <c r="J234" s="151" t="n"/>
      <c r="K234" s="325" t="n"/>
    </row>
    <row r="235">
      <c r="A235" s="147" t="n"/>
      <c r="B235" s="147" t="n"/>
      <c r="C235" s="148" t="n"/>
      <c r="D235" s="148" t="n"/>
      <c r="E235" s="149" t="n"/>
      <c r="F235" s="148" t="n"/>
      <c r="G235" s="324" t="n"/>
      <c r="H235" s="324" t="n"/>
      <c r="I235" s="324" t="n"/>
      <c r="J235" s="151" t="n"/>
      <c r="K235" s="325" t="n"/>
    </row>
    <row r="236">
      <c r="A236" s="147" t="n"/>
      <c r="B236" s="147" t="n"/>
      <c r="C236" s="148" t="n"/>
      <c r="D236" s="148" t="n"/>
      <c r="E236" s="149" t="n"/>
      <c r="F236" s="148" t="n"/>
      <c r="G236" s="324" t="n"/>
      <c r="H236" s="324" t="n"/>
      <c r="I236" s="324" t="n"/>
      <c r="J236" s="151" t="n"/>
      <c r="K236" s="325" t="n"/>
    </row>
    <row r="237">
      <c r="A237" s="147" t="n"/>
      <c r="B237" s="147" t="n"/>
      <c r="C237" s="148" t="n"/>
      <c r="D237" s="148" t="n"/>
      <c r="E237" s="149" t="n"/>
      <c r="F237" s="148" t="n"/>
      <c r="G237" s="324" t="n"/>
      <c r="H237" s="324" t="n"/>
      <c r="I237" s="324" t="n"/>
      <c r="J237" s="151" t="n"/>
      <c r="K237" s="325" t="n"/>
    </row>
    <row r="238">
      <c r="A238" s="147" t="n"/>
      <c r="B238" s="147" t="n"/>
      <c r="C238" s="148" t="n"/>
      <c r="D238" s="148" t="n"/>
      <c r="E238" s="149" t="n"/>
      <c r="F238" s="148" t="n"/>
      <c r="G238" s="324" t="n"/>
      <c r="H238" s="324" t="n"/>
      <c r="I238" s="324" t="n"/>
      <c r="J238" s="151" t="n"/>
      <c r="K238" s="325" t="n"/>
    </row>
    <row r="239">
      <c r="A239" s="147" t="n"/>
      <c r="B239" s="147" t="n"/>
      <c r="C239" s="148" t="n"/>
      <c r="D239" s="148" t="n"/>
      <c r="E239" s="149" t="n"/>
      <c r="F239" s="148" t="n"/>
      <c r="G239" s="324" t="n"/>
      <c r="H239" s="324" t="n"/>
      <c r="I239" s="324" t="n"/>
      <c r="J239" s="151" t="n"/>
      <c r="K239" s="325" t="n"/>
    </row>
    <row r="240">
      <c r="A240" s="147" t="n"/>
      <c r="B240" s="147" t="n"/>
      <c r="C240" s="148" t="n"/>
      <c r="D240" s="148" t="n"/>
      <c r="E240" s="149" t="n"/>
      <c r="F240" s="148" t="n"/>
      <c r="G240" s="324" t="n"/>
      <c r="H240" s="324" t="n"/>
      <c r="I240" s="324" t="n"/>
      <c r="J240" s="151" t="n"/>
      <c r="K240" s="325" t="n"/>
    </row>
    <row r="241">
      <c r="A241" s="147" t="n"/>
      <c r="B241" s="147" t="n"/>
      <c r="C241" s="148" t="n"/>
      <c r="D241" s="148" t="n"/>
      <c r="E241" s="149" t="n"/>
      <c r="F241" s="148" t="n"/>
      <c r="G241" s="324" t="n"/>
      <c r="H241" s="324" t="n"/>
      <c r="I241" s="324" t="n"/>
      <c r="J241" s="151" t="n"/>
      <c r="K241" s="325" t="n"/>
    </row>
    <row r="242">
      <c r="A242" s="147" t="n"/>
      <c r="B242" s="147" t="n"/>
      <c r="C242" s="148" t="n"/>
      <c r="D242" s="148" t="n"/>
      <c r="E242" s="149" t="n"/>
      <c r="F242" s="148" t="n"/>
      <c r="G242" s="324" t="n"/>
      <c r="H242" s="324" t="n"/>
      <c r="I242" s="324" t="n"/>
      <c r="J242" s="151" t="n"/>
      <c r="K242" s="325" t="n"/>
    </row>
    <row r="243">
      <c r="A243" s="147" t="n"/>
      <c r="B243" s="147" t="n"/>
      <c r="C243" s="148" t="n"/>
      <c r="D243" s="148" t="n"/>
      <c r="E243" s="149" t="n"/>
      <c r="F243" s="148" t="n"/>
      <c r="G243" s="324" t="n"/>
      <c r="H243" s="324" t="n"/>
      <c r="I243" s="324" t="n"/>
      <c r="J243" s="151" t="n"/>
      <c r="K243" s="325" t="n"/>
    </row>
    <row r="244">
      <c r="A244" s="147" t="n"/>
      <c r="B244" s="147" t="n"/>
      <c r="C244" s="148" t="n"/>
      <c r="D244" s="148" t="n"/>
      <c r="E244" s="149" t="n"/>
      <c r="F244" s="148" t="n"/>
      <c r="G244" s="324" t="n"/>
      <c r="H244" s="324" t="n"/>
      <c r="I244" s="324" t="n"/>
      <c r="J244" s="151" t="n"/>
      <c r="K244" s="325" t="n"/>
    </row>
    <row r="245">
      <c r="A245" s="147" t="n"/>
      <c r="B245" s="147" t="n"/>
      <c r="C245" s="148" t="n"/>
      <c r="D245" s="148" t="n"/>
      <c r="E245" s="149" t="n"/>
      <c r="F245" s="148" t="n"/>
      <c r="G245" s="324" t="n"/>
      <c r="H245" s="324" t="n"/>
      <c r="I245" s="324" t="n"/>
      <c r="J245" s="151" t="n"/>
      <c r="K245" s="325" t="n"/>
    </row>
    <row r="246">
      <c r="A246" s="147" t="n"/>
      <c r="B246" s="147" t="n"/>
      <c r="C246" s="148" t="n"/>
      <c r="D246" s="148" t="n"/>
      <c r="E246" s="149" t="n"/>
      <c r="F246" s="148" t="n"/>
      <c r="G246" s="324" t="n"/>
      <c r="H246" s="324" t="n"/>
      <c r="I246" s="324" t="n"/>
      <c r="J246" s="151" t="n"/>
      <c r="K246" s="325" t="n"/>
    </row>
    <row r="247">
      <c r="A247" s="147" t="n"/>
      <c r="B247" s="147" t="n"/>
      <c r="C247" s="148" t="n"/>
      <c r="D247" s="148" t="n"/>
      <c r="E247" s="149" t="n"/>
      <c r="F247" s="148" t="n"/>
      <c r="G247" s="324" t="n"/>
      <c r="H247" s="324" t="n"/>
      <c r="I247" s="324" t="n"/>
      <c r="J247" s="151" t="n"/>
      <c r="K247" s="325" t="n"/>
    </row>
    <row r="248">
      <c r="A248" s="147" t="n"/>
      <c r="B248" s="147" t="n"/>
      <c r="C248" s="148" t="n"/>
      <c r="D248" s="148" t="n"/>
      <c r="E248" s="149" t="n"/>
      <c r="F248" s="148" t="n"/>
      <c r="G248" s="324" t="n"/>
      <c r="H248" s="324" t="n"/>
      <c r="I248" s="324" t="n"/>
      <c r="J248" s="151" t="n"/>
      <c r="K248" s="325" t="n"/>
    </row>
    <row r="249">
      <c r="A249" s="147" t="n"/>
      <c r="B249" s="147" t="n"/>
      <c r="C249" s="148" t="n"/>
      <c r="D249" s="148" t="n"/>
      <c r="E249" s="149" t="n"/>
      <c r="F249" s="148" t="n"/>
      <c r="G249" s="324" t="n"/>
      <c r="H249" s="324" t="n"/>
      <c r="I249" s="324" t="n"/>
      <c r="J249" s="151" t="n"/>
      <c r="K249" s="325" t="n"/>
    </row>
    <row r="250">
      <c r="A250" s="147" t="n"/>
      <c r="B250" s="147" t="n"/>
      <c r="C250" s="148" t="n"/>
      <c r="D250" s="148" t="n"/>
      <c r="E250" s="149" t="n"/>
      <c r="F250" s="148" t="n"/>
      <c r="G250" s="324" t="n"/>
      <c r="H250" s="324" t="n"/>
      <c r="I250" s="324" t="n"/>
      <c r="J250" s="151" t="n"/>
      <c r="K250" s="325" t="n"/>
    </row>
    <row r="251">
      <c r="A251" s="147" t="n"/>
      <c r="B251" s="147" t="n"/>
      <c r="C251" s="148" t="n"/>
      <c r="D251" s="148" t="n"/>
      <c r="E251" s="149" t="n"/>
      <c r="F251" s="148" t="n"/>
      <c r="G251" s="324" t="n"/>
      <c r="H251" s="324" t="n"/>
      <c r="I251" s="324" t="n"/>
      <c r="J251" s="151" t="n"/>
      <c r="K251" s="325" t="n"/>
    </row>
    <row r="252">
      <c r="A252" s="147" t="n"/>
      <c r="B252" s="147" t="n"/>
      <c r="C252" s="148" t="n"/>
      <c r="D252" s="148" t="n"/>
      <c r="E252" s="149" t="n"/>
      <c r="F252" s="148" t="n"/>
      <c r="G252" s="324" t="n"/>
      <c r="H252" s="324" t="n"/>
      <c r="I252" s="324" t="n"/>
      <c r="J252" s="151" t="n"/>
      <c r="K252" s="325" t="n"/>
    </row>
    <row r="253">
      <c r="A253" s="147" t="n"/>
      <c r="B253" s="147" t="n"/>
      <c r="C253" s="148" t="n"/>
      <c r="D253" s="148" t="n"/>
      <c r="E253" s="149" t="n"/>
      <c r="F253" s="148" t="n"/>
      <c r="G253" s="324" t="n"/>
      <c r="H253" s="324" t="n"/>
      <c r="I253" s="324" t="n"/>
      <c r="J253" s="151" t="n"/>
      <c r="K253" s="325" t="n"/>
    </row>
    <row r="254">
      <c r="A254" s="147" t="n"/>
      <c r="B254" s="147" t="n"/>
      <c r="C254" s="148" t="n"/>
      <c r="D254" s="148" t="n"/>
      <c r="E254" s="149" t="n"/>
      <c r="F254" s="148" t="n"/>
      <c r="G254" s="324" t="n"/>
      <c r="H254" s="324" t="n"/>
      <c r="I254" s="324" t="n"/>
      <c r="J254" s="151" t="n"/>
      <c r="K254" s="325" t="n"/>
    </row>
    <row r="255">
      <c r="A255" s="147" t="n"/>
      <c r="B255" s="147" t="n"/>
      <c r="C255" s="148" t="n"/>
      <c r="D255" s="148" t="n"/>
      <c r="E255" s="149" t="n"/>
      <c r="F255" s="148" t="n"/>
      <c r="G255" s="324" t="n"/>
      <c r="H255" s="324" t="n"/>
      <c r="I255" s="324" t="n"/>
      <c r="J255" s="151" t="n"/>
      <c r="K255" s="325" t="n"/>
    </row>
    <row r="256">
      <c r="A256" s="147" t="n"/>
      <c r="B256" s="147" t="n"/>
      <c r="C256" s="148" t="n"/>
      <c r="D256" s="148" t="n"/>
      <c r="E256" s="149" t="n"/>
      <c r="F256" s="148" t="n"/>
      <c r="G256" s="324" t="n"/>
      <c r="H256" s="324" t="n"/>
      <c r="I256" s="324" t="n"/>
      <c r="J256" s="151" t="n"/>
      <c r="K256" s="325" t="n"/>
    </row>
    <row r="257">
      <c r="A257" s="147" t="n"/>
      <c r="B257" s="147" t="n"/>
      <c r="C257" s="148" t="n"/>
      <c r="D257" s="148" t="n"/>
      <c r="E257" s="149" t="n"/>
      <c r="F257" s="148" t="n"/>
      <c r="G257" s="324" t="n"/>
      <c r="H257" s="324" t="n"/>
      <c r="I257" s="324" t="n"/>
      <c r="J257" s="151" t="n"/>
      <c r="K257" s="325" t="n"/>
    </row>
    <row r="258">
      <c r="A258" s="147" t="n"/>
      <c r="B258" s="147" t="n"/>
      <c r="C258" s="148" t="n"/>
      <c r="D258" s="148" t="n"/>
      <c r="E258" s="149" t="n"/>
      <c r="F258" s="148" t="n"/>
      <c r="G258" s="324" t="n"/>
      <c r="H258" s="324" t="n"/>
      <c r="I258" s="324" t="n"/>
      <c r="J258" s="151" t="n"/>
      <c r="K258" s="325" t="n"/>
    </row>
    <row r="259">
      <c r="A259" s="147" t="n"/>
      <c r="B259" s="147" t="n"/>
      <c r="C259" s="148" t="n"/>
      <c r="D259" s="148" t="n"/>
      <c r="E259" s="149" t="n"/>
      <c r="F259" s="148" t="n"/>
      <c r="G259" s="324" t="n"/>
      <c r="H259" s="324" t="n"/>
      <c r="I259" s="324" t="n"/>
      <c r="J259" s="151" t="n"/>
      <c r="K259" s="325" t="n"/>
    </row>
    <row r="260">
      <c r="A260" s="147" t="n"/>
      <c r="B260" s="147" t="n"/>
      <c r="C260" s="148" t="n"/>
      <c r="D260" s="148" t="n"/>
      <c r="E260" s="149" t="n"/>
      <c r="F260" s="148" t="n"/>
      <c r="G260" s="324" t="n"/>
      <c r="H260" s="324" t="n"/>
      <c r="I260" s="324" t="n"/>
      <c r="J260" s="151" t="n"/>
      <c r="K260" s="325" t="n"/>
    </row>
    <row r="261">
      <c r="A261" s="147" t="n"/>
      <c r="B261" s="147" t="n"/>
      <c r="C261" s="148" t="n"/>
      <c r="D261" s="148" t="n"/>
      <c r="E261" s="149" t="n"/>
      <c r="F261" s="148" t="n"/>
      <c r="G261" s="324" t="n"/>
      <c r="H261" s="324" t="n"/>
      <c r="I261" s="324" t="n"/>
      <c r="J261" s="151" t="n"/>
      <c r="K261" s="325" t="n"/>
    </row>
    <row r="262">
      <c r="A262" s="147" t="n"/>
      <c r="B262" s="147" t="n"/>
      <c r="C262" s="148" t="n"/>
      <c r="D262" s="148" t="n"/>
      <c r="E262" s="149" t="n"/>
      <c r="F262" s="148" t="n"/>
      <c r="G262" s="324" t="n"/>
      <c r="H262" s="324" t="n"/>
      <c r="I262" s="324" t="n"/>
      <c r="J262" s="151" t="n"/>
      <c r="K262" s="325" t="n"/>
    </row>
    <row r="263">
      <c r="A263" s="147" t="n"/>
      <c r="B263" s="147" t="n"/>
      <c r="C263" s="148" t="n"/>
      <c r="D263" s="148" t="n"/>
      <c r="E263" s="149" t="n"/>
      <c r="F263" s="148" t="n"/>
      <c r="G263" s="324" t="n"/>
      <c r="H263" s="324" t="n"/>
      <c r="I263" s="324" t="n"/>
      <c r="J263" s="151" t="n"/>
      <c r="K263" s="325" t="n"/>
    </row>
    <row r="264">
      <c r="A264" s="147" t="n"/>
      <c r="B264" s="147" t="n"/>
      <c r="C264" s="148" t="n"/>
      <c r="D264" s="148" t="n"/>
      <c r="E264" s="149" t="n"/>
      <c r="F264" s="148" t="n"/>
      <c r="G264" s="324" t="n"/>
      <c r="H264" s="324" t="n"/>
      <c r="I264" s="324" t="n"/>
      <c r="J264" s="151" t="n"/>
      <c r="K264" s="325" t="n"/>
    </row>
    <row r="265">
      <c r="A265" s="147" t="n"/>
      <c r="B265" s="147" t="n"/>
      <c r="C265" s="148" t="n"/>
      <c r="D265" s="148" t="n"/>
      <c r="E265" s="149" t="n"/>
      <c r="F265" s="148" t="n"/>
      <c r="G265" s="324" t="n"/>
      <c r="H265" s="324" t="n"/>
      <c r="I265" s="324" t="n"/>
      <c r="J265" s="151" t="n"/>
      <c r="K265" s="325" t="n"/>
    </row>
    <row r="266">
      <c r="A266" s="147" t="n"/>
      <c r="B266" s="147" t="n"/>
      <c r="C266" s="148" t="n"/>
      <c r="D266" s="148" t="n"/>
      <c r="E266" s="149" t="n"/>
      <c r="F266" s="148" t="n"/>
      <c r="G266" s="324" t="n"/>
      <c r="H266" s="324" t="n"/>
      <c r="I266" s="324" t="n"/>
      <c r="J266" s="151" t="n"/>
      <c r="K266" s="325" t="n"/>
    </row>
    <row r="267">
      <c r="A267" s="147" t="n"/>
      <c r="B267" s="147" t="n"/>
      <c r="C267" s="148" t="n"/>
      <c r="D267" s="148" t="n"/>
      <c r="E267" s="149" t="n"/>
      <c r="F267" s="148" t="n"/>
      <c r="G267" s="324" t="n"/>
      <c r="H267" s="324" t="n"/>
      <c r="I267" s="324" t="n"/>
      <c r="J267" s="151" t="n"/>
      <c r="K267" s="325" t="n"/>
    </row>
    <row r="268">
      <c r="A268" s="147" t="n"/>
      <c r="B268" s="147" t="n"/>
      <c r="C268" s="148" t="n"/>
      <c r="D268" s="148" t="n"/>
      <c r="E268" s="149" t="n"/>
      <c r="F268" s="148" t="n"/>
      <c r="G268" s="324" t="n"/>
      <c r="H268" s="324" t="n"/>
      <c r="I268" s="324" t="n"/>
      <c r="J268" s="151" t="n"/>
      <c r="K268" s="325" t="n"/>
    </row>
    <row r="269">
      <c r="A269" s="147" t="n"/>
      <c r="B269" s="147" t="n"/>
      <c r="C269" s="148" t="n"/>
      <c r="D269" s="148" t="n"/>
      <c r="E269" s="149" t="n"/>
      <c r="F269" s="148" t="n"/>
      <c r="G269" s="324" t="n"/>
      <c r="H269" s="324" t="n"/>
      <c r="I269" s="324" t="n"/>
      <c r="J269" s="151" t="n"/>
      <c r="K269" s="325" t="n"/>
    </row>
    <row r="270">
      <c r="A270" s="147" t="n"/>
      <c r="B270" s="147" t="n"/>
      <c r="C270" s="148" t="n"/>
      <c r="D270" s="148" t="n"/>
      <c r="E270" s="149" t="n"/>
      <c r="F270" s="148" t="n"/>
      <c r="G270" s="324" t="n"/>
      <c r="H270" s="324" t="n"/>
      <c r="I270" s="324" t="n"/>
      <c r="J270" s="151" t="n"/>
      <c r="K270" s="325" t="n"/>
    </row>
    <row r="271">
      <c r="A271" s="147" t="n"/>
      <c r="B271" s="147" t="n"/>
      <c r="C271" s="148" t="n"/>
      <c r="D271" s="148" t="n"/>
      <c r="E271" s="149" t="n"/>
      <c r="F271" s="148" t="n"/>
      <c r="G271" s="324" t="n"/>
      <c r="H271" s="324" t="n"/>
      <c r="I271" s="324" t="n"/>
      <c r="J271" s="151" t="n"/>
      <c r="K271" s="325" t="n"/>
    </row>
    <row r="272">
      <c r="A272" s="147" t="n"/>
      <c r="B272" s="147" t="n"/>
      <c r="C272" s="148" t="n"/>
      <c r="D272" s="148" t="n"/>
      <c r="E272" s="149" t="n"/>
      <c r="F272" s="148" t="n"/>
      <c r="G272" s="324" t="n"/>
      <c r="H272" s="324" t="n"/>
      <c r="I272" s="324" t="n"/>
      <c r="J272" s="151" t="n"/>
      <c r="K272" s="325" t="n"/>
    </row>
    <row r="273">
      <c r="A273" s="147" t="n"/>
      <c r="B273" s="147" t="n"/>
      <c r="C273" s="148" t="n"/>
      <c r="D273" s="148" t="n"/>
      <c r="E273" s="149" t="n"/>
      <c r="F273" s="148" t="n"/>
      <c r="G273" s="324" t="n"/>
      <c r="H273" s="324" t="n"/>
      <c r="I273" s="324" t="n"/>
      <c r="J273" s="151" t="n"/>
      <c r="K273" s="325" t="n"/>
    </row>
    <row r="274">
      <c r="A274" s="147" t="n"/>
      <c r="B274" s="147" t="n"/>
      <c r="C274" s="148" t="n"/>
      <c r="D274" s="148" t="n"/>
      <c r="E274" s="149" t="n"/>
      <c r="F274" s="148" t="n"/>
      <c r="G274" s="324" t="n"/>
      <c r="H274" s="324" t="n"/>
      <c r="I274" s="324" t="n"/>
      <c r="J274" s="151" t="n"/>
      <c r="K274" s="325" t="n"/>
    </row>
    <row r="275">
      <c r="A275" s="147" t="n"/>
      <c r="B275" s="147" t="n"/>
      <c r="C275" s="148" t="n"/>
      <c r="D275" s="148" t="n"/>
      <c r="E275" s="149" t="n"/>
      <c r="F275" s="148" t="n"/>
      <c r="G275" s="324" t="n"/>
      <c r="H275" s="324" t="n"/>
      <c r="I275" s="324" t="n"/>
      <c r="J275" s="151" t="n"/>
      <c r="K275" s="325" t="n"/>
    </row>
    <row r="276">
      <c r="A276" s="147" t="n"/>
      <c r="B276" s="147" t="n"/>
      <c r="C276" s="148" t="n"/>
      <c r="D276" s="148" t="n"/>
      <c r="E276" s="149" t="n"/>
      <c r="F276" s="148" t="n"/>
      <c r="G276" s="324" t="n"/>
      <c r="H276" s="324" t="n"/>
      <c r="I276" s="324" t="n"/>
      <c r="J276" s="151" t="n"/>
      <c r="K276" s="325" t="n"/>
    </row>
    <row r="277">
      <c r="A277" s="147" t="n"/>
      <c r="B277" s="147" t="n"/>
      <c r="C277" s="148" t="n"/>
      <c r="D277" s="148" t="n"/>
      <c r="E277" s="149" t="n"/>
      <c r="F277" s="148" t="n"/>
      <c r="G277" s="324" t="n"/>
      <c r="H277" s="324" t="n"/>
      <c r="I277" s="324" t="n"/>
      <c r="J277" s="151" t="n"/>
      <c r="K277" s="325" t="n"/>
    </row>
    <row r="278">
      <c r="A278" s="147" t="n"/>
      <c r="B278" s="147" t="n"/>
      <c r="C278" s="148" t="n"/>
      <c r="D278" s="148" t="n"/>
      <c r="E278" s="149" t="n"/>
      <c r="F278" s="148" t="n"/>
      <c r="G278" s="324" t="n"/>
      <c r="H278" s="324" t="n"/>
      <c r="I278" s="324" t="n"/>
      <c r="J278" s="151" t="n"/>
      <c r="K278" s="325" t="n"/>
    </row>
    <row r="279">
      <c r="A279" s="147" t="n"/>
      <c r="B279" s="147" t="n"/>
      <c r="C279" s="148" t="n"/>
      <c r="D279" s="148" t="n"/>
      <c r="E279" s="149" t="n"/>
      <c r="F279" s="148" t="n"/>
      <c r="G279" s="324" t="n"/>
      <c r="H279" s="324" t="n"/>
      <c r="I279" s="324" t="n"/>
      <c r="J279" s="151" t="n"/>
      <c r="K279" s="325" t="n"/>
    </row>
    <row r="280">
      <c r="A280" s="147" t="n"/>
      <c r="B280" s="147" t="n"/>
      <c r="C280" s="148" t="n"/>
      <c r="D280" s="148" t="n"/>
      <c r="E280" s="149" t="n"/>
      <c r="F280" s="148" t="n"/>
      <c r="G280" s="324" t="n"/>
      <c r="H280" s="324" t="n"/>
      <c r="I280" s="324" t="n"/>
      <c r="J280" s="151" t="n"/>
      <c r="K280" s="325" t="n"/>
    </row>
    <row r="281">
      <c r="A281" s="147" t="n"/>
      <c r="B281" s="147" t="n"/>
      <c r="C281" s="148" t="n"/>
      <c r="D281" s="148" t="n"/>
      <c r="E281" s="149" t="n"/>
      <c r="F281" s="148" t="n"/>
      <c r="G281" s="324" t="n"/>
      <c r="H281" s="324" t="n"/>
      <c r="I281" s="324" t="n"/>
      <c r="J281" s="151" t="n"/>
      <c r="K281" s="325" t="n"/>
    </row>
    <row r="282">
      <c r="A282" s="147" t="n"/>
      <c r="B282" s="147" t="n"/>
      <c r="C282" s="148" t="n"/>
      <c r="D282" s="148" t="n"/>
      <c r="E282" s="149" t="n"/>
      <c r="F282" s="148" t="n"/>
      <c r="G282" s="324" t="n"/>
      <c r="H282" s="324" t="n"/>
      <c r="I282" s="324" t="n"/>
      <c r="J282" s="151" t="n"/>
      <c r="K282" s="325" t="n"/>
    </row>
    <row r="283">
      <c r="A283" s="147" t="n"/>
      <c r="B283" s="147" t="n"/>
      <c r="C283" s="148" t="n"/>
      <c r="D283" s="148" t="n"/>
      <c r="E283" s="149" t="n"/>
      <c r="F283" s="148" t="n"/>
      <c r="G283" s="324" t="n"/>
      <c r="H283" s="324" t="n"/>
      <c r="I283" s="324" t="n"/>
      <c r="J283" s="151" t="n"/>
      <c r="K283" s="325" t="n"/>
    </row>
    <row r="284">
      <c r="A284" s="147" t="n"/>
      <c r="B284" s="147" t="n"/>
      <c r="C284" s="148" t="n"/>
      <c r="D284" s="148" t="n"/>
      <c r="E284" s="149" t="n"/>
      <c r="F284" s="148" t="n"/>
      <c r="G284" s="324" t="n"/>
      <c r="H284" s="324" t="n"/>
      <c r="I284" s="324" t="n"/>
      <c r="J284" s="151" t="n"/>
      <c r="K284" s="325" t="n"/>
    </row>
    <row r="285">
      <c r="A285" s="147" t="n"/>
      <c r="B285" s="147" t="n"/>
      <c r="C285" s="148" t="n"/>
      <c r="D285" s="148" t="n"/>
      <c r="E285" s="149" t="n"/>
      <c r="F285" s="148" t="n"/>
      <c r="G285" s="324" t="n"/>
      <c r="H285" s="324" t="n"/>
      <c r="I285" s="324" t="n"/>
      <c r="J285" s="151" t="n"/>
      <c r="K285" s="325" t="n"/>
    </row>
    <row r="286">
      <c r="A286" s="147" t="n"/>
      <c r="B286" s="147" t="n"/>
      <c r="C286" s="148" t="n"/>
      <c r="D286" s="148" t="n"/>
      <c r="E286" s="149" t="n"/>
      <c r="F286" s="148" t="n"/>
      <c r="G286" s="324" t="n"/>
      <c r="H286" s="324" t="n"/>
      <c r="I286" s="324" t="n"/>
      <c r="J286" s="151" t="n"/>
      <c r="K286" s="325" t="n"/>
    </row>
    <row r="287">
      <c r="A287" s="147" t="n"/>
      <c r="B287" s="147" t="n"/>
      <c r="C287" s="148" t="n"/>
      <c r="D287" s="148" t="n"/>
      <c r="E287" s="149" t="n"/>
      <c r="F287" s="148" t="n"/>
      <c r="G287" s="324" t="n"/>
      <c r="H287" s="324" t="n"/>
      <c r="I287" s="324" t="n"/>
      <c r="J287" s="151" t="n"/>
      <c r="K287" s="325" t="n"/>
    </row>
    <row r="288">
      <c r="A288" s="147" t="n"/>
      <c r="B288" s="147" t="n"/>
      <c r="C288" s="148" t="n"/>
      <c r="D288" s="148" t="n"/>
      <c r="E288" s="149" t="n"/>
      <c r="F288" s="148" t="n"/>
      <c r="G288" s="324" t="n"/>
      <c r="H288" s="324" t="n"/>
      <c r="I288" s="324" t="n"/>
      <c r="J288" s="151" t="n"/>
      <c r="K288" s="325" t="n"/>
    </row>
    <row r="289">
      <c r="A289" s="147" t="n"/>
      <c r="B289" s="147" t="n"/>
      <c r="C289" s="148" t="n"/>
      <c r="D289" s="148" t="n"/>
      <c r="E289" s="149" t="n"/>
      <c r="F289" s="148" t="n"/>
      <c r="G289" s="324" t="n"/>
      <c r="H289" s="324" t="n"/>
      <c r="I289" s="324" t="n"/>
      <c r="J289" s="151" t="n"/>
      <c r="K289" s="325" t="n"/>
    </row>
    <row r="290">
      <c r="A290" s="147" t="n"/>
      <c r="B290" s="147" t="n"/>
      <c r="C290" s="148" t="n"/>
      <c r="D290" s="148" t="n"/>
      <c r="E290" s="149" t="n"/>
      <c r="F290" s="148" t="n"/>
      <c r="G290" s="324" t="n"/>
      <c r="H290" s="324" t="n"/>
      <c r="I290" s="324" t="n"/>
      <c r="J290" s="151" t="n"/>
      <c r="K290" s="325" t="n"/>
    </row>
    <row r="291">
      <c r="A291" s="147" t="n"/>
      <c r="B291" s="147" t="n"/>
      <c r="C291" s="148" t="n"/>
      <c r="D291" s="148" t="n"/>
      <c r="E291" s="149" t="n"/>
      <c r="F291" s="148" t="n"/>
      <c r="G291" s="324" t="n"/>
      <c r="H291" s="324" t="n"/>
      <c r="I291" s="324" t="n"/>
      <c r="J291" s="151" t="n"/>
      <c r="K291" s="325" t="n"/>
    </row>
    <row r="292">
      <c r="A292" s="147" t="n"/>
      <c r="B292" s="147" t="n"/>
      <c r="C292" s="148" t="n"/>
      <c r="D292" s="148" t="n"/>
      <c r="E292" s="149" t="n"/>
      <c r="F292" s="148" t="n"/>
      <c r="G292" s="324" t="n"/>
      <c r="H292" s="324" t="n"/>
      <c r="I292" s="324" t="n"/>
      <c r="J292" s="151" t="n"/>
      <c r="K292" s="325" t="n"/>
    </row>
    <row r="293">
      <c r="A293" s="147" t="n"/>
      <c r="B293" s="147" t="n"/>
      <c r="C293" s="148" t="n"/>
      <c r="D293" s="148" t="n"/>
      <c r="E293" s="149" t="n"/>
      <c r="F293" s="148" t="n"/>
      <c r="G293" s="324" t="n"/>
      <c r="H293" s="324" t="n"/>
      <c r="I293" s="324" t="n"/>
      <c r="J293" s="151" t="n"/>
      <c r="K293" s="325" t="n"/>
    </row>
    <row r="294">
      <c r="A294" s="147" t="n"/>
      <c r="B294" s="147" t="n"/>
      <c r="C294" s="148" t="n"/>
      <c r="D294" s="148" t="n"/>
      <c r="E294" s="149" t="n"/>
      <c r="F294" s="148" t="n"/>
      <c r="G294" s="324" t="n"/>
      <c r="H294" s="324" t="n"/>
      <c r="I294" s="324" t="n"/>
      <c r="J294" s="151" t="n"/>
      <c r="K294" s="325" t="n"/>
    </row>
    <row r="295">
      <c r="A295" s="147" t="n"/>
      <c r="B295" s="147" t="n"/>
      <c r="C295" s="148" t="n"/>
      <c r="D295" s="148" t="n"/>
      <c r="E295" s="149" t="n"/>
      <c r="F295" s="148" t="n"/>
      <c r="G295" s="324" t="n"/>
      <c r="H295" s="324" t="n"/>
      <c r="I295" s="324" t="n"/>
      <c r="J295" s="151" t="n"/>
      <c r="K295" s="325" t="n"/>
    </row>
    <row r="296">
      <c r="A296" s="147" t="n"/>
      <c r="B296" s="147" t="n"/>
      <c r="C296" s="148" t="n"/>
      <c r="D296" s="148" t="n"/>
      <c r="E296" s="149" t="n"/>
      <c r="F296" s="148" t="n"/>
      <c r="G296" s="324" t="n"/>
      <c r="H296" s="324" t="n"/>
      <c r="I296" s="324" t="n"/>
      <c r="J296" s="151" t="n"/>
      <c r="K296" s="325" t="n"/>
    </row>
    <row r="297">
      <c r="A297" s="147" t="n"/>
      <c r="B297" s="147" t="n"/>
      <c r="C297" s="148" t="n"/>
      <c r="D297" s="148" t="n"/>
      <c r="E297" s="149" t="n"/>
      <c r="F297" s="148" t="n"/>
      <c r="G297" s="324" t="n"/>
      <c r="H297" s="324" t="n"/>
      <c r="I297" s="324" t="n"/>
      <c r="J297" s="151" t="n"/>
      <c r="K297" s="325" t="n"/>
    </row>
    <row r="298">
      <c r="A298" s="147" t="n"/>
      <c r="B298" s="147" t="n"/>
      <c r="C298" s="148" t="n"/>
      <c r="D298" s="148" t="n"/>
      <c r="E298" s="149" t="n"/>
      <c r="F298" s="148" t="n"/>
      <c r="G298" s="324" t="n"/>
      <c r="H298" s="324" t="n"/>
      <c r="I298" s="324" t="n"/>
      <c r="J298" s="151" t="n"/>
      <c r="K298" s="325" t="n"/>
    </row>
    <row r="299">
      <c r="A299" s="147" t="n"/>
      <c r="B299" s="147" t="n"/>
      <c r="C299" s="148" t="n"/>
      <c r="D299" s="148" t="n"/>
      <c r="E299" s="149" t="n"/>
      <c r="F299" s="148" t="n"/>
      <c r="G299" s="324" t="n"/>
      <c r="H299" s="324" t="n"/>
      <c r="I299" s="324" t="n"/>
      <c r="J299" s="151" t="n"/>
      <c r="K299" s="325" t="n"/>
    </row>
    <row r="300">
      <c r="A300" s="147" t="n"/>
      <c r="B300" s="147" t="n"/>
      <c r="C300" s="148" t="n"/>
      <c r="D300" s="148" t="n"/>
      <c r="E300" s="149" t="n"/>
      <c r="F300" s="148" t="n"/>
      <c r="G300" s="324" t="n"/>
      <c r="H300" s="324" t="n"/>
      <c r="I300" s="324" t="n"/>
      <c r="J300" s="151" t="n"/>
      <c r="K300" s="325" t="n"/>
    </row>
    <row r="301">
      <c r="A301" s="147" t="n"/>
      <c r="B301" s="147" t="n"/>
      <c r="C301" s="148" t="n"/>
      <c r="D301" s="148" t="n"/>
      <c r="E301" s="149" t="n"/>
      <c r="F301" s="148" t="n"/>
      <c r="G301" s="324" t="n"/>
      <c r="H301" s="324" t="n"/>
      <c r="I301" s="324" t="n"/>
      <c r="J301" s="151" t="n"/>
      <c r="K301" s="325" t="n"/>
    </row>
    <row r="302">
      <c r="A302" s="147" t="n"/>
      <c r="B302" s="147" t="n"/>
      <c r="C302" s="148" t="n"/>
      <c r="D302" s="148" t="n"/>
      <c r="E302" s="149" t="n"/>
      <c r="F302" s="148" t="n"/>
      <c r="G302" s="324" t="n"/>
      <c r="H302" s="324" t="n"/>
      <c r="I302" s="324" t="n"/>
      <c r="J302" s="151" t="n"/>
      <c r="K302" s="325" t="n"/>
    </row>
    <row r="303">
      <c r="A303" s="147" t="n"/>
      <c r="B303" s="147" t="n"/>
      <c r="C303" s="148" t="n"/>
      <c r="D303" s="148" t="n"/>
      <c r="E303" s="149" t="n"/>
      <c r="F303" s="148" t="n"/>
      <c r="G303" s="324" t="n"/>
      <c r="H303" s="324" t="n"/>
      <c r="I303" s="324" t="n"/>
      <c r="J303" s="151" t="n"/>
      <c r="K303" s="325" t="n"/>
    </row>
    <row r="304">
      <c r="A304" s="147" t="n"/>
      <c r="B304" s="147" t="n"/>
      <c r="C304" s="148" t="n"/>
      <c r="D304" s="148" t="n"/>
      <c r="E304" s="149" t="n"/>
      <c r="F304" s="148" t="n"/>
      <c r="G304" s="324" t="n"/>
      <c r="H304" s="324" t="n"/>
      <c r="I304" s="324" t="n"/>
      <c r="J304" s="151" t="n"/>
      <c r="K304" s="325" t="n"/>
    </row>
    <row r="305">
      <c r="A305" s="147" t="n"/>
      <c r="B305" s="147" t="n"/>
      <c r="C305" s="148" t="n"/>
      <c r="D305" s="148" t="n"/>
      <c r="E305" s="149" t="n"/>
      <c r="F305" s="148" t="n"/>
      <c r="G305" s="324" t="n"/>
      <c r="H305" s="324" t="n"/>
      <c r="I305" s="324" t="n"/>
      <c r="J305" s="151" t="n"/>
      <c r="K305" s="325" t="n"/>
    </row>
    <row r="306">
      <c r="A306" s="147" t="n"/>
      <c r="B306" s="147" t="n"/>
      <c r="C306" s="148" t="n"/>
      <c r="D306" s="148" t="n"/>
      <c r="E306" s="149" t="n"/>
      <c r="F306" s="148" t="n"/>
      <c r="G306" s="324" t="n"/>
      <c r="H306" s="324" t="n"/>
      <c r="I306" s="324" t="n"/>
      <c r="J306" s="151" t="n"/>
      <c r="K306" s="325" t="n"/>
    </row>
    <row r="307">
      <c r="A307" s="147" t="n"/>
      <c r="B307" s="147" t="n"/>
      <c r="C307" s="148" t="n"/>
      <c r="D307" s="148" t="n"/>
      <c r="E307" s="149" t="n"/>
      <c r="F307" s="148" t="n"/>
      <c r="G307" s="324" t="n"/>
      <c r="H307" s="324" t="n"/>
      <c r="I307" s="324" t="n"/>
      <c r="J307" s="151" t="n"/>
      <c r="K307" s="325" t="n"/>
    </row>
    <row r="308">
      <c r="A308" s="147" t="n"/>
      <c r="B308" s="147" t="n"/>
      <c r="C308" s="148" t="n"/>
      <c r="D308" s="148" t="n"/>
      <c r="E308" s="149" t="n"/>
      <c r="F308" s="148" t="n"/>
      <c r="G308" s="324" t="n"/>
      <c r="H308" s="324" t="n"/>
      <c r="I308" s="324" t="n"/>
      <c r="J308" s="151" t="n"/>
      <c r="K308" s="325" t="n"/>
    </row>
    <row r="309">
      <c r="A309" s="147" t="n"/>
      <c r="B309" s="147" t="n"/>
      <c r="C309" s="148" t="n"/>
      <c r="D309" s="148" t="n"/>
      <c r="E309" s="149" t="n"/>
      <c r="F309" s="148" t="n"/>
      <c r="G309" s="324" t="n"/>
      <c r="H309" s="324" t="n"/>
      <c r="I309" s="324" t="n"/>
      <c r="J309" s="151" t="n"/>
      <c r="K309" s="325" t="n"/>
    </row>
    <row r="310">
      <c r="A310" s="147" t="n"/>
      <c r="B310" s="147" t="n"/>
      <c r="C310" s="148" t="n"/>
      <c r="D310" s="148" t="n"/>
      <c r="E310" s="149" t="n"/>
      <c r="F310" s="148" t="n"/>
      <c r="G310" s="324" t="n"/>
      <c r="H310" s="324" t="n"/>
      <c r="I310" s="324" t="n"/>
      <c r="J310" s="151" t="n"/>
      <c r="K310" s="325" t="n"/>
    </row>
    <row r="311">
      <c r="A311" s="147" t="n"/>
      <c r="B311" s="147" t="n"/>
      <c r="C311" s="148" t="n"/>
      <c r="D311" s="148" t="n"/>
      <c r="E311" s="149" t="n"/>
      <c r="F311" s="148" t="n"/>
      <c r="G311" s="324" t="n"/>
      <c r="H311" s="324" t="n"/>
      <c r="I311" s="324" t="n"/>
      <c r="J311" s="151" t="n"/>
      <c r="K311" s="325" t="n"/>
    </row>
    <row r="312">
      <c r="A312" s="147" t="n"/>
      <c r="B312" s="147" t="n"/>
      <c r="C312" s="148" t="n"/>
      <c r="D312" s="148" t="n"/>
      <c r="E312" s="149" t="n"/>
      <c r="F312" s="148" t="n"/>
      <c r="G312" s="324" t="n"/>
      <c r="H312" s="324" t="n"/>
      <c r="I312" s="324" t="n"/>
      <c r="J312" s="151" t="n"/>
      <c r="K312" s="325" t="n"/>
    </row>
    <row r="313">
      <c r="A313" s="147" t="n"/>
      <c r="B313" s="147" t="n"/>
      <c r="C313" s="148" t="n"/>
      <c r="D313" s="148" t="n"/>
      <c r="E313" s="149" t="n"/>
      <c r="F313" s="148" t="n"/>
      <c r="G313" s="324" t="n"/>
      <c r="H313" s="324" t="n"/>
      <c r="I313" s="324" t="n"/>
      <c r="J313" s="151" t="n"/>
      <c r="K313" s="325" t="n"/>
    </row>
    <row r="314">
      <c r="A314" s="147" t="n"/>
      <c r="B314" s="147" t="n"/>
      <c r="C314" s="148" t="n"/>
      <c r="D314" s="148" t="n"/>
      <c r="E314" s="149" t="n"/>
      <c r="F314" s="148" t="n"/>
      <c r="G314" s="324" t="n"/>
      <c r="H314" s="324" t="n"/>
      <c r="I314" s="324" t="n"/>
      <c r="J314" s="151" t="n"/>
      <c r="K314" s="325" t="n"/>
    </row>
    <row r="315">
      <c r="A315" s="147" t="n"/>
      <c r="B315" s="147" t="n"/>
      <c r="C315" s="148" t="n"/>
      <c r="D315" s="148" t="n"/>
      <c r="E315" s="149" t="n"/>
      <c r="F315" s="148" t="n"/>
      <c r="G315" s="324" t="n"/>
      <c r="H315" s="324" t="n"/>
      <c r="I315" s="324" t="n"/>
      <c r="J315" s="151" t="n"/>
      <c r="K315" s="325" t="n"/>
    </row>
    <row r="316">
      <c r="A316" s="147" t="n"/>
      <c r="B316" s="147" t="n"/>
      <c r="C316" s="148" t="n"/>
      <c r="D316" s="148" t="n"/>
      <c r="E316" s="149" t="n"/>
      <c r="F316" s="148" t="n"/>
      <c r="G316" s="324" t="n"/>
      <c r="H316" s="324" t="n"/>
      <c r="I316" s="324" t="n"/>
      <c r="J316" s="151" t="n"/>
      <c r="K316" s="325" t="n"/>
    </row>
    <row r="317">
      <c r="A317" s="147" t="n"/>
      <c r="B317" s="147" t="n"/>
      <c r="C317" s="148" t="n"/>
      <c r="D317" s="148" t="n"/>
      <c r="E317" s="149" t="n"/>
      <c r="F317" s="148" t="n"/>
      <c r="G317" s="324" t="n"/>
      <c r="H317" s="324" t="n"/>
      <c r="I317" s="324" t="n"/>
      <c r="J317" s="151" t="n"/>
      <c r="K317" s="325" t="n"/>
    </row>
    <row r="318">
      <c r="A318" s="147" t="n"/>
      <c r="B318" s="147" t="n"/>
      <c r="C318" s="148" t="n"/>
      <c r="D318" s="148" t="n"/>
      <c r="E318" s="149" t="n"/>
      <c r="F318" s="148" t="n"/>
      <c r="G318" s="324" t="n"/>
      <c r="H318" s="324" t="n"/>
      <c r="I318" s="324" t="n"/>
      <c r="J318" s="151" t="n"/>
      <c r="K318" s="325" t="n"/>
    </row>
    <row r="319">
      <c r="A319" s="147" t="n"/>
      <c r="B319" s="147" t="n"/>
      <c r="C319" s="148" t="n"/>
      <c r="D319" s="148" t="n"/>
      <c r="E319" s="149" t="n"/>
      <c r="F319" s="148" t="n"/>
      <c r="G319" s="324" t="n"/>
      <c r="H319" s="324" t="n"/>
      <c r="I319" s="324" t="n"/>
      <c r="J319" s="151" t="n"/>
      <c r="K319" s="325" t="n"/>
    </row>
    <row r="320">
      <c r="A320" s="147" t="n"/>
      <c r="B320" s="147" t="n"/>
      <c r="C320" s="148" t="n"/>
      <c r="D320" s="148" t="n"/>
      <c r="E320" s="149" t="n"/>
      <c r="F320" s="148" t="n"/>
      <c r="G320" s="324" t="n"/>
      <c r="H320" s="324" t="n"/>
      <c r="I320" s="324" t="n"/>
      <c r="J320" s="151" t="n"/>
      <c r="K320" s="325" t="n"/>
    </row>
    <row r="321">
      <c r="A321" s="147" t="n"/>
      <c r="B321" s="147" t="n"/>
      <c r="C321" s="148" t="n"/>
      <c r="D321" s="148" t="n"/>
      <c r="E321" s="149" t="n"/>
      <c r="F321" s="148" t="n"/>
      <c r="G321" s="324" t="n"/>
      <c r="H321" s="324" t="n"/>
      <c r="I321" s="324" t="n"/>
      <c r="J321" s="151" t="n"/>
      <c r="K321" s="325" t="n"/>
    </row>
    <row r="322">
      <c r="A322" s="147" t="n"/>
      <c r="B322" s="147" t="n"/>
      <c r="C322" s="148" t="n"/>
      <c r="D322" s="148" t="n"/>
      <c r="E322" s="149" t="n"/>
      <c r="F322" s="148" t="n"/>
      <c r="G322" s="324" t="n"/>
      <c r="H322" s="324" t="n"/>
      <c r="I322" s="324" t="n"/>
      <c r="J322" s="151" t="n"/>
      <c r="K322" s="325" t="n"/>
    </row>
    <row r="323">
      <c r="A323" s="147" t="n"/>
      <c r="B323" s="147" t="n"/>
      <c r="C323" s="148" t="n"/>
      <c r="D323" s="148" t="n"/>
      <c r="E323" s="149" t="n"/>
      <c r="F323" s="148" t="n"/>
      <c r="G323" s="324" t="n"/>
      <c r="H323" s="324" t="n"/>
      <c r="I323" s="324" t="n"/>
      <c r="J323" s="151" t="n"/>
      <c r="K323" s="325" t="n"/>
    </row>
    <row r="324">
      <c r="A324" s="147" t="n"/>
      <c r="B324" s="147" t="n"/>
      <c r="C324" s="148" t="n"/>
      <c r="D324" s="148" t="n"/>
      <c r="E324" s="149" t="n"/>
      <c r="F324" s="148" t="n"/>
      <c r="G324" s="324" t="n"/>
      <c r="H324" s="324" t="n"/>
      <c r="I324" s="324" t="n"/>
      <c r="J324" s="151" t="n"/>
      <c r="K324" s="325" t="n"/>
    </row>
    <row r="325">
      <c r="A325" s="147" t="n"/>
      <c r="B325" s="147" t="n"/>
      <c r="C325" s="148" t="n"/>
      <c r="D325" s="148" t="n"/>
      <c r="E325" s="149" t="n"/>
      <c r="F325" s="148" t="n"/>
      <c r="G325" s="324" t="n"/>
      <c r="H325" s="324" t="n"/>
      <c r="I325" s="324" t="n"/>
      <c r="J325" s="151" t="n"/>
      <c r="K325" s="325" t="n"/>
    </row>
    <row r="326">
      <c r="A326" s="147" t="n"/>
      <c r="B326" s="147" t="n"/>
      <c r="C326" s="148" t="n"/>
      <c r="D326" s="148" t="n"/>
      <c r="E326" s="149" t="n"/>
      <c r="F326" s="148" t="n"/>
      <c r="G326" s="324" t="n"/>
      <c r="H326" s="324" t="n"/>
      <c r="I326" s="324" t="n"/>
      <c r="J326" s="151" t="n"/>
      <c r="K326" s="325" t="n"/>
    </row>
    <row r="327">
      <c r="A327" s="147" t="n"/>
      <c r="B327" s="147" t="n"/>
      <c r="C327" s="148" t="n"/>
      <c r="D327" s="148" t="n"/>
      <c r="E327" s="149" t="n"/>
      <c r="F327" s="148" t="n"/>
      <c r="G327" s="324" t="n"/>
      <c r="H327" s="324" t="n"/>
      <c r="I327" s="324" t="n"/>
      <c r="J327" s="151" t="n"/>
      <c r="K327" s="325" t="n"/>
    </row>
    <row r="328">
      <c r="A328" s="147" t="n"/>
      <c r="B328" s="147" t="n"/>
      <c r="C328" s="148" t="n"/>
      <c r="D328" s="148" t="n"/>
      <c r="E328" s="149" t="n"/>
      <c r="F328" s="148" t="n"/>
      <c r="G328" s="324" t="n"/>
      <c r="H328" s="324" t="n"/>
      <c r="I328" s="324" t="n"/>
      <c r="J328" s="151" t="n"/>
      <c r="K328" s="325" t="n"/>
    </row>
    <row r="329">
      <c r="A329" s="147" t="n"/>
      <c r="B329" s="147" t="n"/>
      <c r="C329" s="148" t="n"/>
      <c r="D329" s="148" t="n"/>
      <c r="E329" s="149" t="n"/>
      <c r="F329" s="148" t="n"/>
      <c r="G329" s="324" t="n"/>
      <c r="H329" s="324" t="n"/>
      <c r="I329" s="324" t="n"/>
      <c r="J329" s="151" t="n"/>
      <c r="K329" s="325" t="n"/>
    </row>
    <row r="330">
      <c r="A330" s="147" t="n"/>
      <c r="B330" s="147" t="n"/>
      <c r="C330" s="148" t="n"/>
      <c r="D330" s="148" t="n"/>
      <c r="E330" s="149" t="n"/>
      <c r="F330" s="148" t="n"/>
      <c r="G330" s="324" t="n"/>
      <c r="H330" s="324" t="n"/>
      <c r="I330" s="324" t="n"/>
      <c r="J330" s="151" t="n"/>
      <c r="K330" s="325" t="n"/>
    </row>
    <row r="331">
      <c r="A331" s="147" t="n"/>
      <c r="B331" s="147" t="n"/>
      <c r="C331" s="148" t="n"/>
      <c r="D331" s="148" t="n"/>
      <c r="E331" s="149" t="n"/>
      <c r="F331" s="148" t="n"/>
      <c r="G331" s="324" t="n"/>
      <c r="H331" s="324" t="n"/>
      <c r="I331" s="324" t="n"/>
      <c r="J331" s="151" t="n"/>
      <c r="K331" s="325" t="n"/>
    </row>
    <row r="332">
      <c r="A332" s="147" t="n"/>
      <c r="B332" s="147" t="n"/>
      <c r="C332" s="148" t="n"/>
      <c r="D332" s="148" t="n"/>
      <c r="E332" s="149" t="n"/>
      <c r="F332" s="148" t="n"/>
      <c r="G332" s="324" t="n"/>
      <c r="H332" s="324" t="n"/>
      <c r="I332" s="324" t="n"/>
      <c r="J332" s="151" t="n"/>
      <c r="K332" s="325" t="n"/>
    </row>
    <row r="333">
      <c r="A333" s="147" t="n"/>
      <c r="B333" s="147" t="n"/>
      <c r="C333" s="148" t="n"/>
      <c r="D333" s="148" t="n"/>
      <c r="E333" s="149" t="n"/>
      <c r="F333" s="148" t="n"/>
      <c r="G333" s="324" t="n"/>
      <c r="H333" s="324" t="n"/>
      <c r="I333" s="324" t="n"/>
      <c r="J333" s="151" t="n"/>
      <c r="K333" s="325" t="n"/>
    </row>
    <row r="334">
      <c r="A334" s="147" t="n"/>
      <c r="B334" s="147" t="n"/>
      <c r="C334" s="148" t="n"/>
      <c r="D334" s="148" t="n"/>
      <c r="E334" s="149" t="n"/>
      <c r="F334" s="148" t="n"/>
      <c r="G334" s="324" t="n"/>
      <c r="H334" s="324" t="n"/>
      <c r="I334" s="324" t="n"/>
      <c r="J334" s="151" t="n"/>
      <c r="K334" s="325" t="n"/>
    </row>
    <row r="335">
      <c r="A335" s="147" t="n"/>
      <c r="B335" s="147" t="n"/>
      <c r="C335" s="148" t="n"/>
      <c r="D335" s="148" t="n"/>
      <c r="E335" s="149" t="n"/>
      <c r="F335" s="148" t="n"/>
      <c r="G335" s="324" t="n"/>
      <c r="H335" s="324" t="n"/>
      <c r="I335" s="324" t="n"/>
      <c r="J335" s="151" t="n"/>
      <c r="K335" s="325" t="n"/>
    </row>
    <row r="336">
      <c r="A336" s="147" t="n"/>
      <c r="B336" s="147" t="n"/>
      <c r="C336" s="148" t="n"/>
      <c r="D336" s="148" t="n"/>
      <c r="E336" s="149" t="n"/>
      <c r="F336" s="148" t="n"/>
      <c r="G336" s="324" t="n"/>
      <c r="H336" s="324" t="n"/>
      <c r="I336" s="324" t="n"/>
      <c r="J336" s="151" t="n"/>
      <c r="K336" s="325" t="n"/>
    </row>
    <row r="337">
      <c r="A337" s="147" t="n"/>
      <c r="B337" s="147" t="n"/>
      <c r="C337" s="148" t="n"/>
      <c r="D337" s="148" t="n"/>
      <c r="E337" s="149" t="n"/>
      <c r="F337" s="148" t="n"/>
      <c r="G337" s="324" t="n"/>
      <c r="H337" s="324" t="n"/>
      <c r="I337" s="324" t="n"/>
      <c r="J337" s="151" t="n"/>
      <c r="K337" s="325" t="n"/>
    </row>
    <row r="338">
      <c r="A338" s="147" t="n"/>
      <c r="B338" s="147" t="n"/>
      <c r="C338" s="148" t="n"/>
      <c r="D338" s="148" t="n"/>
      <c r="E338" s="149" t="n"/>
      <c r="F338" s="148" t="n"/>
      <c r="G338" s="324" t="n"/>
      <c r="H338" s="324" t="n"/>
      <c r="I338" s="324" t="n"/>
      <c r="J338" s="151" t="n"/>
      <c r="K338" s="325" t="n"/>
    </row>
    <row r="339">
      <c r="A339" s="147" t="n"/>
      <c r="B339" s="147" t="n"/>
      <c r="C339" s="148" t="n"/>
      <c r="D339" s="148" t="n"/>
      <c r="E339" s="149" t="n"/>
      <c r="F339" s="148" t="n"/>
      <c r="G339" s="324" t="n"/>
      <c r="H339" s="324" t="n"/>
      <c r="I339" s="324" t="n"/>
      <c r="J339" s="151" t="n"/>
      <c r="K339" s="325" t="n"/>
    </row>
    <row r="340">
      <c r="A340" s="147" t="n"/>
      <c r="B340" s="147" t="n"/>
      <c r="C340" s="148" t="n"/>
      <c r="D340" s="148" t="n"/>
      <c r="E340" s="149" t="n"/>
      <c r="F340" s="148" t="n"/>
      <c r="G340" s="324" t="n"/>
      <c r="H340" s="324" t="n"/>
      <c r="I340" s="324" t="n"/>
      <c r="J340" s="151" t="n"/>
      <c r="K340" s="325" t="n"/>
    </row>
    <row r="341">
      <c r="A341" s="147" t="n"/>
      <c r="B341" s="147" t="n"/>
      <c r="C341" s="148" t="n"/>
      <c r="D341" s="148" t="n"/>
      <c r="E341" s="149" t="n"/>
      <c r="F341" s="148" t="n"/>
      <c r="G341" s="324" t="n"/>
      <c r="H341" s="324" t="n"/>
      <c r="I341" s="324" t="n"/>
      <c r="J341" s="151" t="n"/>
      <c r="K341" s="325" t="n"/>
    </row>
    <row r="342">
      <c r="A342" s="147" t="n"/>
      <c r="B342" s="147" t="n"/>
      <c r="C342" s="148" t="n"/>
      <c r="D342" s="148" t="n"/>
      <c r="E342" s="149" t="n"/>
      <c r="F342" s="148" t="n"/>
      <c r="G342" s="324" t="n"/>
      <c r="H342" s="324" t="n"/>
      <c r="I342" s="324" t="n"/>
      <c r="J342" s="151" t="n"/>
      <c r="K342" s="325" t="n"/>
    </row>
    <row r="343">
      <c r="A343" s="147" t="n"/>
      <c r="B343" s="147" t="n"/>
      <c r="C343" s="148" t="n"/>
      <c r="D343" s="148" t="n"/>
      <c r="E343" s="149" t="n"/>
      <c r="F343" s="148" t="n"/>
      <c r="G343" s="324" t="n"/>
      <c r="H343" s="324" t="n"/>
      <c r="I343" s="324" t="n"/>
      <c r="J343" s="151" t="n"/>
      <c r="K343" s="325" t="n"/>
    </row>
    <row r="344">
      <c r="A344" s="147" t="n"/>
      <c r="B344" s="147" t="n"/>
      <c r="C344" s="148" t="n"/>
      <c r="D344" s="148" t="n"/>
      <c r="E344" s="149" t="n"/>
      <c r="F344" s="148" t="n"/>
      <c r="G344" s="324" t="n"/>
      <c r="H344" s="324" t="n"/>
      <c r="I344" s="324" t="n"/>
      <c r="J344" s="151" t="n"/>
      <c r="K344" s="325" t="n"/>
    </row>
    <row r="345">
      <c r="A345" s="147" t="n"/>
      <c r="B345" s="147" t="n"/>
      <c r="C345" s="148" t="n"/>
      <c r="D345" s="148" t="n"/>
      <c r="E345" s="149" t="n"/>
      <c r="F345" s="148" t="n"/>
      <c r="G345" s="324" t="n"/>
      <c r="H345" s="324" t="n"/>
      <c r="I345" s="324" t="n"/>
      <c r="J345" s="151" t="n"/>
      <c r="K345" s="325" t="n"/>
    </row>
    <row r="346">
      <c r="A346" s="147" t="n"/>
      <c r="B346" s="147" t="n"/>
      <c r="C346" s="148" t="n"/>
      <c r="D346" s="148" t="n"/>
      <c r="E346" s="149" t="n"/>
      <c r="F346" s="148" t="n"/>
      <c r="G346" s="324" t="n"/>
      <c r="H346" s="324" t="n"/>
      <c r="I346" s="324" t="n"/>
      <c r="J346" s="151" t="n"/>
      <c r="K346" s="325" t="n"/>
    </row>
    <row r="347">
      <c r="A347" s="147" t="n"/>
      <c r="B347" s="147" t="n"/>
      <c r="C347" s="148" t="n"/>
      <c r="D347" s="148" t="n"/>
      <c r="E347" s="149" t="n"/>
      <c r="F347" s="148" t="n"/>
      <c r="G347" s="324" t="n"/>
      <c r="H347" s="324" t="n"/>
      <c r="I347" s="324" t="n"/>
      <c r="J347" s="151" t="n"/>
      <c r="K347" s="325" t="n"/>
    </row>
    <row r="348">
      <c r="A348" s="147" t="n"/>
      <c r="B348" s="147" t="n"/>
      <c r="C348" s="148" t="n"/>
      <c r="D348" s="148" t="n"/>
      <c r="E348" s="149" t="n"/>
      <c r="F348" s="148" t="n"/>
      <c r="G348" s="324" t="n"/>
      <c r="H348" s="324" t="n"/>
      <c r="I348" s="324" t="n"/>
      <c r="J348" s="151" t="n"/>
      <c r="K348" s="325" t="n"/>
    </row>
    <row r="349">
      <c r="A349" s="147" t="n"/>
      <c r="B349" s="147" t="n"/>
      <c r="C349" s="148" t="n"/>
      <c r="D349" s="148" t="n"/>
      <c r="E349" s="149" t="n"/>
      <c r="F349" s="148" t="n"/>
      <c r="G349" s="324" t="n"/>
      <c r="H349" s="324" t="n"/>
      <c r="I349" s="324" t="n"/>
      <c r="J349" s="151" t="n"/>
      <c r="K349" s="325" t="n"/>
    </row>
    <row r="350">
      <c r="A350" s="147" t="n"/>
      <c r="B350" s="147" t="n"/>
      <c r="C350" s="148" t="n"/>
      <c r="D350" s="148" t="n"/>
      <c r="E350" s="149" t="n"/>
      <c r="F350" s="148" t="n"/>
      <c r="G350" s="324" t="n"/>
      <c r="H350" s="324" t="n"/>
      <c r="I350" s="324" t="n"/>
      <c r="J350" s="151" t="n"/>
      <c r="K350" s="325" t="n"/>
    </row>
    <row r="351">
      <c r="A351" s="147" t="n"/>
      <c r="B351" s="147" t="n"/>
      <c r="C351" s="148" t="n"/>
      <c r="D351" s="148" t="n"/>
      <c r="E351" s="149" t="n"/>
      <c r="F351" s="148" t="n"/>
      <c r="G351" s="324" t="n"/>
      <c r="H351" s="324" t="n"/>
      <c r="I351" s="324" t="n"/>
      <c r="J351" s="151" t="n"/>
      <c r="K351" s="325" t="n"/>
    </row>
    <row r="352">
      <c r="A352" s="147" t="n"/>
      <c r="B352" s="147" t="n"/>
      <c r="C352" s="148" t="n"/>
      <c r="D352" s="148" t="n"/>
      <c r="E352" s="149" t="n"/>
      <c r="F352" s="148" t="n"/>
      <c r="G352" s="324" t="n"/>
      <c r="H352" s="324" t="n"/>
      <c r="I352" s="324" t="n"/>
      <c r="J352" s="151" t="n"/>
      <c r="K352" s="325" t="n"/>
    </row>
    <row r="353">
      <c r="A353" s="147" t="n"/>
      <c r="B353" s="147" t="n"/>
      <c r="C353" s="148" t="n"/>
      <c r="D353" s="148" t="n"/>
      <c r="E353" s="149" t="n"/>
      <c r="F353" s="148" t="n"/>
      <c r="G353" s="324" t="n"/>
      <c r="H353" s="324" t="n"/>
      <c r="I353" s="324" t="n"/>
      <c r="J353" s="151" t="n"/>
      <c r="K353" s="325" t="n"/>
    </row>
    <row r="354">
      <c r="A354" s="147" t="n"/>
      <c r="B354" s="147" t="n"/>
      <c r="C354" s="148" t="n"/>
      <c r="D354" s="148" t="n"/>
      <c r="E354" s="149" t="n"/>
      <c r="F354" s="148" t="n"/>
      <c r="G354" s="324" t="n"/>
      <c r="H354" s="324" t="n"/>
      <c r="I354" s="324" t="n"/>
      <c r="J354" s="151" t="n"/>
      <c r="K354" s="325" t="n"/>
    </row>
    <row r="355">
      <c r="A355" s="147" t="n"/>
      <c r="B355" s="147" t="n"/>
      <c r="C355" s="148" t="n"/>
      <c r="D355" s="148" t="n"/>
      <c r="E355" s="149" t="n"/>
      <c r="F355" s="148" t="n"/>
      <c r="G355" s="324" t="n"/>
      <c r="H355" s="324" t="n"/>
      <c r="I355" s="324" t="n"/>
      <c r="J355" s="151" t="n"/>
      <c r="K355" s="325" t="n"/>
    </row>
    <row r="356">
      <c r="A356" s="147" t="n"/>
      <c r="B356" s="147" t="n"/>
      <c r="C356" s="148" t="n"/>
      <c r="D356" s="148" t="n"/>
      <c r="E356" s="149" t="n"/>
      <c r="F356" s="148" t="n"/>
      <c r="G356" s="324" t="n"/>
      <c r="H356" s="324" t="n"/>
      <c r="I356" s="324" t="n"/>
      <c r="J356" s="151" t="n"/>
      <c r="K356" s="325" t="n"/>
    </row>
    <row r="357">
      <c r="A357" s="147" t="n"/>
      <c r="B357" s="147" t="n"/>
      <c r="C357" s="148" t="n"/>
      <c r="D357" s="148" t="n"/>
      <c r="E357" s="149" t="n"/>
      <c r="F357" s="148" t="n"/>
      <c r="G357" s="324" t="n"/>
      <c r="H357" s="324" t="n"/>
      <c r="I357" s="324" t="n"/>
      <c r="J357" s="151" t="n"/>
      <c r="K357" s="325" t="n"/>
    </row>
    <row r="358">
      <c r="A358" s="147" t="n"/>
      <c r="B358" s="147" t="n"/>
      <c r="C358" s="148" t="n"/>
      <c r="D358" s="148" t="n"/>
      <c r="E358" s="149" t="n"/>
      <c r="F358" s="148" t="n"/>
      <c r="G358" s="324" t="n"/>
      <c r="H358" s="324" t="n"/>
      <c r="I358" s="324" t="n"/>
      <c r="J358" s="151" t="n"/>
      <c r="K358" s="325" t="n"/>
    </row>
    <row r="359">
      <c r="A359" s="147" t="n"/>
      <c r="B359" s="147" t="n"/>
      <c r="C359" s="148" t="n"/>
      <c r="D359" s="148" t="n"/>
      <c r="E359" s="149" t="n"/>
      <c r="F359" s="148" t="n"/>
      <c r="G359" s="324" t="n"/>
      <c r="H359" s="324" t="n"/>
      <c r="I359" s="324" t="n"/>
      <c r="J359" s="151" t="n"/>
      <c r="K359" s="325" t="n"/>
    </row>
    <row r="360">
      <c r="A360" s="147" t="n"/>
      <c r="B360" s="147" t="n"/>
      <c r="C360" s="148" t="n"/>
      <c r="D360" s="148" t="n"/>
      <c r="E360" s="149" t="n"/>
      <c r="F360" s="148" t="n"/>
      <c r="G360" s="324" t="n"/>
      <c r="H360" s="324" t="n"/>
      <c r="I360" s="324" t="n"/>
      <c r="J360" s="151" t="n"/>
      <c r="K360" s="325" t="n"/>
    </row>
    <row r="361">
      <c r="A361" s="147" t="n"/>
      <c r="B361" s="147" t="n"/>
      <c r="C361" s="148" t="n"/>
      <c r="D361" s="148" t="n"/>
      <c r="E361" s="149" t="n"/>
      <c r="F361" s="148" t="n"/>
      <c r="G361" s="324" t="n"/>
      <c r="H361" s="324" t="n"/>
      <c r="I361" s="324" t="n"/>
      <c r="J361" s="151" t="n"/>
      <c r="K361" s="325" t="n"/>
    </row>
    <row r="362">
      <c r="A362" s="147" t="n"/>
      <c r="B362" s="147" t="n"/>
      <c r="C362" s="148" t="n"/>
      <c r="D362" s="148" t="n"/>
      <c r="E362" s="149" t="n"/>
      <c r="F362" s="148" t="n"/>
      <c r="G362" s="324" t="n"/>
      <c r="H362" s="324" t="n"/>
      <c r="I362" s="324" t="n"/>
      <c r="J362" s="151" t="n"/>
      <c r="K362" s="325" t="n"/>
    </row>
    <row r="363">
      <c r="A363" s="147" t="n"/>
      <c r="B363" s="147" t="n"/>
      <c r="C363" s="148" t="n"/>
      <c r="D363" s="148" t="n"/>
      <c r="E363" s="149" t="n"/>
      <c r="F363" s="148" t="n"/>
      <c r="G363" s="324" t="n"/>
      <c r="H363" s="324" t="n"/>
      <c r="I363" s="324" t="n"/>
      <c r="J363" s="151" t="n"/>
      <c r="K363" s="325" t="n"/>
    </row>
    <row r="364">
      <c r="A364" s="147" t="n"/>
      <c r="B364" s="147" t="n"/>
      <c r="C364" s="148" t="n"/>
      <c r="D364" s="148" t="n"/>
      <c r="E364" s="149" t="n"/>
      <c r="F364" s="148" t="n"/>
      <c r="G364" s="324" t="n"/>
      <c r="H364" s="324" t="n"/>
      <c r="I364" s="324" t="n"/>
      <c r="J364" s="151" t="n"/>
      <c r="K364" s="325" t="n"/>
    </row>
    <row r="365">
      <c r="A365" s="147" t="n"/>
      <c r="B365" s="147" t="n"/>
      <c r="C365" s="148" t="n"/>
      <c r="D365" s="148" t="n"/>
      <c r="E365" s="149" t="n"/>
      <c r="F365" s="148" t="n"/>
      <c r="G365" s="324" t="n"/>
      <c r="H365" s="324" t="n"/>
      <c r="I365" s="324" t="n"/>
      <c r="J365" s="151" t="n"/>
      <c r="K365" s="325" t="n"/>
    </row>
    <row r="366">
      <c r="A366" s="147" t="n"/>
      <c r="B366" s="147" t="n"/>
      <c r="C366" s="148" t="n"/>
      <c r="D366" s="148" t="n"/>
      <c r="E366" s="149" t="n"/>
      <c r="F366" s="148" t="n"/>
      <c r="G366" s="324" t="n"/>
      <c r="H366" s="324" t="n"/>
      <c r="I366" s="324" t="n"/>
      <c r="J366" s="151" t="n"/>
      <c r="K366" s="325" t="n"/>
    </row>
    <row r="367">
      <c r="A367" s="147" t="n"/>
      <c r="B367" s="147" t="n"/>
      <c r="C367" s="148" t="n"/>
      <c r="D367" s="148" t="n"/>
      <c r="E367" s="149" t="n"/>
      <c r="F367" s="148" t="n"/>
      <c r="G367" s="324" t="n"/>
      <c r="H367" s="324" t="n"/>
      <c r="I367" s="324" t="n"/>
      <c r="J367" s="151" t="n"/>
      <c r="K367" s="325" t="n"/>
    </row>
    <row r="368">
      <c r="A368" s="147" t="n"/>
      <c r="B368" s="147" t="n"/>
      <c r="C368" s="148" t="n"/>
      <c r="D368" s="148" t="n"/>
      <c r="E368" s="149" t="n"/>
      <c r="F368" s="148" t="n"/>
      <c r="G368" s="324" t="n"/>
      <c r="H368" s="324" t="n"/>
      <c r="I368" s="324" t="n"/>
      <c r="J368" s="151" t="n"/>
      <c r="K368" s="325" t="n"/>
    </row>
    <row r="369">
      <c r="A369" s="147" t="n"/>
      <c r="B369" s="147" t="n"/>
      <c r="C369" s="148" t="n"/>
      <c r="D369" s="148" t="n"/>
      <c r="E369" s="149" t="n"/>
      <c r="F369" s="148" t="n"/>
      <c r="G369" s="324" t="n"/>
      <c r="H369" s="324" t="n"/>
      <c r="I369" s="324" t="n"/>
      <c r="J369" s="151" t="n"/>
      <c r="K369" s="325" t="n"/>
    </row>
    <row r="370">
      <c r="A370" s="147" t="n"/>
      <c r="B370" s="147" t="n"/>
      <c r="C370" s="148" t="n"/>
      <c r="D370" s="148" t="n"/>
      <c r="E370" s="149" t="n"/>
      <c r="F370" s="148" t="n"/>
      <c r="G370" s="324" t="n"/>
      <c r="H370" s="324" t="n"/>
      <c r="I370" s="324" t="n"/>
      <c r="J370" s="151" t="n"/>
      <c r="K370" s="325" t="n"/>
    </row>
    <row r="371">
      <c r="A371" s="147" t="n"/>
      <c r="B371" s="147" t="n"/>
      <c r="C371" s="148" t="n"/>
      <c r="D371" s="148" t="n"/>
      <c r="E371" s="149" t="n"/>
      <c r="F371" s="148" t="n"/>
      <c r="G371" s="324" t="n"/>
      <c r="H371" s="324" t="n"/>
      <c r="I371" s="324" t="n"/>
      <c r="J371" s="151" t="n"/>
      <c r="K371" s="325" t="n"/>
    </row>
    <row r="372">
      <c r="A372" s="147" t="n"/>
      <c r="B372" s="147" t="n"/>
      <c r="C372" s="148" t="n"/>
      <c r="D372" s="148" t="n"/>
      <c r="E372" s="149" t="n"/>
      <c r="F372" s="148" t="n"/>
      <c r="G372" s="324" t="n"/>
      <c r="H372" s="324" t="n"/>
      <c r="I372" s="324" t="n"/>
      <c r="J372" s="151" t="n"/>
      <c r="K372" s="325" t="n"/>
    </row>
    <row r="373">
      <c r="A373" s="147" t="n"/>
      <c r="B373" s="147" t="n"/>
      <c r="C373" s="148" t="n"/>
      <c r="D373" s="148" t="n"/>
      <c r="E373" s="149" t="n"/>
      <c r="F373" s="148" t="n"/>
      <c r="G373" s="324" t="n"/>
      <c r="H373" s="324" t="n"/>
      <c r="I373" s="324" t="n"/>
      <c r="J373" s="151" t="n"/>
      <c r="K373" s="325" t="n"/>
    </row>
    <row r="374">
      <c r="A374" s="147" t="n"/>
      <c r="B374" s="147" t="n"/>
      <c r="C374" s="148" t="n"/>
      <c r="D374" s="148" t="n"/>
      <c r="E374" s="149" t="n"/>
      <c r="F374" s="148" t="n"/>
      <c r="G374" s="324" t="n"/>
      <c r="H374" s="324" t="n"/>
      <c r="I374" s="324" t="n"/>
      <c r="J374" s="151" t="n"/>
      <c r="K374" s="325" t="n"/>
    </row>
    <row r="375">
      <c r="A375" s="147" t="n"/>
      <c r="B375" s="147" t="n"/>
      <c r="C375" s="148" t="n"/>
      <c r="D375" s="148" t="n"/>
      <c r="E375" s="149" t="n"/>
      <c r="F375" s="148" t="n"/>
      <c r="G375" s="324" t="n"/>
      <c r="H375" s="324" t="n"/>
      <c r="I375" s="324" t="n"/>
      <c r="J375" s="151" t="n"/>
      <c r="K375" s="325" t="n"/>
    </row>
    <row r="376">
      <c r="A376" s="147" t="n"/>
      <c r="B376" s="147" t="n"/>
      <c r="C376" s="148" t="n"/>
      <c r="D376" s="148" t="n"/>
      <c r="E376" s="149" t="n"/>
      <c r="F376" s="148" t="n"/>
      <c r="G376" s="324" t="n"/>
      <c r="H376" s="324" t="n"/>
      <c r="I376" s="324" t="n"/>
      <c r="J376" s="151" t="n"/>
      <c r="K376" s="325" t="n"/>
    </row>
    <row r="377">
      <c r="A377" s="147" t="n"/>
      <c r="B377" s="147" t="n"/>
      <c r="C377" s="148" t="n"/>
      <c r="D377" s="148" t="n"/>
      <c r="E377" s="149" t="n"/>
      <c r="F377" s="148" t="n"/>
      <c r="G377" s="324" t="n"/>
      <c r="H377" s="324" t="n"/>
      <c r="I377" s="324" t="n"/>
      <c r="J377" s="151" t="n"/>
      <c r="K377" s="325" t="n"/>
    </row>
    <row r="378">
      <c r="A378" s="147" t="n"/>
      <c r="B378" s="147" t="n"/>
      <c r="C378" s="148" t="n"/>
      <c r="D378" s="148" t="n"/>
      <c r="E378" s="149" t="n"/>
      <c r="F378" s="148" t="n"/>
      <c r="G378" s="324" t="n"/>
      <c r="H378" s="324" t="n"/>
      <c r="I378" s="324" t="n"/>
      <c r="J378" s="151" t="n"/>
      <c r="K378" s="325" t="n"/>
    </row>
    <row r="379">
      <c r="A379" s="147" t="n"/>
      <c r="B379" s="147" t="n"/>
      <c r="C379" s="148" t="n"/>
      <c r="D379" s="148" t="n"/>
      <c r="E379" s="149" t="n"/>
      <c r="F379" s="148" t="n"/>
      <c r="G379" s="324" t="n"/>
      <c r="H379" s="324" t="n"/>
      <c r="I379" s="324" t="n"/>
      <c r="J379" s="151" t="n"/>
      <c r="K379" s="325" t="n"/>
    </row>
    <row r="380">
      <c r="A380" s="147" t="n"/>
      <c r="B380" s="147" t="n"/>
      <c r="C380" s="148" t="n"/>
      <c r="D380" s="148" t="n"/>
      <c r="E380" s="149" t="n"/>
      <c r="F380" s="148" t="n"/>
      <c r="G380" s="324" t="n"/>
      <c r="H380" s="324" t="n"/>
      <c r="I380" s="324" t="n"/>
      <c r="J380" s="151" t="n"/>
      <c r="K380" s="325" t="n"/>
    </row>
    <row r="381">
      <c r="A381" s="147" t="n"/>
      <c r="B381" s="147" t="n"/>
      <c r="C381" s="148" t="n"/>
      <c r="D381" s="148" t="n"/>
      <c r="E381" s="149" t="n"/>
      <c r="F381" s="148" t="n"/>
      <c r="G381" s="324" t="n"/>
      <c r="H381" s="324" t="n"/>
      <c r="I381" s="324" t="n"/>
      <c r="J381" s="151" t="n"/>
      <c r="K381" s="325" t="n"/>
    </row>
    <row r="382">
      <c r="A382" s="147" t="n"/>
      <c r="B382" s="147" t="n"/>
      <c r="C382" s="148" t="n"/>
      <c r="D382" s="148" t="n"/>
      <c r="E382" s="149" t="n"/>
      <c r="F382" s="148" t="n"/>
      <c r="G382" s="324" t="n"/>
      <c r="H382" s="324" t="n"/>
      <c r="I382" s="324" t="n"/>
      <c r="J382" s="151" t="n"/>
      <c r="K382" s="325" t="n"/>
    </row>
    <row r="383">
      <c r="A383" s="147" t="n"/>
      <c r="B383" s="147" t="n"/>
      <c r="C383" s="148" t="n"/>
      <c r="D383" s="148" t="n"/>
      <c r="E383" s="149" t="n"/>
      <c r="F383" s="148" t="n"/>
      <c r="G383" s="324" t="n"/>
      <c r="H383" s="324" t="n"/>
      <c r="I383" s="324" t="n"/>
      <c r="J383" s="151" t="n"/>
      <c r="K383" s="325" t="n"/>
    </row>
    <row r="384">
      <c r="A384" s="147" t="n"/>
      <c r="B384" s="147" t="n"/>
      <c r="C384" s="148" t="n"/>
      <c r="D384" s="148" t="n"/>
      <c r="E384" s="149" t="n"/>
      <c r="F384" s="148" t="n"/>
      <c r="G384" s="324" t="n"/>
      <c r="H384" s="324" t="n"/>
      <c r="I384" s="324" t="n"/>
      <c r="J384" s="151" t="n"/>
      <c r="K384" s="325" t="n"/>
    </row>
    <row r="385">
      <c r="A385" s="147" t="n"/>
      <c r="B385" s="147" t="n"/>
      <c r="C385" s="148" t="n"/>
      <c r="D385" s="148" t="n"/>
      <c r="E385" s="149" t="n"/>
      <c r="F385" s="148" t="n"/>
      <c r="G385" s="324" t="n"/>
      <c r="H385" s="324" t="n"/>
      <c r="I385" s="324" t="n"/>
      <c r="J385" s="151" t="n"/>
      <c r="K385" s="325" t="n"/>
    </row>
    <row r="386">
      <c r="A386" s="147" t="n"/>
      <c r="B386" s="147" t="n"/>
      <c r="C386" s="148" t="n"/>
      <c r="D386" s="148" t="n"/>
      <c r="E386" s="149" t="n"/>
      <c r="F386" s="148" t="n"/>
      <c r="G386" s="324" t="n"/>
      <c r="H386" s="324" t="n"/>
      <c r="I386" s="324" t="n"/>
      <c r="J386" s="151" t="n"/>
      <c r="K386" s="325" t="n"/>
    </row>
    <row r="387">
      <c r="A387" s="147" t="n"/>
      <c r="B387" s="147" t="n"/>
      <c r="C387" s="148" t="n"/>
      <c r="D387" s="148" t="n"/>
      <c r="E387" s="149" t="n"/>
      <c r="F387" s="148" t="n"/>
      <c r="G387" s="324" t="n"/>
      <c r="H387" s="324" t="n"/>
      <c r="I387" s="324" t="n"/>
      <c r="J387" s="151" t="n"/>
      <c r="K387" s="325" t="n"/>
    </row>
    <row r="388">
      <c r="A388" s="147" t="n"/>
      <c r="B388" s="147" t="n"/>
      <c r="C388" s="148" t="n"/>
      <c r="D388" s="148" t="n"/>
      <c r="E388" s="149" t="n"/>
      <c r="F388" s="148" t="n"/>
      <c r="G388" s="324" t="n"/>
      <c r="H388" s="324" t="n"/>
      <c r="I388" s="324" t="n"/>
      <c r="J388" s="151" t="n"/>
      <c r="K388" s="325" t="n"/>
    </row>
    <row r="389">
      <c r="A389" s="147" t="n"/>
      <c r="B389" s="147" t="n"/>
      <c r="C389" s="148" t="n"/>
      <c r="D389" s="148" t="n"/>
      <c r="E389" s="149" t="n"/>
      <c r="F389" s="148" t="n"/>
      <c r="G389" s="324" t="n"/>
      <c r="H389" s="324" t="n"/>
      <c r="I389" s="324" t="n"/>
      <c r="J389" s="151" t="n"/>
      <c r="K389" s="325" t="n"/>
    </row>
    <row r="390">
      <c r="A390" s="147" t="n"/>
      <c r="B390" s="147" t="n"/>
      <c r="C390" s="148" t="n"/>
      <c r="D390" s="148" t="n"/>
      <c r="E390" s="149" t="n"/>
      <c r="F390" s="148" t="n"/>
      <c r="G390" s="324" t="n"/>
      <c r="H390" s="324" t="n"/>
      <c r="I390" s="324" t="n"/>
      <c r="J390" s="151" t="n"/>
      <c r="K390" s="325" t="n"/>
    </row>
    <row r="391">
      <c r="A391" s="147" t="n"/>
      <c r="B391" s="147" t="n"/>
      <c r="C391" s="148" t="n"/>
      <c r="D391" s="148" t="n"/>
      <c r="E391" s="149" t="n"/>
      <c r="F391" s="148" t="n"/>
      <c r="G391" s="324" t="n"/>
      <c r="H391" s="324" t="n"/>
      <c r="I391" s="324" t="n"/>
      <c r="J391" s="151" t="n"/>
      <c r="K391" s="325" t="n"/>
    </row>
    <row r="392">
      <c r="A392" s="147" t="n"/>
      <c r="B392" s="147" t="n"/>
      <c r="C392" s="148" t="n"/>
      <c r="D392" s="148" t="n"/>
      <c r="E392" s="149" t="n"/>
      <c r="F392" s="148" t="n"/>
      <c r="G392" s="324" t="n"/>
      <c r="H392" s="324" t="n"/>
      <c r="I392" s="324" t="n"/>
      <c r="J392" s="151" t="n"/>
      <c r="K392" s="325" t="n"/>
    </row>
    <row r="393">
      <c r="A393" s="147" t="n"/>
      <c r="B393" s="147" t="n"/>
      <c r="C393" s="148" t="n"/>
      <c r="D393" s="148" t="n"/>
      <c r="E393" s="149" t="n"/>
      <c r="F393" s="148" t="n"/>
      <c r="G393" s="324" t="n"/>
      <c r="H393" s="324" t="n"/>
      <c r="I393" s="324" t="n"/>
      <c r="J393" s="151" t="n"/>
      <c r="K393" s="325" t="n"/>
    </row>
    <row r="394">
      <c r="A394" s="147" t="n"/>
      <c r="B394" s="147" t="n"/>
      <c r="C394" s="148" t="n"/>
      <c r="D394" s="148" t="n"/>
      <c r="E394" s="149" t="n"/>
      <c r="F394" s="148" t="n"/>
      <c r="G394" s="324" t="n"/>
      <c r="H394" s="324" t="n"/>
      <c r="I394" s="324" t="n"/>
      <c r="J394" s="151" t="n"/>
      <c r="K394" s="325" t="n"/>
    </row>
    <row r="395">
      <c r="A395" s="147" t="n"/>
      <c r="B395" s="147" t="n"/>
      <c r="C395" s="148" t="n"/>
      <c r="D395" s="148" t="n"/>
      <c r="E395" s="149" t="n"/>
      <c r="F395" s="148" t="n"/>
      <c r="G395" s="324" t="n"/>
      <c r="H395" s="324" t="n"/>
      <c r="I395" s="324" t="n"/>
      <c r="J395" s="151" t="n"/>
      <c r="K395" s="325" t="n"/>
    </row>
    <row r="396">
      <c r="A396" s="147" t="n"/>
      <c r="B396" s="147" t="n"/>
      <c r="C396" s="148" t="n"/>
      <c r="D396" s="148" t="n"/>
      <c r="E396" s="149" t="n"/>
      <c r="F396" s="148" t="n"/>
      <c r="G396" s="324" t="n"/>
      <c r="H396" s="324" t="n"/>
      <c r="I396" s="324" t="n"/>
      <c r="J396" s="151" t="n"/>
      <c r="K396" s="325" t="n"/>
    </row>
    <row r="397">
      <c r="A397" s="147" t="n"/>
      <c r="B397" s="147" t="n"/>
      <c r="C397" s="148" t="n"/>
      <c r="D397" s="148" t="n"/>
      <c r="E397" s="149" t="n"/>
      <c r="F397" s="148" t="n"/>
      <c r="G397" s="324" t="n"/>
      <c r="H397" s="324" t="n"/>
      <c r="I397" s="324" t="n"/>
      <c r="J397" s="151" t="n"/>
      <c r="K397" s="325" t="n"/>
    </row>
    <row r="398">
      <c r="A398" s="147" t="n"/>
      <c r="B398" s="147" t="n"/>
      <c r="C398" s="148" t="n"/>
      <c r="D398" s="148" t="n"/>
      <c r="E398" s="149" t="n"/>
      <c r="F398" s="148" t="n"/>
      <c r="G398" s="324" t="n"/>
      <c r="H398" s="324" t="n"/>
      <c r="I398" s="324" t="n"/>
      <c r="J398" s="151" t="n"/>
      <c r="K398" s="325" t="n"/>
    </row>
    <row r="399">
      <c r="A399" s="147" t="n"/>
      <c r="B399" s="147" t="n"/>
      <c r="C399" s="148" t="n"/>
      <c r="D399" s="148" t="n"/>
      <c r="E399" s="149" t="n"/>
      <c r="F399" s="148" t="n"/>
      <c r="G399" s="324" t="n"/>
      <c r="H399" s="324" t="n"/>
      <c r="I399" s="324" t="n"/>
      <c r="J399" s="151" t="n"/>
      <c r="K399" s="325" t="n"/>
    </row>
    <row r="400">
      <c r="A400" s="147" t="n"/>
      <c r="B400" s="147" t="n"/>
      <c r="C400" s="148" t="n"/>
      <c r="D400" s="148" t="n"/>
      <c r="E400" s="149" t="n"/>
      <c r="F400" s="148" t="n"/>
      <c r="G400" s="324" t="n"/>
      <c r="H400" s="324" t="n"/>
      <c r="I400" s="324" t="n"/>
      <c r="J400" s="151" t="n"/>
      <c r="K400" s="325" t="n"/>
    </row>
    <row r="401">
      <c r="A401" s="147" t="n"/>
      <c r="B401" s="147" t="n"/>
      <c r="C401" s="148" t="n"/>
      <c r="D401" s="148" t="n"/>
      <c r="E401" s="149" t="n"/>
      <c r="F401" s="148" t="n"/>
      <c r="G401" s="324" t="n"/>
      <c r="H401" s="324" t="n"/>
      <c r="I401" s="324" t="n"/>
      <c r="J401" s="151" t="n"/>
      <c r="K401" s="325" t="n"/>
    </row>
    <row r="402">
      <c r="A402" s="147" t="n"/>
      <c r="B402" s="147" t="n"/>
      <c r="C402" s="148" t="n"/>
      <c r="D402" s="148" t="n"/>
      <c r="E402" s="149" t="n"/>
      <c r="F402" s="148" t="n"/>
      <c r="G402" s="324" t="n"/>
      <c r="H402" s="324" t="n"/>
      <c r="I402" s="324" t="n"/>
      <c r="J402" s="151" t="n"/>
      <c r="K402" s="325" t="n"/>
    </row>
    <row r="403">
      <c r="A403" s="147" t="n"/>
      <c r="B403" s="147" t="n"/>
      <c r="C403" s="148" t="n"/>
      <c r="D403" s="148" t="n"/>
      <c r="E403" s="149" t="n"/>
      <c r="F403" s="148" t="n"/>
      <c r="G403" s="324" t="n"/>
      <c r="H403" s="324" t="n"/>
      <c r="I403" s="324" t="n"/>
      <c r="J403" s="151" t="n"/>
      <c r="K403" s="325" t="n"/>
    </row>
    <row r="404">
      <c r="A404" s="147" t="n"/>
      <c r="B404" s="147" t="n"/>
      <c r="C404" s="148" t="n"/>
      <c r="D404" s="148" t="n"/>
      <c r="E404" s="149" t="n"/>
      <c r="F404" s="148" t="n"/>
      <c r="G404" s="324" t="n"/>
      <c r="H404" s="324" t="n"/>
      <c r="I404" s="324" t="n"/>
      <c r="J404" s="151" t="n"/>
      <c r="K404" s="325" t="n"/>
    </row>
    <row r="405">
      <c r="A405" s="147" t="n"/>
      <c r="B405" s="147" t="n"/>
      <c r="C405" s="148" t="n"/>
      <c r="D405" s="148" t="n"/>
      <c r="E405" s="149" t="n"/>
      <c r="F405" s="148" t="n"/>
      <c r="G405" s="324" t="n"/>
      <c r="H405" s="324" t="n"/>
      <c r="I405" s="324" t="n"/>
      <c r="J405" s="151" t="n"/>
      <c r="K405" s="325" t="n"/>
    </row>
    <row r="406">
      <c r="A406" s="147" t="n"/>
      <c r="B406" s="147" t="n"/>
      <c r="C406" s="148" t="n"/>
      <c r="D406" s="148" t="n"/>
      <c r="E406" s="149" t="n"/>
      <c r="F406" s="148" t="n"/>
      <c r="G406" s="324" t="n"/>
      <c r="H406" s="324" t="n"/>
      <c r="I406" s="324" t="n"/>
      <c r="J406" s="151" t="n"/>
      <c r="K406" s="325" t="n"/>
    </row>
    <row r="407">
      <c r="A407" s="147" t="n"/>
      <c r="B407" s="147" t="n"/>
      <c r="C407" s="148" t="n"/>
      <c r="D407" s="148" t="n"/>
      <c r="E407" s="149" t="n"/>
      <c r="F407" s="148" t="n"/>
      <c r="G407" s="324" t="n"/>
      <c r="H407" s="324" t="n"/>
      <c r="I407" s="324" t="n"/>
      <c r="J407" s="151" t="n"/>
      <c r="K407" s="325" t="n"/>
    </row>
    <row r="408">
      <c r="A408" s="147" t="n"/>
      <c r="B408" s="147" t="n"/>
      <c r="C408" s="148" t="n"/>
      <c r="D408" s="148" t="n"/>
      <c r="E408" s="149" t="n"/>
      <c r="F408" s="148" t="n"/>
      <c r="G408" s="324" t="n"/>
      <c r="H408" s="324" t="n"/>
      <c r="I408" s="324" t="n"/>
      <c r="J408" s="151" t="n"/>
      <c r="K408" s="325" t="n"/>
    </row>
    <row r="409">
      <c r="A409" s="147" t="n"/>
      <c r="B409" s="147" t="n"/>
      <c r="C409" s="148" t="n"/>
      <c r="D409" s="148" t="n"/>
      <c r="E409" s="149" t="n"/>
      <c r="F409" s="148" t="n"/>
      <c r="G409" s="324" t="n"/>
      <c r="H409" s="324" t="n"/>
      <c r="I409" s="324" t="n"/>
      <c r="J409" s="151" t="n"/>
      <c r="K409" s="325" t="n"/>
    </row>
    <row r="410">
      <c r="A410" s="147" t="n"/>
      <c r="B410" s="147" t="n"/>
      <c r="C410" s="148" t="n"/>
      <c r="D410" s="148" t="n"/>
      <c r="E410" s="149" t="n"/>
      <c r="F410" s="148" t="n"/>
      <c r="G410" s="324" t="n"/>
      <c r="H410" s="324" t="n"/>
      <c r="I410" s="324" t="n"/>
      <c r="J410" s="151" t="n"/>
      <c r="K410" s="325" t="n"/>
    </row>
    <row r="411">
      <c r="A411" s="147" t="n"/>
      <c r="B411" s="147" t="n"/>
      <c r="C411" s="148" t="n"/>
      <c r="D411" s="148" t="n"/>
      <c r="E411" s="149" t="n"/>
      <c r="F411" s="148" t="n"/>
      <c r="G411" s="324" t="n"/>
      <c r="H411" s="324" t="n"/>
      <c r="I411" s="324" t="n"/>
      <c r="J411" s="151" t="n"/>
      <c r="K411" s="325" t="n"/>
    </row>
    <row r="412">
      <c r="A412" s="147" t="n"/>
      <c r="B412" s="147" t="n"/>
      <c r="C412" s="148" t="n"/>
      <c r="D412" s="148" t="n"/>
      <c r="E412" s="149" t="n"/>
      <c r="F412" s="148" t="n"/>
      <c r="G412" s="324" t="n"/>
      <c r="H412" s="324" t="n"/>
      <c r="I412" s="324" t="n"/>
      <c r="J412" s="151" t="n"/>
      <c r="K412" s="325" t="n"/>
    </row>
    <row r="413">
      <c r="A413" s="147" t="n"/>
      <c r="B413" s="147" t="n"/>
      <c r="C413" s="148" t="n"/>
      <c r="D413" s="148" t="n"/>
      <c r="E413" s="149" t="n"/>
      <c r="F413" s="148" t="n"/>
      <c r="G413" s="324" t="n"/>
      <c r="H413" s="324" t="n"/>
      <c r="I413" s="324" t="n"/>
      <c r="J413" s="151" t="n"/>
      <c r="K413" s="325" t="n"/>
    </row>
    <row r="414">
      <c r="A414" s="147" t="n"/>
      <c r="B414" s="147" t="n"/>
      <c r="C414" s="148" t="n"/>
      <c r="D414" s="148" t="n"/>
      <c r="E414" s="149" t="n"/>
      <c r="F414" s="148" t="n"/>
      <c r="G414" s="324" t="n"/>
      <c r="H414" s="324" t="n"/>
      <c r="I414" s="324" t="n"/>
      <c r="J414" s="151" t="n"/>
      <c r="K414" s="325" t="n"/>
    </row>
    <row r="415">
      <c r="A415" s="147" t="n"/>
      <c r="B415" s="147" t="n"/>
      <c r="C415" s="148" t="n"/>
      <c r="D415" s="148" t="n"/>
      <c r="E415" s="149" t="n"/>
      <c r="F415" s="148" t="n"/>
      <c r="G415" s="324" t="n"/>
      <c r="H415" s="324" t="n"/>
      <c r="I415" s="324" t="n"/>
      <c r="J415" s="151" t="n"/>
      <c r="K415" s="325" t="n"/>
    </row>
    <row r="416">
      <c r="A416" s="147" t="n"/>
      <c r="B416" s="147" t="n"/>
      <c r="C416" s="148" t="n"/>
      <c r="D416" s="148" t="n"/>
      <c r="E416" s="149" t="n"/>
      <c r="F416" s="148" t="n"/>
      <c r="G416" s="324" t="n"/>
      <c r="H416" s="324" t="n"/>
      <c r="I416" s="324" t="n"/>
      <c r="J416" s="151" t="n"/>
      <c r="K416" s="325" t="n"/>
    </row>
    <row r="417">
      <c r="A417" s="147" t="n"/>
      <c r="B417" s="147" t="n"/>
      <c r="C417" s="148" t="n"/>
      <c r="D417" s="148" t="n"/>
      <c r="E417" s="149" t="n"/>
      <c r="F417" s="148" t="n"/>
      <c r="G417" s="324" t="n"/>
      <c r="H417" s="324" t="n"/>
      <c r="I417" s="324" t="n"/>
      <c r="J417" s="151" t="n"/>
      <c r="K417" s="325" t="n"/>
    </row>
    <row r="418">
      <c r="A418" s="147" t="n"/>
      <c r="B418" s="147" t="n"/>
      <c r="C418" s="148" t="n"/>
      <c r="D418" s="148" t="n"/>
      <c r="E418" s="149" t="n"/>
      <c r="F418" s="148" t="n"/>
      <c r="G418" s="324" t="n"/>
      <c r="H418" s="324" t="n"/>
      <c r="I418" s="324" t="n"/>
      <c r="J418" s="151" t="n"/>
      <c r="K418" s="325" t="n"/>
    </row>
    <row r="419">
      <c r="A419" s="147" t="n"/>
      <c r="B419" s="147" t="n"/>
      <c r="C419" s="148" t="n"/>
      <c r="D419" s="148" t="n"/>
      <c r="E419" s="149" t="n"/>
      <c r="F419" s="148" t="n"/>
      <c r="G419" s="324" t="n"/>
      <c r="H419" s="324" t="n"/>
      <c r="I419" s="324" t="n"/>
      <c r="J419" s="151" t="n"/>
      <c r="K419" s="325" t="n"/>
    </row>
    <row r="420">
      <c r="A420" s="147" t="n"/>
      <c r="B420" s="147" t="n"/>
      <c r="C420" s="148" t="n"/>
      <c r="D420" s="148" t="n"/>
      <c r="E420" s="149" t="n"/>
      <c r="F420" s="148" t="n"/>
      <c r="G420" s="324" t="n"/>
      <c r="H420" s="324" t="n"/>
      <c r="I420" s="324" t="n"/>
      <c r="J420" s="151" t="n"/>
      <c r="K420" s="325" t="n"/>
    </row>
    <row r="421">
      <c r="A421" s="147" t="n"/>
      <c r="B421" s="147" t="n"/>
      <c r="C421" s="148" t="n"/>
      <c r="D421" s="148" t="n"/>
      <c r="E421" s="149" t="n"/>
      <c r="F421" s="148" t="n"/>
      <c r="G421" s="324" t="n"/>
      <c r="H421" s="324" t="n"/>
      <c r="I421" s="324" t="n"/>
      <c r="J421" s="151" t="n"/>
      <c r="K421" s="325" t="n"/>
    </row>
    <row r="422">
      <c r="A422" s="147" t="n"/>
      <c r="B422" s="147" t="n"/>
      <c r="C422" s="148" t="n"/>
      <c r="D422" s="148" t="n"/>
      <c r="E422" s="149" t="n"/>
      <c r="F422" s="148" t="n"/>
      <c r="G422" s="324" t="n"/>
      <c r="H422" s="324" t="n"/>
      <c r="I422" s="324" t="n"/>
      <c r="J422" s="151" t="n"/>
      <c r="K422" s="325" t="n"/>
    </row>
    <row r="423">
      <c r="A423" s="147" t="n"/>
      <c r="B423" s="147" t="n"/>
      <c r="C423" s="148" t="n"/>
      <c r="D423" s="148" t="n"/>
      <c r="E423" s="149" t="n"/>
      <c r="F423" s="148" t="n"/>
      <c r="G423" s="324" t="n"/>
      <c r="H423" s="324" t="n"/>
      <c r="I423" s="324" t="n"/>
      <c r="J423" s="151" t="n"/>
      <c r="K423" s="325" t="n"/>
    </row>
    <row r="424">
      <c r="A424" s="147" t="n"/>
      <c r="B424" s="147" t="n"/>
      <c r="C424" s="148" t="n"/>
      <c r="D424" s="148" t="n"/>
      <c r="E424" s="149" t="n"/>
      <c r="F424" s="148" t="n"/>
      <c r="G424" s="324" t="n"/>
      <c r="H424" s="324" t="n"/>
      <c r="I424" s="324" t="n"/>
      <c r="J424" s="151" t="n"/>
      <c r="K424" s="325" t="n"/>
    </row>
    <row r="425">
      <c r="A425" s="147" t="n"/>
      <c r="B425" s="147" t="n"/>
      <c r="C425" s="148" t="n"/>
      <c r="D425" s="148" t="n"/>
      <c r="E425" s="149" t="n"/>
      <c r="F425" s="148" t="n"/>
      <c r="G425" s="324" t="n"/>
      <c r="H425" s="324" t="n"/>
      <c r="I425" s="324" t="n"/>
      <c r="J425" s="151" t="n"/>
      <c r="K425" s="325" t="n"/>
    </row>
    <row r="426">
      <c r="A426" s="147" t="n"/>
      <c r="B426" s="147" t="n"/>
      <c r="C426" s="148" t="n"/>
      <c r="D426" s="148" t="n"/>
      <c r="E426" s="149" t="n"/>
      <c r="F426" s="148" t="n"/>
      <c r="G426" s="324" t="n"/>
      <c r="H426" s="324" t="n"/>
      <c r="I426" s="324" t="n"/>
      <c r="J426" s="151" t="n"/>
      <c r="K426" s="325" t="n"/>
    </row>
    <row r="427">
      <c r="A427" s="147" t="n"/>
      <c r="B427" s="147" t="n"/>
      <c r="C427" s="148" t="n"/>
      <c r="D427" s="148" t="n"/>
      <c r="E427" s="149" t="n"/>
      <c r="F427" s="148" t="n"/>
      <c r="G427" s="324" t="n"/>
      <c r="H427" s="324" t="n"/>
      <c r="I427" s="324" t="n"/>
      <c r="J427" s="151" t="n"/>
      <c r="K427" s="325" t="n"/>
    </row>
    <row r="428">
      <c r="A428" s="147" t="n"/>
      <c r="B428" s="147" t="n"/>
      <c r="C428" s="148" t="n"/>
      <c r="D428" s="148" t="n"/>
      <c r="E428" s="149" t="n"/>
      <c r="F428" s="148" t="n"/>
      <c r="G428" s="324" t="n"/>
      <c r="H428" s="324" t="n"/>
      <c r="I428" s="324" t="n"/>
      <c r="J428" s="151" t="n"/>
      <c r="K428" s="325" t="n"/>
    </row>
    <row r="429">
      <c r="A429" s="147" t="n"/>
      <c r="B429" s="147" t="n"/>
      <c r="C429" s="148" t="n"/>
      <c r="D429" s="148" t="n"/>
      <c r="E429" s="149" t="n"/>
      <c r="F429" s="148" t="n"/>
      <c r="G429" s="324" t="n"/>
      <c r="H429" s="324" t="n"/>
      <c r="I429" s="324" t="n"/>
      <c r="J429" s="151" t="n"/>
      <c r="K429" s="325" t="n"/>
    </row>
    <row r="430">
      <c r="A430" s="147" t="n"/>
      <c r="B430" s="147" t="n"/>
      <c r="C430" s="148" t="n"/>
      <c r="D430" s="148" t="n"/>
      <c r="E430" s="149" t="n"/>
      <c r="F430" s="148" t="n"/>
      <c r="G430" s="324" t="n"/>
      <c r="H430" s="324" t="n"/>
      <c r="I430" s="324" t="n"/>
      <c r="J430" s="151" t="n"/>
      <c r="K430" s="325" t="n"/>
    </row>
    <row r="431">
      <c r="A431" s="147" t="n"/>
      <c r="B431" s="147" t="n"/>
      <c r="C431" s="148" t="n"/>
      <c r="D431" s="148" t="n"/>
      <c r="E431" s="149" t="n"/>
      <c r="F431" s="148" t="n"/>
      <c r="G431" s="324" t="n"/>
      <c r="H431" s="324" t="n"/>
      <c r="I431" s="324" t="n"/>
      <c r="J431" s="151" t="n"/>
      <c r="K431" s="325" t="n"/>
    </row>
    <row r="432">
      <c r="A432" s="147" t="n"/>
      <c r="B432" s="147" t="n"/>
      <c r="C432" s="148" t="n"/>
      <c r="D432" s="148" t="n"/>
      <c r="E432" s="149" t="n"/>
      <c r="F432" s="148" t="n"/>
      <c r="G432" s="324" t="n"/>
      <c r="H432" s="324" t="n"/>
      <c r="I432" s="324" t="n"/>
      <c r="J432" s="151" t="n"/>
      <c r="K432" s="325" t="n"/>
    </row>
    <row r="433">
      <c r="A433" s="147" t="n"/>
      <c r="B433" s="147" t="n"/>
      <c r="C433" s="148" t="n"/>
      <c r="D433" s="148" t="n"/>
      <c r="E433" s="149" t="n"/>
      <c r="F433" s="148" t="n"/>
      <c r="G433" s="324" t="n"/>
      <c r="H433" s="324" t="n"/>
      <c r="I433" s="324" t="n"/>
      <c r="J433" s="151" t="n"/>
      <c r="K433" s="325" t="n"/>
    </row>
    <row r="434">
      <c r="A434" s="147" t="n"/>
      <c r="B434" s="147" t="n"/>
      <c r="C434" s="148" t="n"/>
      <c r="D434" s="148" t="n"/>
      <c r="E434" s="149" t="n"/>
      <c r="F434" s="148" t="n"/>
      <c r="G434" s="324" t="n"/>
      <c r="H434" s="324" t="n"/>
      <c r="I434" s="324" t="n"/>
      <c r="J434" s="151" t="n"/>
      <c r="K434" s="325" t="n"/>
    </row>
    <row r="435">
      <c r="A435" s="147" t="n"/>
      <c r="B435" s="147" t="n"/>
      <c r="C435" s="148" t="n"/>
      <c r="D435" s="148" t="n"/>
      <c r="E435" s="149" t="n"/>
      <c r="F435" s="148" t="n"/>
      <c r="G435" s="324" t="n"/>
      <c r="H435" s="324" t="n"/>
      <c r="I435" s="324" t="n"/>
      <c r="J435" s="151" t="n"/>
      <c r="K435" s="325" t="n"/>
    </row>
    <row r="436">
      <c r="A436" s="147" t="n"/>
      <c r="B436" s="147" t="n"/>
      <c r="C436" s="148" t="n"/>
      <c r="D436" s="148" t="n"/>
      <c r="E436" s="149" t="n"/>
      <c r="F436" s="148" t="n"/>
      <c r="G436" s="324" t="n"/>
      <c r="H436" s="324" t="n"/>
      <c r="I436" s="324" t="n"/>
      <c r="J436" s="151" t="n"/>
      <c r="K436" s="325" t="n"/>
    </row>
    <row r="437">
      <c r="A437" s="147" t="n"/>
      <c r="B437" s="147" t="n"/>
      <c r="C437" s="148" t="n"/>
      <c r="D437" s="148" t="n"/>
      <c r="E437" s="149" t="n"/>
      <c r="F437" s="148" t="n"/>
      <c r="G437" s="324" t="n"/>
      <c r="H437" s="324" t="n"/>
      <c r="I437" s="324" t="n"/>
      <c r="J437" s="151" t="n"/>
      <c r="K437" s="325" t="n"/>
    </row>
    <row r="438">
      <c r="A438" s="147" t="n"/>
      <c r="B438" s="147" t="n"/>
      <c r="C438" s="148" t="n"/>
      <c r="D438" s="148" t="n"/>
      <c r="E438" s="149" t="n"/>
      <c r="F438" s="148" t="n"/>
      <c r="G438" s="324" t="n"/>
      <c r="H438" s="324" t="n"/>
      <c r="I438" s="324" t="n"/>
      <c r="J438" s="151" t="n"/>
      <c r="K438" s="325" t="n"/>
    </row>
    <row r="439">
      <c r="A439" s="147" t="n"/>
      <c r="B439" s="147" t="n"/>
      <c r="C439" s="148" t="n"/>
      <c r="D439" s="148" t="n"/>
      <c r="E439" s="149" t="n"/>
      <c r="F439" s="148" t="n"/>
      <c r="G439" s="324" t="n"/>
      <c r="H439" s="324" t="n"/>
      <c r="I439" s="324" t="n"/>
      <c r="J439" s="151" t="n"/>
      <c r="K439" s="325" t="n"/>
    </row>
    <row r="440">
      <c r="A440" s="147" t="n"/>
      <c r="B440" s="147" t="n"/>
      <c r="C440" s="148" t="n"/>
      <c r="D440" s="148" t="n"/>
      <c r="E440" s="149" t="n"/>
      <c r="F440" s="148" t="n"/>
      <c r="G440" s="324" t="n"/>
      <c r="H440" s="324" t="n"/>
      <c r="I440" s="324" t="n"/>
      <c r="J440" s="151" t="n"/>
      <c r="K440" s="325" t="n"/>
    </row>
    <row r="441">
      <c r="A441" s="147" t="n"/>
      <c r="B441" s="147" t="n"/>
      <c r="C441" s="148" t="n"/>
      <c r="D441" s="148" t="n"/>
      <c r="E441" s="149" t="n"/>
      <c r="F441" s="148" t="n"/>
      <c r="G441" s="324" t="n"/>
      <c r="H441" s="324" t="n"/>
      <c r="I441" s="324" t="n"/>
      <c r="J441" s="151" t="n"/>
      <c r="K441" s="325" t="n"/>
    </row>
    <row r="442">
      <c r="A442" s="147" t="n"/>
      <c r="B442" s="147" t="n"/>
      <c r="C442" s="148" t="n"/>
      <c r="D442" s="148" t="n"/>
      <c r="E442" s="149" t="n"/>
      <c r="F442" s="148" t="n"/>
      <c r="G442" s="324" t="n"/>
      <c r="H442" s="324" t="n"/>
      <c r="I442" s="324" t="n"/>
      <c r="J442" s="151" t="n"/>
      <c r="K442" s="325" t="n"/>
    </row>
    <row r="443">
      <c r="A443" s="147" t="n"/>
      <c r="B443" s="147" t="n"/>
      <c r="C443" s="148" t="n"/>
      <c r="D443" s="148" t="n"/>
      <c r="E443" s="149" t="n"/>
      <c r="F443" s="148" t="n"/>
      <c r="G443" s="324" t="n"/>
      <c r="H443" s="324" t="n"/>
      <c r="I443" s="324" t="n"/>
      <c r="J443" s="151" t="n"/>
      <c r="K443" s="325" t="n"/>
    </row>
    <row r="444">
      <c r="A444" s="147" t="n"/>
      <c r="B444" s="147" t="n"/>
      <c r="C444" s="148" t="n"/>
      <c r="D444" s="148" t="n"/>
      <c r="E444" s="149" t="n"/>
      <c r="F444" s="148" t="n"/>
      <c r="G444" s="324" t="n"/>
      <c r="H444" s="324" t="n"/>
      <c r="I444" s="324" t="n"/>
      <c r="J444" s="151" t="n"/>
      <c r="K444" s="325" t="n"/>
    </row>
    <row r="445">
      <c r="A445" s="147" t="n"/>
      <c r="B445" s="147" t="n"/>
      <c r="C445" s="148" t="n"/>
      <c r="D445" s="148" t="n"/>
      <c r="E445" s="149" t="n"/>
      <c r="F445" s="148" t="n"/>
      <c r="G445" s="324" t="n"/>
      <c r="H445" s="324" t="n"/>
      <c r="I445" s="324" t="n"/>
      <c r="J445" s="151" t="n"/>
      <c r="K445" s="325" t="n"/>
    </row>
    <row r="446">
      <c r="A446" s="147" t="n"/>
      <c r="B446" s="147" t="n"/>
      <c r="C446" s="148" t="n"/>
      <c r="D446" s="148" t="n"/>
      <c r="E446" s="149" t="n"/>
      <c r="F446" s="148" t="n"/>
      <c r="G446" s="324" t="n"/>
      <c r="H446" s="324" t="n"/>
      <c r="I446" s="324" t="n"/>
      <c r="J446" s="151" t="n"/>
      <c r="K446" s="325" t="n"/>
    </row>
    <row r="447">
      <c r="A447" s="147" t="n"/>
      <c r="B447" s="147" t="n"/>
      <c r="C447" s="148" t="n"/>
      <c r="D447" s="148" t="n"/>
      <c r="E447" s="149" t="n"/>
      <c r="F447" s="148" t="n"/>
      <c r="G447" s="324" t="n"/>
      <c r="H447" s="324" t="n"/>
      <c r="I447" s="324" t="n"/>
      <c r="J447" s="151" t="n"/>
      <c r="K447" s="325" t="n"/>
    </row>
    <row r="448">
      <c r="A448" s="147" t="n"/>
      <c r="B448" s="147" t="n"/>
      <c r="C448" s="148" t="n"/>
      <c r="D448" s="148" t="n"/>
      <c r="E448" s="149" t="n"/>
      <c r="F448" s="148" t="n"/>
      <c r="G448" s="324" t="n"/>
      <c r="H448" s="324" t="n"/>
      <c r="I448" s="324" t="n"/>
      <c r="J448" s="151" t="n"/>
      <c r="K448" s="325" t="n"/>
    </row>
    <row r="449">
      <c r="A449" s="147" t="n"/>
      <c r="B449" s="147" t="n"/>
      <c r="C449" s="148" t="n"/>
      <c r="D449" s="148" t="n"/>
      <c r="E449" s="149" t="n"/>
      <c r="F449" s="148" t="n"/>
      <c r="G449" s="324" t="n"/>
      <c r="H449" s="324" t="n"/>
      <c r="I449" s="324" t="n"/>
      <c r="J449" s="151" t="n"/>
      <c r="K449" s="325" t="n"/>
    </row>
    <row r="450">
      <c r="A450" s="147" t="n"/>
      <c r="B450" s="147" t="n"/>
      <c r="C450" s="148" t="n"/>
      <c r="D450" s="148" t="n"/>
      <c r="E450" s="149" t="n"/>
      <c r="F450" s="148" t="n"/>
      <c r="G450" s="324" t="n"/>
      <c r="H450" s="324" t="n"/>
      <c r="I450" s="324" t="n"/>
      <c r="J450" s="151" t="n"/>
      <c r="K450" s="325" t="n"/>
    </row>
    <row r="451">
      <c r="A451" s="147" t="n"/>
      <c r="B451" s="147" t="n"/>
      <c r="C451" s="148" t="n"/>
      <c r="D451" s="148" t="n"/>
      <c r="E451" s="149" t="n"/>
      <c r="F451" s="148" t="n"/>
      <c r="G451" s="324" t="n"/>
      <c r="H451" s="324" t="n"/>
      <c r="I451" s="324" t="n"/>
      <c r="J451" s="151" t="n"/>
      <c r="K451" s="325" t="n"/>
    </row>
    <row r="452">
      <c r="A452" s="147" t="n"/>
      <c r="B452" s="147" t="n"/>
      <c r="C452" s="148" t="n"/>
      <c r="D452" s="148" t="n"/>
      <c r="E452" s="149" t="n"/>
      <c r="F452" s="148" t="n"/>
      <c r="G452" s="324" t="n"/>
      <c r="H452" s="324" t="n"/>
      <c r="I452" s="324" t="n"/>
      <c r="J452" s="151" t="n"/>
      <c r="K452" s="325" t="n"/>
    </row>
    <row r="453">
      <c r="A453" s="147" t="n"/>
      <c r="B453" s="147" t="n"/>
      <c r="C453" s="148" t="n"/>
      <c r="D453" s="148" t="n"/>
      <c r="E453" s="149" t="n"/>
      <c r="F453" s="148" t="n"/>
      <c r="G453" s="324" t="n"/>
      <c r="H453" s="324" t="n"/>
      <c r="I453" s="324" t="n"/>
      <c r="J453" s="151" t="n"/>
      <c r="K453" s="325" t="n"/>
    </row>
    <row r="454">
      <c r="A454" s="147" t="n"/>
      <c r="B454" s="147" t="n"/>
      <c r="C454" s="148" t="n"/>
      <c r="D454" s="148" t="n"/>
      <c r="E454" s="149" t="n"/>
      <c r="F454" s="148" t="n"/>
      <c r="G454" s="324" t="n"/>
      <c r="H454" s="324" t="n"/>
      <c r="I454" s="324" t="n"/>
      <c r="J454" s="151" t="n"/>
      <c r="K454" s="325" t="n"/>
    </row>
    <row r="455">
      <c r="A455" s="147" t="n"/>
      <c r="B455" s="147" t="n"/>
      <c r="C455" s="148" t="n"/>
      <c r="D455" s="148" t="n"/>
      <c r="E455" s="149" t="n"/>
      <c r="F455" s="148" t="n"/>
      <c r="G455" s="324" t="n"/>
      <c r="H455" s="324" t="n"/>
      <c r="I455" s="324" t="n"/>
      <c r="J455" s="151" t="n"/>
      <c r="K455" s="325" t="n"/>
    </row>
    <row r="456">
      <c r="A456" s="147" t="n"/>
      <c r="B456" s="147" t="n"/>
      <c r="C456" s="148" t="n"/>
      <c r="D456" s="148" t="n"/>
      <c r="E456" s="149" t="n"/>
      <c r="F456" s="148" t="n"/>
      <c r="G456" s="324" t="n"/>
      <c r="H456" s="324" t="n"/>
      <c r="I456" s="324" t="n"/>
      <c r="J456" s="151" t="n"/>
      <c r="K456" s="325" t="n"/>
    </row>
    <row r="457">
      <c r="A457" s="147" t="n"/>
      <c r="B457" s="147" t="n"/>
      <c r="C457" s="148" t="n"/>
      <c r="D457" s="148" t="n"/>
      <c r="E457" s="149" t="n"/>
      <c r="F457" s="148" t="n"/>
      <c r="G457" s="324" t="n"/>
      <c r="H457" s="324" t="n"/>
      <c r="I457" s="324" t="n"/>
      <c r="J457" s="151" t="n"/>
      <c r="K457" s="325" t="n"/>
    </row>
    <row r="458">
      <c r="A458" s="147" t="n"/>
      <c r="B458" s="147" t="n"/>
      <c r="C458" s="148" t="n"/>
      <c r="D458" s="148" t="n"/>
      <c r="E458" s="149" t="n"/>
      <c r="F458" s="148" t="n"/>
      <c r="G458" s="324" t="n"/>
      <c r="H458" s="324" t="n"/>
      <c r="I458" s="324" t="n"/>
      <c r="J458" s="151" t="n"/>
      <c r="K458" s="325" t="n"/>
    </row>
    <row r="459">
      <c r="A459" s="147" t="n"/>
      <c r="B459" s="147" t="n"/>
      <c r="C459" s="148" t="n"/>
      <c r="D459" s="148" t="n"/>
      <c r="E459" s="149" t="n"/>
      <c r="F459" s="148" t="n"/>
      <c r="G459" s="324" t="n"/>
      <c r="H459" s="324" t="n"/>
      <c r="I459" s="324" t="n"/>
      <c r="J459" s="151" t="n"/>
      <c r="K459" s="325" t="n"/>
    </row>
    <row r="460">
      <c r="A460" s="147" t="n"/>
      <c r="B460" s="147" t="n"/>
      <c r="C460" s="148" t="n"/>
      <c r="D460" s="148" t="n"/>
      <c r="E460" s="149" t="n"/>
      <c r="F460" s="148" t="n"/>
      <c r="G460" s="324" t="n"/>
      <c r="H460" s="324" t="n"/>
      <c r="I460" s="324" t="n"/>
      <c r="J460" s="151" t="n"/>
      <c r="K460" s="325" t="n"/>
    </row>
    <row r="461">
      <c r="A461" s="147" t="n"/>
      <c r="B461" s="147" t="n"/>
      <c r="C461" s="148" t="n"/>
      <c r="D461" s="148" t="n"/>
      <c r="E461" s="149" t="n"/>
      <c r="F461" s="148" t="n"/>
      <c r="G461" s="324" t="n"/>
      <c r="H461" s="324" t="n"/>
      <c r="I461" s="324" t="n"/>
      <c r="J461" s="151" t="n"/>
      <c r="K461" s="325" t="n"/>
    </row>
    <row r="462">
      <c r="A462" s="147" t="n"/>
      <c r="B462" s="147" t="n"/>
      <c r="C462" s="148" t="n"/>
      <c r="D462" s="148" t="n"/>
      <c r="E462" s="149" t="n"/>
      <c r="F462" s="148" t="n"/>
      <c r="G462" s="324" t="n"/>
      <c r="H462" s="324" t="n"/>
      <c r="I462" s="324" t="n"/>
      <c r="J462" s="151" t="n"/>
      <c r="K462" s="325" t="n"/>
    </row>
    <row r="463">
      <c r="A463" s="147" t="n"/>
      <c r="B463" s="147" t="n"/>
      <c r="C463" s="148" t="n"/>
      <c r="D463" s="148" t="n"/>
      <c r="E463" s="149" t="n"/>
      <c r="F463" s="148" t="n"/>
      <c r="G463" s="324" t="n"/>
      <c r="H463" s="324" t="n"/>
      <c r="I463" s="324" t="n"/>
      <c r="J463" s="151" t="n"/>
      <c r="K463" s="325" t="n"/>
    </row>
    <row r="464">
      <c r="A464" s="147" t="n"/>
      <c r="B464" s="147" t="n"/>
      <c r="C464" s="148" t="n"/>
      <c r="D464" s="148" t="n"/>
      <c r="E464" s="149" t="n"/>
      <c r="F464" s="148" t="n"/>
      <c r="G464" s="324" t="n"/>
      <c r="H464" s="324" t="n"/>
      <c r="I464" s="324" t="n"/>
      <c r="J464" s="151" t="n"/>
      <c r="K464" s="325" t="n"/>
    </row>
    <row r="465">
      <c r="A465" s="147" t="n"/>
      <c r="B465" s="147" t="n"/>
      <c r="C465" s="148" t="n"/>
      <c r="D465" s="148" t="n"/>
      <c r="E465" s="149" t="n"/>
      <c r="F465" s="148" t="n"/>
      <c r="G465" s="324" t="n"/>
      <c r="H465" s="324" t="n"/>
      <c r="I465" s="324" t="n"/>
      <c r="J465" s="151" t="n"/>
      <c r="K465" s="325" t="n"/>
    </row>
    <row r="466">
      <c r="A466" s="147" t="n"/>
      <c r="B466" s="147" t="n"/>
      <c r="C466" s="148" t="n"/>
      <c r="D466" s="148" t="n"/>
      <c r="E466" s="149" t="n"/>
      <c r="F466" s="148" t="n"/>
      <c r="G466" s="324" t="n"/>
      <c r="H466" s="324" t="n"/>
      <c r="I466" s="324" t="n"/>
      <c r="J466" s="151" t="n"/>
      <c r="K466" s="325" t="n"/>
    </row>
    <row r="467">
      <c r="A467" s="147" t="n"/>
      <c r="B467" s="147" t="n"/>
      <c r="C467" s="148" t="n"/>
      <c r="D467" s="148" t="n"/>
      <c r="E467" s="149" t="n"/>
      <c r="F467" s="148" t="n"/>
      <c r="G467" s="324" t="n"/>
      <c r="H467" s="324" t="n"/>
      <c r="I467" s="324" t="n"/>
      <c r="J467" s="151" t="n"/>
      <c r="K467" s="325" t="n"/>
    </row>
    <row r="468">
      <c r="A468" s="147" t="n"/>
      <c r="B468" s="147" t="n"/>
      <c r="C468" s="148" t="n"/>
      <c r="D468" s="148" t="n"/>
      <c r="E468" s="149" t="n"/>
      <c r="F468" s="148" t="n"/>
      <c r="G468" s="324" t="n"/>
      <c r="H468" s="324" t="n"/>
      <c r="I468" s="324" t="n"/>
      <c r="J468" s="151" t="n"/>
      <c r="K468" s="325" t="n"/>
    </row>
    <row r="469">
      <c r="A469" s="147" t="n"/>
      <c r="B469" s="147" t="n"/>
      <c r="C469" s="148" t="n"/>
      <c r="D469" s="148" t="n"/>
      <c r="E469" s="149" t="n"/>
      <c r="F469" s="148" t="n"/>
      <c r="G469" s="324" t="n"/>
      <c r="H469" s="324" t="n"/>
      <c r="I469" s="324" t="n"/>
      <c r="J469" s="151" t="n"/>
      <c r="K469" s="325" t="n"/>
    </row>
    <row r="470">
      <c r="A470" s="147" t="n"/>
      <c r="B470" s="147" t="n"/>
      <c r="C470" s="148" t="n"/>
      <c r="D470" s="148" t="n"/>
      <c r="E470" s="149" t="n"/>
      <c r="F470" s="148" t="n"/>
      <c r="G470" s="324" t="n"/>
      <c r="H470" s="324" t="n"/>
      <c r="I470" s="324" t="n"/>
      <c r="J470" s="151" t="n"/>
      <c r="K470" s="325" t="n"/>
    </row>
    <row r="471">
      <c r="A471" s="147" t="n"/>
      <c r="B471" s="147" t="n"/>
      <c r="C471" s="148" t="n"/>
      <c r="D471" s="148" t="n"/>
      <c r="E471" s="149" t="n"/>
      <c r="F471" s="148" t="n"/>
      <c r="G471" s="324" t="n"/>
      <c r="H471" s="324" t="n"/>
      <c r="I471" s="324" t="n"/>
      <c r="J471" s="151" t="n"/>
      <c r="K471" s="325" t="n"/>
    </row>
    <row r="472">
      <c r="A472" s="147" t="n"/>
      <c r="B472" s="147" t="n"/>
      <c r="C472" s="148" t="n"/>
      <c r="D472" s="148" t="n"/>
      <c r="E472" s="149" t="n"/>
      <c r="F472" s="148" t="n"/>
      <c r="G472" s="324" t="n"/>
      <c r="H472" s="324" t="n"/>
      <c r="I472" s="324" t="n"/>
      <c r="J472" s="151" t="n"/>
      <c r="K472" s="325" t="n"/>
    </row>
    <row r="473">
      <c r="A473" s="147" t="n"/>
      <c r="B473" s="147" t="n"/>
      <c r="C473" s="148" t="n"/>
      <c r="D473" s="148" t="n"/>
      <c r="E473" s="149" t="n"/>
      <c r="F473" s="148" t="n"/>
      <c r="G473" s="324" t="n"/>
      <c r="H473" s="324" t="n"/>
      <c r="I473" s="324" t="n"/>
      <c r="J473" s="151" t="n"/>
      <c r="K473" s="325" t="n"/>
    </row>
    <row r="474">
      <c r="A474" s="147" t="n"/>
      <c r="B474" s="147" t="n"/>
      <c r="C474" s="148" t="n"/>
      <c r="D474" s="148" t="n"/>
      <c r="E474" s="149" t="n"/>
      <c r="F474" s="148" t="n"/>
      <c r="G474" s="324" t="n"/>
      <c r="H474" s="324" t="n"/>
      <c r="I474" s="324" t="n"/>
      <c r="J474" s="151" t="n"/>
      <c r="K474" s="325" t="n"/>
    </row>
    <row r="475">
      <c r="A475" s="147" t="n"/>
      <c r="B475" s="147" t="n"/>
      <c r="C475" s="148" t="n"/>
      <c r="D475" s="148" t="n"/>
      <c r="E475" s="149" t="n"/>
      <c r="F475" s="148" t="n"/>
      <c r="G475" s="324" t="n"/>
      <c r="H475" s="324" t="n"/>
      <c r="I475" s="324" t="n"/>
      <c r="J475" s="151" t="n"/>
      <c r="K475" s="325" t="n"/>
    </row>
    <row r="476">
      <c r="A476" s="147" t="n"/>
      <c r="B476" s="147" t="n"/>
      <c r="C476" s="148" t="n"/>
      <c r="D476" s="148" t="n"/>
      <c r="E476" s="149" t="n"/>
      <c r="F476" s="148" t="n"/>
      <c r="G476" s="324" t="n"/>
      <c r="H476" s="324" t="n"/>
      <c r="I476" s="324" t="n"/>
      <c r="J476" s="151" t="n"/>
      <c r="K476" s="325" t="n"/>
    </row>
    <row r="477">
      <c r="A477" s="147" t="n"/>
      <c r="B477" s="147" t="n"/>
      <c r="C477" s="148" t="n"/>
      <c r="D477" s="148" t="n"/>
      <c r="E477" s="149" t="n"/>
      <c r="F477" s="148" t="n"/>
      <c r="G477" s="324" t="n"/>
      <c r="H477" s="324" t="n"/>
      <c r="I477" s="324" t="n"/>
      <c r="J477" s="151" t="n"/>
      <c r="K477" s="325" t="n"/>
    </row>
    <row r="478">
      <c r="A478" s="147" t="n"/>
      <c r="B478" s="147" t="n"/>
      <c r="C478" s="148" t="n"/>
      <c r="D478" s="148" t="n"/>
      <c r="E478" s="149" t="n"/>
      <c r="F478" s="148" t="n"/>
      <c r="G478" s="324" t="n"/>
      <c r="H478" s="324" t="n"/>
      <c r="I478" s="324" t="n"/>
      <c r="J478" s="151" t="n"/>
      <c r="K478" s="325" t="n"/>
    </row>
    <row r="479">
      <c r="A479" s="147" t="n"/>
      <c r="B479" s="147" t="n"/>
      <c r="C479" s="148" t="n"/>
      <c r="D479" s="148" t="n"/>
      <c r="E479" s="149" t="n"/>
      <c r="F479" s="148" t="n"/>
      <c r="G479" s="324" t="n"/>
      <c r="H479" s="324" t="n"/>
      <c r="I479" s="324" t="n"/>
      <c r="J479" s="151" t="n"/>
      <c r="K479" s="325" t="n"/>
    </row>
    <row r="480">
      <c r="A480" s="147" t="n"/>
      <c r="B480" s="147" t="n"/>
      <c r="C480" s="148" t="n"/>
      <c r="D480" s="148" t="n"/>
      <c r="E480" s="149" t="n"/>
      <c r="F480" s="148" t="n"/>
      <c r="G480" s="324" t="n"/>
      <c r="H480" s="324" t="n"/>
      <c r="I480" s="324" t="n"/>
      <c r="J480" s="151" t="n"/>
      <c r="K480" s="325" t="n"/>
    </row>
    <row r="481">
      <c r="A481" s="147" t="n"/>
      <c r="B481" s="147" t="n"/>
      <c r="C481" s="148" t="n"/>
      <c r="D481" s="148" t="n"/>
      <c r="E481" s="149" t="n"/>
      <c r="F481" s="148" t="n"/>
      <c r="G481" s="324" t="n"/>
      <c r="H481" s="324" t="n"/>
      <c r="I481" s="324" t="n"/>
      <c r="J481" s="151" t="n"/>
      <c r="K481" s="325" t="n"/>
    </row>
    <row r="482">
      <c r="A482" s="147" t="n"/>
      <c r="B482" s="147" t="n"/>
      <c r="C482" s="148" t="n"/>
      <c r="D482" s="148" t="n"/>
      <c r="E482" s="149" t="n"/>
      <c r="F482" s="148" t="n"/>
      <c r="G482" s="324" t="n"/>
      <c r="H482" s="324" t="n"/>
      <c r="I482" s="324" t="n"/>
      <c r="J482" s="151" t="n"/>
      <c r="K482" s="325" t="n"/>
    </row>
    <row r="483">
      <c r="A483" s="147" t="n"/>
      <c r="B483" s="147" t="n"/>
      <c r="C483" s="148" t="n"/>
      <c r="D483" s="148" t="n"/>
      <c r="E483" s="149" t="n"/>
      <c r="F483" s="148" t="n"/>
      <c r="G483" s="324" t="n"/>
      <c r="H483" s="324" t="n"/>
      <c r="I483" s="324" t="n"/>
      <c r="J483" s="151" t="n"/>
      <c r="K483" s="325" t="n"/>
    </row>
    <row r="484">
      <c r="A484" s="147" t="n"/>
      <c r="B484" s="147" t="n"/>
      <c r="C484" s="148" t="n"/>
      <c r="D484" s="148" t="n"/>
      <c r="E484" s="149" t="n"/>
      <c r="F484" s="148" t="n"/>
      <c r="G484" s="324" t="n"/>
      <c r="H484" s="324" t="n"/>
      <c r="I484" s="324" t="n"/>
      <c r="J484" s="151" t="n"/>
      <c r="K484" s="325" t="n"/>
    </row>
    <row r="485">
      <c r="A485" s="147" t="n"/>
      <c r="B485" s="147" t="n"/>
      <c r="C485" s="148" t="n"/>
      <c r="D485" s="148" t="n"/>
      <c r="E485" s="149" t="n"/>
      <c r="F485" s="148" t="n"/>
      <c r="G485" s="324" t="n"/>
      <c r="H485" s="324" t="n"/>
      <c r="I485" s="324" t="n"/>
      <c r="J485" s="151" t="n"/>
      <c r="K485" s="325" t="n"/>
    </row>
    <row r="486">
      <c r="A486" s="147" t="n"/>
      <c r="B486" s="147" t="n"/>
      <c r="C486" s="148" t="n"/>
      <c r="D486" s="148" t="n"/>
      <c r="E486" s="149" t="n"/>
      <c r="F486" s="148" t="n"/>
      <c r="G486" s="324" t="n"/>
      <c r="H486" s="324" t="n"/>
      <c r="I486" s="324" t="n"/>
      <c r="J486" s="151" t="n"/>
      <c r="K486" s="325" t="n"/>
    </row>
    <row r="487">
      <c r="A487" s="147" t="n"/>
      <c r="B487" s="147" t="n"/>
      <c r="C487" s="148" t="n"/>
      <c r="D487" s="148" t="n"/>
      <c r="E487" s="149" t="n"/>
      <c r="F487" s="148" t="n"/>
      <c r="G487" s="324" t="n"/>
      <c r="H487" s="324" t="n"/>
      <c r="I487" s="324" t="n"/>
      <c r="J487" s="151" t="n"/>
      <c r="K487" s="325" t="n"/>
    </row>
    <row r="488">
      <c r="A488" s="147" t="n"/>
      <c r="B488" s="147" t="n"/>
      <c r="C488" s="148" t="n"/>
      <c r="D488" s="148" t="n"/>
      <c r="E488" s="149" t="n"/>
      <c r="F488" s="148" t="n"/>
      <c r="G488" s="324" t="n"/>
      <c r="H488" s="324" t="n"/>
      <c r="I488" s="324" t="n"/>
      <c r="J488" s="151" t="n"/>
      <c r="K488" s="325" t="n"/>
    </row>
    <row r="489">
      <c r="A489" s="147" t="n"/>
      <c r="B489" s="147" t="n"/>
      <c r="C489" s="148" t="n"/>
      <c r="D489" s="148" t="n"/>
      <c r="E489" s="149" t="n"/>
      <c r="F489" s="148" t="n"/>
      <c r="G489" s="324" t="n"/>
      <c r="H489" s="324" t="n"/>
      <c r="I489" s="324" t="n"/>
      <c r="J489" s="151" t="n"/>
      <c r="K489" s="325" t="n"/>
    </row>
    <row r="490">
      <c r="A490" s="147" t="n"/>
      <c r="B490" s="147" t="n"/>
      <c r="C490" s="148" t="n"/>
      <c r="D490" s="148" t="n"/>
      <c r="E490" s="149" t="n"/>
      <c r="F490" s="148" t="n"/>
      <c r="G490" s="324" t="n"/>
      <c r="H490" s="324" t="n"/>
      <c r="I490" s="324" t="n"/>
      <c r="J490" s="151" t="n"/>
      <c r="K490" s="325" t="n"/>
    </row>
    <row r="491">
      <c r="A491" s="147" t="n"/>
      <c r="B491" s="147" t="n"/>
      <c r="C491" s="148" t="n"/>
      <c r="D491" s="148" t="n"/>
      <c r="E491" s="149" t="n"/>
      <c r="F491" s="148" t="n"/>
      <c r="G491" s="324" t="n"/>
      <c r="H491" s="324" t="n"/>
      <c r="I491" s="324" t="n"/>
      <c r="J491" s="151" t="n"/>
      <c r="K491" s="325" t="n"/>
    </row>
    <row r="492">
      <c r="A492" s="147" t="n"/>
      <c r="B492" s="147" t="n"/>
      <c r="C492" s="148" t="n"/>
      <c r="D492" s="148" t="n"/>
      <c r="E492" s="149" t="n"/>
      <c r="F492" s="148" t="n"/>
      <c r="G492" s="324" t="n"/>
      <c r="H492" s="324" t="n"/>
      <c r="I492" s="324" t="n"/>
      <c r="J492" s="151" t="n"/>
      <c r="K492" s="325" t="n"/>
    </row>
    <row r="493">
      <c r="A493" s="147" t="n"/>
      <c r="B493" s="147" t="n"/>
      <c r="C493" s="148" t="n"/>
      <c r="D493" s="148" t="n"/>
      <c r="E493" s="149" t="n"/>
      <c r="F493" s="148" t="n"/>
      <c r="G493" s="324" t="n"/>
      <c r="H493" s="324" t="n"/>
      <c r="I493" s="324" t="n"/>
      <c r="J493" s="151" t="n"/>
      <c r="K493" s="325" t="n"/>
    </row>
    <row r="494">
      <c r="A494" s="147" t="n"/>
      <c r="B494" s="147" t="n"/>
      <c r="C494" s="148" t="n"/>
      <c r="D494" s="148" t="n"/>
      <c r="E494" s="149" t="n"/>
      <c r="F494" s="148" t="n"/>
      <c r="G494" s="324" t="n"/>
      <c r="H494" s="324" t="n"/>
      <c r="I494" s="324" t="n"/>
      <c r="J494" s="151" t="n"/>
      <c r="K494" s="325" t="n"/>
    </row>
    <row r="495">
      <c r="A495" s="147" t="n"/>
      <c r="B495" s="147" t="n"/>
      <c r="C495" s="148" t="n"/>
      <c r="D495" s="148" t="n"/>
      <c r="E495" s="149" t="n"/>
      <c r="F495" s="148" t="n"/>
      <c r="G495" s="324" t="n"/>
      <c r="H495" s="324" t="n"/>
      <c r="I495" s="324" t="n"/>
      <c r="J495" s="151" t="n"/>
      <c r="K495" s="325" t="n"/>
    </row>
    <row r="496">
      <c r="A496" s="147" t="n"/>
      <c r="B496" s="147" t="n"/>
      <c r="C496" s="148" t="n"/>
      <c r="D496" s="148" t="n"/>
      <c r="E496" s="149" t="n"/>
      <c r="F496" s="148" t="n"/>
      <c r="G496" s="324" t="n"/>
      <c r="H496" s="324" t="n"/>
      <c r="I496" s="324" t="n"/>
      <c r="J496" s="151" t="n"/>
      <c r="K496" s="325" t="n"/>
    </row>
    <row r="497">
      <c r="A497" s="147" t="n"/>
      <c r="B497" s="147" t="n"/>
      <c r="C497" s="148" t="n"/>
      <c r="D497" s="148" t="n"/>
      <c r="E497" s="149" t="n"/>
      <c r="F497" s="148" t="n"/>
      <c r="G497" s="324" t="n"/>
      <c r="H497" s="324" t="n"/>
      <c r="I497" s="324" t="n"/>
      <c r="J497" s="151" t="n"/>
      <c r="K497" s="325" t="n"/>
    </row>
    <row r="498">
      <c r="A498" s="147" t="n"/>
      <c r="B498" s="147" t="n"/>
      <c r="C498" s="148" t="n"/>
      <c r="D498" s="148" t="n"/>
      <c r="E498" s="149" t="n"/>
      <c r="F498" s="148" t="n"/>
      <c r="G498" s="324" t="n"/>
      <c r="H498" s="324" t="n"/>
      <c r="I498" s="324" t="n"/>
      <c r="J498" s="151" t="n"/>
      <c r="K498" s="325" t="n"/>
    </row>
    <row r="499">
      <c r="A499" s="147" t="n"/>
      <c r="B499" s="147" t="n"/>
      <c r="C499" s="148" t="n"/>
      <c r="D499" s="148" t="n"/>
      <c r="E499" s="149" t="n"/>
      <c r="F499" s="148" t="n"/>
      <c r="G499" s="324" t="n"/>
      <c r="H499" s="324" t="n"/>
      <c r="I499" s="324" t="n"/>
      <c r="J499" s="151" t="n"/>
      <c r="K499" s="325" t="n"/>
    </row>
    <row r="500">
      <c r="A500" s="147" t="n"/>
      <c r="B500" s="147" t="n"/>
      <c r="C500" s="148" t="n"/>
      <c r="D500" s="148" t="n"/>
      <c r="E500" s="149" t="n"/>
      <c r="F500" s="148" t="n"/>
      <c r="G500" s="324" t="n"/>
      <c r="H500" s="324" t="n"/>
      <c r="I500" s="324" t="n"/>
      <c r="J500" s="151" t="n"/>
      <c r="K500" s="325" t="n"/>
    </row>
    <row r="501">
      <c r="A501" s="147" t="n"/>
      <c r="B501" s="147" t="n"/>
      <c r="C501" s="148" t="n"/>
      <c r="D501" s="148" t="n"/>
      <c r="E501" s="149" t="n"/>
      <c r="F501" s="148" t="n"/>
      <c r="G501" s="324" t="n"/>
      <c r="H501" s="324" t="n"/>
      <c r="I501" s="324" t="n"/>
      <c r="J501" s="151" t="n"/>
      <c r="K501" s="325" t="n"/>
    </row>
    <row r="502">
      <c r="A502" s="147" t="n"/>
      <c r="B502" s="147" t="n"/>
      <c r="C502" s="148" t="n"/>
      <c r="D502" s="148" t="n"/>
      <c r="E502" s="149" t="n"/>
      <c r="F502" s="148" t="n"/>
      <c r="G502" s="324" t="n"/>
      <c r="H502" s="324" t="n"/>
      <c r="I502" s="324" t="n"/>
      <c r="J502" s="151" t="n"/>
      <c r="K502" s="325" t="n"/>
    </row>
    <row r="503">
      <c r="A503" s="147" t="n"/>
      <c r="B503" s="147" t="n"/>
      <c r="C503" s="148" t="n"/>
      <c r="D503" s="148" t="n"/>
      <c r="E503" s="149" t="n"/>
      <c r="F503" s="148" t="n"/>
      <c r="G503" s="324" t="n"/>
      <c r="H503" s="324" t="n"/>
      <c r="I503" s="324" t="n"/>
      <c r="J503" s="151" t="n"/>
      <c r="K503" s="325" t="n"/>
    </row>
    <row r="504">
      <c r="A504" s="147" t="n"/>
      <c r="B504" s="147" t="n"/>
      <c r="C504" s="148" t="n"/>
      <c r="D504" s="148" t="n"/>
      <c r="E504" s="149" t="n"/>
      <c r="F504" s="148" t="n"/>
      <c r="G504" s="324" t="n"/>
      <c r="H504" s="324" t="n"/>
      <c r="I504" s="324" t="n"/>
      <c r="J504" s="151" t="n"/>
      <c r="K504" s="325" t="n"/>
    </row>
    <row r="505">
      <c r="A505" s="147" t="n"/>
      <c r="B505" s="147" t="n"/>
      <c r="C505" s="148" t="n"/>
      <c r="D505" s="148" t="n"/>
      <c r="E505" s="149" t="n"/>
      <c r="F505" s="148" t="n"/>
      <c r="G505" s="324" t="n"/>
      <c r="H505" s="324" t="n"/>
      <c r="I505" s="324" t="n"/>
      <c r="J505" s="151" t="n"/>
      <c r="K505" s="325" t="n"/>
    </row>
    <row r="506">
      <c r="A506" s="147" t="n"/>
      <c r="B506" s="147" t="n"/>
      <c r="C506" s="148" t="n"/>
      <c r="D506" s="148" t="n"/>
      <c r="E506" s="149" t="n"/>
      <c r="F506" s="148" t="n"/>
      <c r="G506" s="324" t="n"/>
      <c r="H506" s="324" t="n"/>
      <c r="I506" s="324" t="n"/>
      <c r="J506" s="151" t="n"/>
      <c r="K506" s="325" t="n"/>
    </row>
    <row r="507">
      <c r="A507" s="147" t="n"/>
      <c r="B507" s="147" t="n"/>
      <c r="C507" s="148" t="n"/>
      <c r="D507" s="148" t="n"/>
      <c r="E507" s="149" t="n"/>
      <c r="F507" s="148" t="n"/>
      <c r="G507" s="324" t="n"/>
      <c r="H507" s="324" t="n"/>
      <c r="I507" s="324" t="n"/>
      <c r="J507" s="151" t="n"/>
      <c r="K507" s="325" t="n"/>
    </row>
    <row r="508">
      <c r="A508" s="147" t="n"/>
      <c r="B508" s="147" t="n"/>
      <c r="C508" s="148" t="n"/>
      <c r="D508" s="148" t="n"/>
      <c r="E508" s="149" t="n"/>
      <c r="F508" s="148" t="n"/>
      <c r="G508" s="324" t="n"/>
      <c r="H508" s="324" t="n"/>
      <c r="I508" s="324" t="n"/>
      <c r="J508" s="151" t="n"/>
      <c r="K508" s="325" t="n"/>
    </row>
    <row r="509">
      <c r="A509" s="147" t="n"/>
      <c r="B509" s="147" t="n"/>
      <c r="C509" s="148" t="n"/>
      <c r="D509" s="148" t="n"/>
      <c r="E509" s="149" t="n"/>
      <c r="F509" s="148" t="n"/>
      <c r="G509" s="324" t="n"/>
      <c r="H509" s="324" t="n"/>
      <c r="I509" s="324" t="n"/>
      <c r="J509" s="151" t="n"/>
      <c r="K509" s="325" t="n"/>
    </row>
    <row r="510">
      <c r="A510" s="147" t="n"/>
      <c r="B510" s="147" t="n"/>
      <c r="C510" s="148" t="n"/>
      <c r="D510" s="148" t="n"/>
      <c r="E510" s="149" t="n"/>
      <c r="F510" s="148" t="n"/>
      <c r="G510" s="324" t="n"/>
      <c r="H510" s="324" t="n"/>
      <c r="I510" s="324" t="n"/>
      <c r="J510" s="151" t="n"/>
      <c r="K510" s="325" t="n"/>
    </row>
    <row r="511">
      <c r="A511" s="147" t="n"/>
      <c r="B511" s="147" t="n"/>
      <c r="C511" s="148" t="n"/>
      <c r="D511" s="148" t="n"/>
      <c r="E511" s="149" t="n"/>
      <c r="F511" s="148" t="n"/>
      <c r="G511" s="324" t="n"/>
      <c r="H511" s="324" t="n"/>
      <c r="I511" s="324" t="n"/>
      <c r="J511" s="151" t="n"/>
      <c r="K511" s="325" t="n"/>
    </row>
    <row r="512">
      <c r="A512" s="147" t="n"/>
      <c r="B512" s="147" t="n"/>
      <c r="C512" s="148" t="n"/>
      <c r="D512" s="148" t="n"/>
      <c r="E512" s="149" t="n"/>
      <c r="F512" s="148" t="n"/>
      <c r="G512" s="324" t="n"/>
      <c r="H512" s="324" t="n"/>
      <c r="I512" s="324" t="n"/>
      <c r="J512" s="151" t="n"/>
      <c r="K512" s="325" t="n"/>
    </row>
    <row r="513">
      <c r="A513" s="147" t="n"/>
      <c r="B513" s="147" t="n"/>
      <c r="C513" s="148" t="n"/>
      <c r="D513" s="148" t="n"/>
      <c r="E513" s="149" t="n"/>
      <c r="F513" s="148" t="n"/>
      <c r="G513" s="324" t="n"/>
      <c r="H513" s="324" t="n"/>
      <c r="I513" s="324" t="n"/>
      <c r="J513" s="151" t="n"/>
      <c r="K513" s="325" t="n"/>
    </row>
    <row r="514">
      <c r="A514" s="147" t="n"/>
      <c r="B514" s="147" t="n"/>
      <c r="C514" s="148" t="n"/>
      <c r="D514" s="148" t="n"/>
      <c r="E514" s="149" t="n"/>
      <c r="F514" s="148" t="n"/>
      <c r="G514" s="324" t="n"/>
      <c r="H514" s="324" t="n"/>
      <c r="I514" s="324" t="n"/>
      <c r="J514" s="151" t="n"/>
      <c r="K514" s="325" t="n"/>
    </row>
    <row r="515">
      <c r="A515" s="147" t="n"/>
      <c r="B515" s="147" t="n"/>
      <c r="C515" s="148" t="n"/>
      <c r="D515" s="148" t="n"/>
      <c r="E515" s="149" t="n"/>
      <c r="F515" s="148" t="n"/>
      <c r="G515" s="324" t="n"/>
      <c r="H515" s="324" t="n"/>
      <c r="I515" s="324" t="n"/>
      <c r="J515" s="151" t="n"/>
      <c r="K515" s="325" t="n"/>
    </row>
    <row r="516">
      <c r="A516" s="147" t="n"/>
      <c r="B516" s="147" t="n"/>
      <c r="C516" s="148" t="n"/>
      <c r="D516" s="148" t="n"/>
      <c r="E516" s="149" t="n"/>
      <c r="F516" s="148" t="n"/>
      <c r="G516" s="324" t="n"/>
      <c r="H516" s="324" t="n"/>
      <c r="I516" s="324" t="n"/>
      <c r="J516" s="151" t="n"/>
      <c r="K516" s="325" t="n"/>
    </row>
    <row r="517">
      <c r="A517" s="147" t="n"/>
      <c r="B517" s="147" t="n"/>
      <c r="C517" s="148" t="n"/>
      <c r="D517" s="148" t="n"/>
      <c r="E517" s="149" t="n"/>
      <c r="F517" s="148" t="n"/>
      <c r="G517" s="324" t="n"/>
      <c r="H517" s="324" t="n"/>
      <c r="I517" s="324" t="n"/>
      <c r="J517" s="151" t="n"/>
      <c r="K517" s="325" t="n"/>
    </row>
    <row r="518">
      <c r="A518" s="147" t="n"/>
      <c r="B518" s="147" t="n"/>
      <c r="C518" s="148" t="n"/>
      <c r="D518" s="148" t="n"/>
      <c r="E518" s="149" t="n"/>
      <c r="F518" s="148" t="n"/>
      <c r="G518" s="324" t="n"/>
      <c r="H518" s="324" t="n"/>
      <c r="I518" s="324" t="n"/>
      <c r="J518" s="151" t="n"/>
      <c r="K518" s="325" t="n"/>
    </row>
    <row r="519">
      <c r="A519" s="147" t="n"/>
      <c r="B519" s="147" t="n"/>
      <c r="C519" s="148" t="n"/>
      <c r="D519" s="148" t="n"/>
      <c r="E519" s="149" t="n"/>
      <c r="F519" s="148" t="n"/>
      <c r="G519" s="324" t="n"/>
      <c r="H519" s="324" t="n"/>
      <c r="I519" s="324" t="n"/>
      <c r="J519" s="151" t="n"/>
      <c r="K519" s="325" t="n"/>
    </row>
    <row r="520">
      <c r="A520" s="147" t="n"/>
      <c r="B520" s="147" t="n"/>
      <c r="C520" s="148" t="n"/>
      <c r="D520" s="148" t="n"/>
      <c r="E520" s="149" t="n"/>
      <c r="F520" s="148" t="n"/>
      <c r="G520" s="324" t="n"/>
      <c r="H520" s="324" t="n"/>
      <c r="I520" s="324" t="n"/>
      <c r="J520" s="151" t="n"/>
      <c r="K520" s="325" t="n"/>
    </row>
    <row r="521">
      <c r="A521" s="147" t="n"/>
      <c r="B521" s="147" t="n"/>
      <c r="C521" s="148" t="n"/>
      <c r="D521" s="148" t="n"/>
      <c r="E521" s="149" t="n"/>
      <c r="F521" s="148" t="n"/>
      <c r="G521" s="324" t="n"/>
      <c r="H521" s="324" t="n"/>
      <c r="I521" s="324" t="n"/>
      <c r="J521" s="151" t="n"/>
      <c r="K521" s="325" t="n"/>
    </row>
    <row r="522">
      <c r="A522" s="147" t="n"/>
      <c r="B522" s="147" t="n"/>
      <c r="C522" s="148" t="n"/>
      <c r="D522" s="148" t="n"/>
      <c r="E522" s="149" t="n"/>
      <c r="F522" s="148" t="n"/>
      <c r="G522" s="324" t="n"/>
      <c r="H522" s="324" t="n"/>
      <c r="I522" s="324" t="n"/>
      <c r="J522" s="151" t="n"/>
      <c r="K522" s="325" t="n"/>
    </row>
    <row r="523">
      <c r="A523" s="147" t="n"/>
      <c r="B523" s="147" t="n"/>
      <c r="C523" s="148" t="n"/>
      <c r="D523" s="148" t="n"/>
      <c r="E523" s="149" t="n"/>
      <c r="F523" s="148" t="n"/>
      <c r="G523" s="324" t="n"/>
      <c r="H523" s="324" t="n"/>
      <c r="I523" s="324" t="n"/>
      <c r="J523" s="151" t="n"/>
      <c r="K523" s="325" t="n"/>
    </row>
    <row r="524">
      <c r="A524" s="147" t="n"/>
      <c r="B524" s="147" t="n"/>
      <c r="C524" s="148" t="n"/>
      <c r="D524" s="148" t="n"/>
      <c r="E524" s="149" t="n"/>
      <c r="F524" s="148" t="n"/>
      <c r="G524" s="324" t="n"/>
      <c r="H524" s="324" t="n"/>
      <c r="I524" s="324" t="n"/>
      <c r="J524" s="151" t="n"/>
      <c r="K524" s="325" t="n"/>
    </row>
    <row r="525">
      <c r="A525" s="147" t="n"/>
      <c r="B525" s="147" t="n"/>
      <c r="C525" s="148" t="n"/>
      <c r="D525" s="148" t="n"/>
      <c r="E525" s="149" t="n"/>
      <c r="F525" s="148" t="n"/>
      <c r="G525" s="324" t="n"/>
      <c r="H525" s="324" t="n"/>
      <c r="I525" s="324" t="n"/>
      <c r="J525" s="151" t="n"/>
      <c r="K525" s="325" t="n"/>
    </row>
    <row r="526">
      <c r="A526" s="147" t="n"/>
      <c r="B526" s="147" t="n"/>
      <c r="C526" s="148" t="n"/>
      <c r="D526" s="148" t="n"/>
      <c r="E526" s="149" t="n"/>
      <c r="F526" s="148" t="n"/>
      <c r="G526" s="324" t="n"/>
      <c r="H526" s="324" t="n"/>
      <c r="I526" s="324" t="n"/>
      <c r="J526" s="151" t="n"/>
      <c r="K526" s="325" t="n"/>
    </row>
    <row r="527">
      <c r="A527" s="147" t="n"/>
      <c r="B527" s="147" t="n"/>
      <c r="C527" s="148" t="n"/>
      <c r="D527" s="148" t="n"/>
      <c r="E527" s="149" t="n"/>
      <c r="F527" s="148" t="n"/>
      <c r="G527" s="324" t="n"/>
      <c r="H527" s="324" t="n"/>
      <c r="I527" s="324" t="n"/>
      <c r="J527" s="151" t="n"/>
      <c r="K527" s="325" t="n"/>
    </row>
    <row r="528">
      <c r="A528" s="147" t="n"/>
      <c r="B528" s="147" t="n"/>
      <c r="C528" s="148" t="n"/>
      <c r="D528" s="148" t="n"/>
      <c r="E528" s="149" t="n"/>
      <c r="F528" s="148" t="n"/>
      <c r="G528" s="324" t="n"/>
      <c r="H528" s="324" t="n"/>
      <c r="I528" s="324" t="n"/>
      <c r="J528" s="151" t="n"/>
      <c r="K528" s="325" t="n"/>
    </row>
    <row r="529">
      <c r="A529" s="147" t="n"/>
      <c r="B529" s="147" t="n"/>
      <c r="C529" s="148" t="n"/>
      <c r="D529" s="148" t="n"/>
      <c r="E529" s="149" t="n"/>
      <c r="F529" s="148" t="n"/>
      <c r="G529" s="324" t="n"/>
      <c r="H529" s="324" t="n"/>
      <c r="I529" s="324" t="n"/>
      <c r="J529" s="151" t="n"/>
      <c r="K529" s="325" t="n"/>
    </row>
    <row r="530">
      <c r="A530" s="147" t="n"/>
      <c r="B530" s="147" t="n"/>
      <c r="C530" s="148" t="n"/>
      <c r="D530" s="148" t="n"/>
      <c r="E530" s="149" t="n"/>
      <c r="F530" s="148" t="n"/>
      <c r="G530" s="324" t="n"/>
      <c r="H530" s="324" t="n"/>
      <c r="I530" s="324" t="n"/>
      <c r="J530" s="151" t="n"/>
      <c r="K530" s="325" t="n"/>
    </row>
    <row r="531">
      <c r="A531" s="147" t="n"/>
      <c r="B531" s="147" t="n"/>
      <c r="C531" s="148" t="n"/>
      <c r="D531" s="148" t="n"/>
      <c r="E531" s="149" t="n"/>
      <c r="F531" s="148" t="n"/>
      <c r="G531" s="324" t="n"/>
      <c r="H531" s="324" t="n"/>
      <c r="I531" s="324" t="n"/>
      <c r="J531" s="151" t="n"/>
      <c r="K531" s="325" t="n"/>
    </row>
    <row r="532">
      <c r="A532" s="147" t="n"/>
      <c r="B532" s="147" t="n"/>
      <c r="C532" s="148" t="n"/>
      <c r="D532" s="148" t="n"/>
      <c r="E532" s="149" t="n"/>
      <c r="F532" s="148" t="n"/>
      <c r="G532" s="324" t="n"/>
      <c r="H532" s="324" t="n"/>
      <c r="I532" s="324" t="n"/>
      <c r="J532" s="151" t="n"/>
      <c r="K532" s="325" t="n"/>
    </row>
    <row r="533">
      <c r="A533" s="147" t="n"/>
      <c r="B533" s="147" t="n"/>
      <c r="C533" s="148" t="n"/>
      <c r="D533" s="148" t="n"/>
      <c r="E533" s="149" t="n"/>
      <c r="F533" s="148" t="n"/>
      <c r="G533" s="324" t="n"/>
      <c r="H533" s="324" t="n"/>
      <c r="I533" s="324" t="n"/>
      <c r="J533" s="151" t="n"/>
      <c r="K533" s="325" t="n"/>
    </row>
    <row r="534">
      <c r="A534" s="147" t="n"/>
      <c r="B534" s="147" t="n"/>
      <c r="C534" s="148" t="n"/>
      <c r="D534" s="148" t="n"/>
      <c r="E534" s="149" t="n"/>
      <c r="F534" s="148" t="n"/>
      <c r="G534" s="324" t="n"/>
      <c r="H534" s="324" t="n"/>
      <c r="I534" s="324" t="n"/>
      <c r="J534" s="151" t="n"/>
      <c r="K534" s="325" t="n"/>
    </row>
    <row r="535">
      <c r="A535" s="147" t="n"/>
      <c r="B535" s="147" t="n"/>
      <c r="C535" s="148" t="n"/>
      <c r="D535" s="148" t="n"/>
      <c r="E535" s="149" t="n"/>
      <c r="F535" s="148" t="n"/>
      <c r="G535" s="324" t="n"/>
      <c r="H535" s="324" t="n"/>
      <c r="I535" s="324" t="n"/>
      <c r="J535" s="151" t="n"/>
      <c r="K535" s="325" t="n"/>
    </row>
    <row r="536">
      <c r="A536" s="147" t="n"/>
      <c r="B536" s="147" t="n"/>
      <c r="C536" s="148" t="n"/>
      <c r="D536" s="148" t="n"/>
      <c r="E536" s="149" t="n"/>
      <c r="F536" s="148" t="n"/>
      <c r="G536" s="324" t="n"/>
      <c r="H536" s="324" t="n"/>
      <c r="I536" s="324" t="n"/>
      <c r="J536" s="151" t="n"/>
      <c r="K536" s="325" t="n"/>
    </row>
    <row r="537">
      <c r="A537" s="147" t="n"/>
      <c r="B537" s="147" t="n"/>
      <c r="C537" s="148" t="n"/>
      <c r="D537" s="148" t="n"/>
      <c r="E537" s="149" t="n"/>
      <c r="F537" s="148" t="n"/>
      <c r="G537" s="324" t="n"/>
      <c r="H537" s="324" t="n"/>
      <c r="I537" s="324" t="n"/>
      <c r="J537" s="151" t="n"/>
      <c r="K537" s="325" t="n"/>
    </row>
    <row r="538">
      <c r="A538" s="147" t="n"/>
      <c r="B538" s="147" t="n"/>
      <c r="C538" s="148" t="n"/>
      <c r="D538" s="148" t="n"/>
      <c r="E538" s="149" t="n"/>
      <c r="F538" s="148" t="n"/>
      <c r="G538" s="324" t="n"/>
      <c r="H538" s="324" t="n"/>
      <c r="I538" s="324" t="n"/>
      <c r="J538" s="151" t="n"/>
      <c r="K538" s="325" t="n"/>
    </row>
    <row r="539">
      <c r="A539" s="147" t="n"/>
      <c r="B539" s="147" t="n"/>
      <c r="C539" s="148" t="n"/>
      <c r="D539" s="148" t="n"/>
      <c r="E539" s="149" t="n"/>
      <c r="F539" s="148" t="n"/>
      <c r="G539" s="324" t="n"/>
      <c r="H539" s="324" t="n"/>
      <c r="I539" s="324" t="n"/>
      <c r="J539" s="151" t="n"/>
      <c r="K539" s="325" t="n"/>
    </row>
    <row r="540">
      <c r="A540" s="147" t="n"/>
      <c r="B540" s="147" t="n"/>
      <c r="C540" s="148" t="n"/>
      <c r="D540" s="148" t="n"/>
      <c r="E540" s="149" t="n"/>
      <c r="F540" s="148" t="n"/>
      <c r="G540" s="324" t="n"/>
      <c r="H540" s="324" t="n"/>
      <c r="I540" s="324" t="n"/>
      <c r="J540" s="151" t="n"/>
      <c r="K540" s="325" t="n"/>
    </row>
    <row r="541">
      <c r="A541" s="147" t="n"/>
      <c r="B541" s="147" t="n"/>
      <c r="C541" s="148" t="n"/>
      <c r="D541" s="148" t="n"/>
      <c r="E541" s="149" t="n"/>
      <c r="F541" s="148" t="n"/>
      <c r="G541" s="324" t="n"/>
      <c r="H541" s="324" t="n"/>
      <c r="I541" s="324" t="n"/>
      <c r="J541" s="151" t="n"/>
      <c r="K541" s="325" t="n"/>
    </row>
    <row r="542">
      <c r="A542" s="147" t="n"/>
      <c r="B542" s="147" t="n"/>
      <c r="C542" s="148" t="n"/>
      <c r="D542" s="148" t="n"/>
      <c r="E542" s="149" t="n"/>
      <c r="F542" s="148" t="n"/>
      <c r="G542" s="324" t="n"/>
      <c r="H542" s="324" t="n"/>
      <c r="I542" s="324" t="n"/>
      <c r="J542" s="151" t="n"/>
      <c r="K542" s="325" t="n"/>
    </row>
    <row r="543">
      <c r="A543" s="147" t="n"/>
      <c r="B543" s="147" t="n"/>
      <c r="C543" s="148" t="n"/>
      <c r="D543" s="148" t="n"/>
      <c r="E543" s="149" t="n"/>
      <c r="F543" s="148" t="n"/>
      <c r="G543" s="324" t="n"/>
      <c r="H543" s="324" t="n"/>
      <c r="I543" s="324" t="n"/>
      <c r="J543" s="151" t="n"/>
      <c r="K543" s="325" t="n"/>
    </row>
    <row r="544">
      <c r="A544" s="147" t="n"/>
      <c r="B544" s="147" t="n"/>
      <c r="C544" s="148" t="n"/>
      <c r="D544" s="148" t="n"/>
      <c r="E544" s="149" t="n"/>
      <c r="F544" s="148" t="n"/>
      <c r="G544" s="324" t="n"/>
      <c r="H544" s="324" t="n"/>
      <c r="I544" s="324" t="n"/>
      <c r="J544" s="151" t="n"/>
      <c r="K544" s="325" t="n"/>
    </row>
    <row r="545">
      <c r="A545" s="147" t="n"/>
      <c r="B545" s="147" t="n"/>
      <c r="C545" s="148" t="n"/>
      <c r="D545" s="148" t="n"/>
      <c r="E545" s="149" t="n"/>
      <c r="F545" s="148" t="n"/>
      <c r="G545" s="324" t="n"/>
      <c r="H545" s="324" t="n"/>
      <c r="I545" s="324" t="n"/>
      <c r="J545" s="151" t="n"/>
      <c r="K545" s="325" t="n"/>
    </row>
    <row r="546">
      <c r="A546" s="147" t="n"/>
      <c r="B546" s="147" t="n"/>
      <c r="C546" s="148" t="n"/>
      <c r="D546" s="148" t="n"/>
      <c r="E546" s="149" t="n"/>
      <c r="F546" s="148" t="n"/>
      <c r="G546" s="324" t="n"/>
      <c r="H546" s="324" t="n"/>
      <c r="I546" s="324" t="n"/>
      <c r="J546" s="151" t="n"/>
      <c r="K546" s="325" t="n"/>
    </row>
    <row r="547">
      <c r="A547" s="147" t="n"/>
      <c r="B547" s="147" t="n"/>
      <c r="C547" s="148" t="n"/>
      <c r="D547" s="148" t="n"/>
      <c r="E547" s="149" t="n"/>
      <c r="F547" s="148" t="n"/>
      <c r="G547" s="324" t="n"/>
      <c r="H547" s="324" t="n"/>
      <c r="I547" s="324" t="n"/>
      <c r="J547" s="151" t="n"/>
      <c r="K547" s="325" t="n"/>
    </row>
    <row r="548">
      <c r="A548" s="147" t="n"/>
      <c r="B548" s="147" t="n"/>
      <c r="C548" s="148" t="n"/>
      <c r="D548" s="148" t="n"/>
      <c r="E548" s="149" t="n"/>
      <c r="F548" s="148" t="n"/>
      <c r="G548" s="324" t="n"/>
      <c r="H548" s="324" t="n"/>
      <c r="I548" s="324" t="n"/>
      <c r="J548" s="151" t="n"/>
      <c r="K548" s="325" t="n"/>
    </row>
    <row r="549">
      <c r="A549" s="147" t="n"/>
      <c r="B549" s="147" t="n"/>
      <c r="C549" s="148" t="n"/>
      <c r="D549" s="148" t="n"/>
      <c r="E549" s="149" t="n"/>
      <c r="F549" s="148" t="n"/>
      <c r="G549" s="324" t="n"/>
      <c r="H549" s="324" t="n"/>
      <c r="I549" s="324" t="n"/>
      <c r="J549" s="151" t="n"/>
      <c r="K549" s="325" t="n"/>
    </row>
    <row r="550">
      <c r="A550" s="147" t="n"/>
      <c r="B550" s="147" t="n"/>
      <c r="C550" s="148" t="n"/>
      <c r="D550" s="148" t="n"/>
      <c r="E550" s="149" t="n"/>
      <c r="F550" s="148" t="n"/>
      <c r="G550" s="324" t="n"/>
      <c r="H550" s="324" t="n"/>
      <c r="I550" s="324" t="n"/>
      <c r="J550" s="151" t="n"/>
      <c r="K550" s="325" t="n"/>
    </row>
    <row r="551">
      <c r="A551" s="147" t="n"/>
      <c r="B551" s="147" t="n"/>
      <c r="C551" s="148" t="n"/>
      <c r="D551" s="148" t="n"/>
      <c r="E551" s="149" t="n"/>
      <c r="F551" s="148" t="n"/>
      <c r="G551" s="324" t="n"/>
      <c r="H551" s="324" t="n"/>
      <c r="I551" s="324" t="n"/>
      <c r="J551" s="151" t="n"/>
      <c r="K551" s="325" t="n"/>
    </row>
    <row r="552">
      <c r="A552" s="147" t="n"/>
      <c r="B552" s="147" t="n"/>
      <c r="C552" s="148" t="n"/>
      <c r="D552" s="148" t="n"/>
      <c r="E552" s="149" t="n"/>
      <c r="F552" s="148" t="n"/>
      <c r="G552" s="324" t="n"/>
      <c r="H552" s="324" t="n"/>
      <c r="I552" s="324" t="n"/>
      <c r="J552" s="151" t="n"/>
      <c r="K552" s="325" t="n"/>
    </row>
    <row r="553">
      <c r="A553" s="147" t="n"/>
      <c r="B553" s="147" t="n"/>
      <c r="C553" s="148" t="n"/>
      <c r="D553" s="148" t="n"/>
      <c r="E553" s="149" t="n"/>
      <c r="F553" s="148" t="n"/>
      <c r="G553" s="324" t="n"/>
      <c r="H553" s="324" t="n"/>
      <c r="I553" s="324" t="n"/>
      <c r="J553" s="151" t="n"/>
      <c r="K553" s="325" t="n"/>
    </row>
    <row r="554">
      <c r="A554" s="147" t="n"/>
      <c r="B554" s="147" t="n"/>
      <c r="C554" s="148" t="n"/>
      <c r="D554" s="148" t="n"/>
      <c r="E554" s="149" t="n"/>
      <c r="F554" s="148" t="n"/>
      <c r="G554" s="324" t="n"/>
      <c r="H554" s="324" t="n"/>
      <c r="I554" s="324" t="n"/>
      <c r="J554" s="151" t="n"/>
      <c r="K554" s="325" t="n"/>
    </row>
    <row r="555">
      <c r="A555" s="147" t="n"/>
      <c r="B555" s="147" t="n"/>
      <c r="C555" s="148" t="n"/>
      <c r="D555" s="148" t="n"/>
      <c r="E555" s="149" t="n"/>
      <c r="F555" s="148" t="n"/>
      <c r="G555" s="324" t="n"/>
      <c r="H555" s="324" t="n"/>
      <c r="I555" s="324" t="n"/>
      <c r="J555" s="151" t="n"/>
      <c r="K555" s="325" t="n"/>
    </row>
    <row r="556">
      <c r="A556" s="147" t="n"/>
      <c r="B556" s="147" t="n"/>
      <c r="C556" s="148" t="n"/>
      <c r="D556" s="148" t="n"/>
      <c r="E556" s="149" t="n"/>
      <c r="F556" s="148" t="n"/>
      <c r="G556" s="324" t="n"/>
      <c r="H556" s="324" t="n"/>
      <c r="I556" s="324" t="n"/>
      <c r="J556" s="151" t="n"/>
      <c r="K556" s="325" t="n"/>
    </row>
    <row r="557">
      <c r="A557" s="147" t="n"/>
      <c r="B557" s="147" t="n"/>
      <c r="C557" s="148" t="n"/>
      <c r="D557" s="148" t="n"/>
      <c r="E557" s="149" t="n"/>
      <c r="F557" s="148" t="n"/>
      <c r="G557" s="324" t="n"/>
      <c r="H557" s="324" t="n"/>
      <c r="I557" s="324" t="n"/>
      <c r="J557" s="151" t="n"/>
      <c r="K557" s="325" t="n"/>
    </row>
    <row r="558">
      <c r="A558" s="147" t="n"/>
      <c r="B558" s="147" t="n"/>
      <c r="C558" s="148" t="n"/>
      <c r="D558" s="148" t="n"/>
      <c r="E558" s="149" t="n"/>
      <c r="F558" s="148" t="n"/>
      <c r="G558" s="324" t="n"/>
      <c r="H558" s="324" t="n"/>
      <c r="I558" s="324" t="n"/>
      <c r="J558" s="151" t="n"/>
      <c r="K558" s="325" t="n"/>
    </row>
    <row r="559">
      <c r="A559" s="147" t="n"/>
      <c r="B559" s="147" t="n"/>
      <c r="C559" s="148" t="n"/>
      <c r="D559" s="148" t="n"/>
      <c r="E559" s="149" t="n"/>
      <c r="F559" s="148" t="n"/>
      <c r="G559" s="324" t="n"/>
      <c r="H559" s="324" t="n"/>
      <c r="I559" s="324" t="n"/>
      <c r="J559" s="151" t="n"/>
      <c r="K559" s="325" t="n"/>
    </row>
    <row r="560">
      <c r="A560" s="147" t="n"/>
      <c r="B560" s="147" t="n"/>
      <c r="C560" s="148" t="n"/>
      <c r="D560" s="148" t="n"/>
      <c r="E560" s="149" t="n"/>
      <c r="F560" s="148" t="n"/>
      <c r="G560" s="324" t="n"/>
      <c r="H560" s="324" t="n"/>
      <c r="I560" s="324" t="n"/>
      <c r="J560" s="151" t="n"/>
      <c r="K560" s="325" t="n"/>
    </row>
    <row r="561">
      <c r="A561" s="147" t="n"/>
      <c r="B561" s="147" t="n"/>
      <c r="C561" s="148" t="n"/>
      <c r="D561" s="148" t="n"/>
      <c r="E561" s="149" t="n"/>
      <c r="F561" s="148" t="n"/>
      <c r="G561" s="324" t="n"/>
      <c r="H561" s="324" t="n"/>
      <c r="I561" s="324" t="n"/>
      <c r="J561" s="151" t="n"/>
      <c r="K561" s="325" t="n"/>
    </row>
    <row r="562">
      <c r="A562" s="147" t="n"/>
      <c r="B562" s="147" t="n"/>
      <c r="C562" s="148" t="n"/>
      <c r="D562" s="148" t="n"/>
      <c r="E562" s="149" t="n"/>
      <c r="F562" s="148" t="n"/>
      <c r="G562" s="324" t="n"/>
      <c r="H562" s="324" t="n"/>
      <c r="I562" s="324" t="n"/>
      <c r="J562" s="151" t="n"/>
      <c r="K562" s="325" t="n"/>
    </row>
    <row r="563">
      <c r="A563" s="147" t="n"/>
      <c r="B563" s="147" t="n"/>
      <c r="C563" s="148" t="n"/>
      <c r="D563" s="148" t="n"/>
      <c r="E563" s="149" t="n"/>
      <c r="F563" s="148" t="n"/>
      <c r="G563" s="324" t="n"/>
      <c r="H563" s="324" t="n"/>
      <c r="I563" s="324" t="n"/>
      <c r="J563" s="151" t="n"/>
      <c r="K563" s="325" t="n"/>
    </row>
    <row r="564">
      <c r="A564" s="147" t="n"/>
      <c r="B564" s="147" t="n"/>
      <c r="C564" s="148" t="n"/>
      <c r="D564" s="148" t="n"/>
      <c r="E564" s="149" t="n"/>
      <c r="F564" s="148" t="n"/>
      <c r="G564" s="324" t="n"/>
      <c r="H564" s="324" t="n"/>
      <c r="I564" s="324" t="n"/>
      <c r="J564" s="151" t="n"/>
      <c r="K564" s="325" t="n"/>
    </row>
    <row r="565">
      <c r="A565" s="147" t="n"/>
      <c r="B565" s="147" t="n"/>
      <c r="C565" s="148" t="n"/>
      <c r="D565" s="148" t="n"/>
      <c r="E565" s="149" t="n"/>
      <c r="F565" s="148" t="n"/>
      <c r="G565" s="324" t="n"/>
      <c r="H565" s="324" t="n"/>
      <c r="I565" s="324" t="n"/>
      <c r="J565" s="151" t="n"/>
      <c r="K565" s="325" t="n"/>
    </row>
    <row r="566">
      <c r="A566" s="147" t="n"/>
      <c r="B566" s="147" t="n"/>
      <c r="C566" s="148" t="n"/>
      <c r="D566" s="148" t="n"/>
      <c r="E566" s="149" t="n"/>
      <c r="F566" s="148" t="n"/>
      <c r="G566" s="324" t="n"/>
      <c r="H566" s="324" t="n"/>
      <c r="I566" s="324" t="n"/>
      <c r="J566" s="151" t="n"/>
      <c r="K566" s="325" t="n"/>
    </row>
    <row r="567">
      <c r="A567" s="147" t="n"/>
      <c r="B567" s="147" t="n"/>
      <c r="C567" s="148" t="n"/>
      <c r="D567" s="148" t="n"/>
      <c r="E567" s="149" t="n"/>
      <c r="F567" s="148" t="n"/>
      <c r="G567" s="324" t="n"/>
      <c r="H567" s="324" t="n"/>
      <c r="I567" s="324" t="n"/>
      <c r="J567" s="151" t="n"/>
      <c r="K567" s="325" t="n"/>
    </row>
    <row r="568">
      <c r="A568" s="147" t="n"/>
      <c r="B568" s="147" t="n"/>
      <c r="C568" s="148" t="n"/>
      <c r="D568" s="148" t="n"/>
      <c r="E568" s="149" t="n"/>
      <c r="F568" s="148" t="n"/>
      <c r="G568" s="324" t="n"/>
      <c r="H568" s="324" t="n"/>
      <c r="I568" s="324" t="n"/>
      <c r="J568" s="151" t="n"/>
      <c r="K568" s="325" t="n"/>
    </row>
    <row r="569">
      <c r="A569" s="147" t="n"/>
      <c r="B569" s="147" t="n"/>
      <c r="C569" s="148" t="n"/>
      <c r="D569" s="148" t="n"/>
      <c r="E569" s="149" t="n"/>
      <c r="F569" s="148" t="n"/>
      <c r="G569" s="324" t="n"/>
      <c r="H569" s="324" t="n"/>
      <c r="I569" s="324" t="n"/>
      <c r="J569" s="151" t="n"/>
      <c r="K569" s="325" t="n"/>
    </row>
    <row r="570">
      <c r="A570" s="147" t="n"/>
      <c r="B570" s="147" t="n"/>
      <c r="C570" s="148" t="n"/>
      <c r="D570" s="148" t="n"/>
      <c r="E570" s="149" t="n"/>
      <c r="F570" s="148" t="n"/>
      <c r="G570" s="324" t="n"/>
      <c r="H570" s="324" t="n"/>
      <c r="I570" s="324" t="n"/>
      <c r="J570" s="151" t="n"/>
      <c r="K570" s="325" t="n"/>
    </row>
    <row r="571">
      <c r="A571" s="147" t="n"/>
      <c r="B571" s="147" t="n"/>
      <c r="C571" s="148" t="n"/>
      <c r="D571" s="148" t="n"/>
      <c r="E571" s="149" t="n"/>
      <c r="F571" s="148" t="n"/>
      <c r="G571" s="324" t="n"/>
      <c r="H571" s="324" t="n"/>
      <c r="I571" s="324" t="n"/>
      <c r="J571" s="151" t="n"/>
      <c r="K571" s="325" t="n"/>
    </row>
    <row r="572">
      <c r="A572" s="147" t="n"/>
      <c r="B572" s="147" t="n"/>
      <c r="C572" s="148" t="n"/>
      <c r="D572" s="148" t="n"/>
      <c r="E572" s="149" t="n"/>
      <c r="F572" s="148" t="n"/>
      <c r="G572" s="324" t="n"/>
      <c r="H572" s="324" t="n"/>
      <c r="I572" s="324" t="n"/>
      <c r="J572" s="151" t="n"/>
      <c r="K572" s="325" t="n"/>
    </row>
    <row r="573">
      <c r="A573" s="147" t="n"/>
      <c r="B573" s="147" t="n"/>
      <c r="C573" s="148" t="n"/>
      <c r="D573" s="148" t="n"/>
      <c r="E573" s="149" t="n"/>
      <c r="F573" s="148" t="n"/>
      <c r="G573" s="324" t="n"/>
      <c r="H573" s="324" t="n"/>
      <c r="I573" s="324" t="n"/>
      <c r="J573" s="151" t="n"/>
      <c r="K573" s="325" t="n"/>
    </row>
    <row r="574">
      <c r="A574" s="147" t="n"/>
      <c r="B574" s="147" t="n"/>
      <c r="C574" s="148" t="n"/>
      <c r="D574" s="148" t="n"/>
      <c r="E574" s="149" t="n"/>
      <c r="F574" s="148" t="n"/>
      <c r="G574" s="324" t="n"/>
      <c r="H574" s="324" t="n"/>
      <c r="I574" s="324" t="n"/>
      <c r="J574" s="151" t="n"/>
      <c r="K574" s="325" t="n"/>
    </row>
    <row r="575">
      <c r="A575" s="147" t="n"/>
      <c r="B575" s="147" t="n"/>
      <c r="C575" s="148" t="n"/>
      <c r="D575" s="148" t="n"/>
      <c r="E575" s="149" t="n"/>
      <c r="F575" s="148" t="n"/>
      <c r="G575" s="324" t="n"/>
      <c r="H575" s="324" t="n"/>
      <c r="I575" s="324" t="n"/>
      <c r="J575" s="151" t="n"/>
      <c r="K575" s="325" t="n"/>
    </row>
    <row r="576">
      <c r="A576" s="147" t="n"/>
      <c r="B576" s="147" t="n"/>
      <c r="C576" s="148" t="n"/>
      <c r="D576" s="148" t="n"/>
      <c r="E576" s="149" t="n"/>
      <c r="F576" s="148" t="n"/>
      <c r="G576" s="324" t="n"/>
      <c r="H576" s="324" t="n"/>
      <c r="I576" s="324" t="n"/>
      <c r="J576" s="151" t="n"/>
      <c r="K576" s="325" t="n"/>
    </row>
    <row r="577">
      <c r="A577" s="147" t="n"/>
      <c r="B577" s="147" t="n"/>
      <c r="C577" s="148" t="n"/>
      <c r="D577" s="148" t="n"/>
      <c r="E577" s="149" t="n"/>
      <c r="F577" s="148" t="n"/>
      <c r="G577" s="324" t="n"/>
      <c r="H577" s="324" t="n"/>
      <c r="I577" s="324" t="n"/>
      <c r="J577" s="151" t="n"/>
      <c r="K577" s="325" t="n"/>
    </row>
    <row r="578">
      <c r="A578" s="147" t="n"/>
      <c r="B578" s="147" t="n"/>
      <c r="C578" s="148" t="n"/>
      <c r="D578" s="148" t="n"/>
      <c r="E578" s="149" t="n"/>
      <c r="F578" s="148" t="n"/>
      <c r="G578" s="324" t="n"/>
      <c r="H578" s="324" t="n"/>
      <c r="I578" s="324" t="n"/>
      <c r="J578" s="151" t="n"/>
      <c r="K578" s="325" t="n"/>
    </row>
    <row r="579">
      <c r="A579" s="147" t="n"/>
      <c r="B579" s="147" t="n"/>
      <c r="C579" s="148" t="n"/>
      <c r="D579" s="148" t="n"/>
      <c r="E579" s="149" t="n"/>
      <c r="F579" s="148" t="n"/>
      <c r="G579" s="324" t="n"/>
      <c r="H579" s="324" t="n"/>
      <c r="I579" s="324" t="n"/>
      <c r="J579" s="151" t="n"/>
      <c r="K579" s="325" t="n"/>
    </row>
    <row r="580">
      <c r="A580" s="147" t="n"/>
      <c r="B580" s="147" t="n"/>
      <c r="C580" s="148" t="n"/>
      <c r="D580" s="148" t="n"/>
      <c r="E580" s="149" t="n"/>
      <c r="F580" s="148" t="n"/>
      <c r="G580" s="324" t="n"/>
      <c r="H580" s="324" t="n"/>
      <c r="I580" s="324" t="n"/>
      <c r="J580" s="151" t="n"/>
      <c r="K580" s="325" t="n"/>
    </row>
    <row r="581">
      <c r="A581" s="147" t="n"/>
      <c r="B581" s="147" t="n"/>
      <c r="C581" s="148" t="n"/>
      <c r="D581" s="148" t="n"/>
      <c r="E581" s="149" t="n"/>
      <c r="F581" s="148" t="n"/>
      <c r="G581" s="324" t="n"/>
      <c r="H581" s="324" t="n"/>
      <c r="I581" s="324" t="n"/>
      <c r="J581" s="151" t="n"/>
      <c r="K581" s="325" t="n"/>
    </row>
    <row r="582">
      <c r="A582" s="147" t="n"/>
      <c r="B582" s="147" t="n"/>
      <c r="C582" s="148" t="n"/>
      <c r="D582" s="148" t="n"/>
      <c r="E582" s="149" t="n"/>
      <c r="F582" s="148" t="n"/>
      <c r="G582" s="324" t="n"/>
      <c r="H582" s="324" t="n"/>
      <c r="I582" s="324" t="n"/>
      <c r="J582" s="151" t="n"/>
      <c r="K582" s="325" t="n"/>
    </row>
    <row r="583">
      <c r="A583" s="147" t="n"/>
      <c r="B583" s="147" t="n"/>
      <c r="C583" s="148" t="n"/>
      <c r="D583" s="148" t="n"/>
      <c r="E583" s="149" t="n"/>
      <c r="F583" s="148" t="n"/>
      <c r="G583" s="324" t="n"/>
      <c r="H583" s="324" t="n"/>
      <c r="I583" s="324" t="n"/>
      <c r="J583" s="151" t="n"/>
      <c r="K583" s="325" t="n"/>
    </row>
    <row r="584">
      <c r="A584" s="147" t="n"/>
      <c r="B584" s="147" t="n"/>
      <c r="C584" s="148" t="n"/>
      <c r="D584" s="148" t="n"/>
      <c r="E584" s="149" t="n"/>
      <c r="F584" s="148" t="n"/>
      <c r="G584" s="324" t="n"/>
      <c r="H584" s="324" t="n"/>
      <c r="I584" s="324" t="n"/>
      <c r="J584" s="151" t="n"/>
      <c r="K584" s="325" t="n"/>
    </row>
    <row r="585">
      <c r="A585" s="147" t="n"/>
      <c r="B585" s="147" t="n"/>
      <c r="C585" s="148" t="n"/>
      <c r="D585" s="148" t="n"/>
      <c r="E585" s="149" t="n"/>
      <c r="F585" s="148" t="n"/>
      <c r="G585" s="324" t="n"/>
      <c r="H585" s="324" t="n"/>
      <c r="I585" s="324" t="n"/>
      <c r="J585" s="151" t="n"/>
      <c r="K585" s="325" t="n"/>
    </row>
    <row r="586">
      <c r="A586" s="147" t="n"/>
      <c r="B586" s="147" t="n"/>
      <c r="C586" s="148" t="n"/>
      <c r="D586" s="148" t="n"/>
      <c r="E586" s="149" t="n"/>
      <c r="F586" s="148" t="n"/>
      <c r="G586" s="324" t="n"/>
      <c r="H586" s="324" t="n"/>
      <c r="I586" s="324" t="n"/>
      <c r="J586" s="151" t="n"/>
      <c r="K586" s="325" t="n"/>
    </row>
    <row r="587">
      <c r="A587" s="147" t="n"/>
      <c r="B587" s="147" t="n"/>
      <c r="C587" s="148" t="n"/>
      <c r="D587" s="148" t="n"/>
      <c r="E587" s="149" t="n"/>
      <c r="F587" s="148" t="n"/>
      <c r="G587" s="324" t="n"/>
      <c r="H587" s="324" t="n"/>
      <c r="I587" s="324" t="n"/>
      <c r="J587" s="151" t="n"/>
      <c r="K587" s="325" t="n"/>
    </row>
    <row r="588">
      <c r="A588" s="147" t="n"/>
      <c r="B588" s="147" t="n"/>
      <c r="C588" s="148" t="n"/>
      <c r="D588" s="148" t="n"/>
      <c r="E588" s="149" t="n"/>
      <c r="F588" s="148" t="n"/>
      <c r="G588" s="324" t="n"/>
      <c r="H588" s="324" t="n"/>
      <c r="I588" s="324" t="n"/>
      <c r="J588" s="151" t="n"/>
      <c r="K588" s="325" t="n"/>
    </row>
    <row r="589">
      <c r="A589" s="147" t="n"/>
      <c r="B589" s="147" t="n"/>
      <c r="C589" s="148" t="n"/>
      <c r="D589" s="148" t="n"/>
      <c r="E589" s="149" t="n"/>
      <c r="F589" s="148" t="n"/>
      <c r="G589" s="324" t="n"/>
      <c r="H589" s="324" t="n"/>
      <c r="I589" s="324" t="n"/>
      <c r="J589" s="151" t="n"/>
      <c r="K589" s="325" t="n"/>
    </row>
    <row r="590">
      <c r="A590" s="147" t="n"/>
      <c r="B590" s="147" t="n"/>
      <c r="C590" s="148" t="n"/>
      <c r="D590" s="148" t="n"/>
      <c r="E590" s="149" t="n"/>
      <c r="F590" s="148" t="n"/>
      <c r="G590" s="324" t="n"/>
      <c r="H590" s="324" t="n"/>
      <c r="I590" s="324" t="n"/>
      <c r="J590" s="151" t="n"/>
      <c r="K590" s="325" t="n"/>
    </row>
    <row r="591">
      <c r="A591" s="147" t="n"/>
      <c r="B591" s="147" t="n"/>
      <c r="C591" s="148" t="n"/>
      <c r="D591" s="148" t="n"/>
      <c r="E591" s="149" t="n"/>
      <c r="F591" s="148" t="n"/>
      <c r="G591" s="324" t="n"/>
      <c r="H591" s="324" t="n"/>
      <c r="I591" s="324" t="n"/>
      <c r="J591" s="151" t="n"/>
      <c r="K591" s="325" t="n"/>
    </row>
    <row r="592">
      <c r="A592" s="147" t="n"/>
      <c r="B592" s="147" t="n"/>
      <c r="C592" s="148" t="n"/>
      <c r="D592" s="148" t="n"/>
      <c r="E592" s="149" t="n"/>
      <c r="F592" s="148" t="n"/>
      <c r="G592" s="324" t="n"/>
      <c r="H592" s="324" t="n"/>
      <c r="I592" s="324" t="n"/>
      <c r="J592" s="151" t="n"/>
      <c r="K592" s="325" t="n"/>
    </row>
    <row r="593">
      <c r="A593" s="147" t="n"/>
      <c r="B593" s="147" t="n"/>
      <c r="C593" s="148" t="n"/>
      <c r="D593" s="148" t="n"/>
      <c r="E593" s="149" t="n"/>
      <c r="F593" s="148" t="n"/>
      <c r="G593" s="324" t="n"/>
      <c r="H593" s="324" t="n"/>
      <c r="I593" s="324" t="n"/>
      <c r="J593" s="151" t="n"/>
      <c r="K593" s="325" t="n"/>
    </row>
    <row r="594">
      <c r="A594" s="147" t="n"/>
      <c r="B594" s="147" t="n"/>
      <c r="C594" s="148" t="n"/>
      <c r="D594" s="148" t="n"/>
      <c r="E594" s="149" t="n"/>
      <c r="F594" s="148" t="n"/>
      <c r="G594" s="324" t="n"/>
      <c r="H594" s="324" t="n"/>
      <c r="I594" s="324" t="n"/>
      <c r="J594" s="151" t="n"/>
      <c r="K594" s="325" t="n"/>
    </row>
    <row r="595">
      <c r="A595" s="147" t="n"/>
      <c r="B595" s="147" t="n"/>
      <c r="C595" s="148" t="n"/>
      <c r="D595" s="148" t="n"/>
      <c r="E595" s="149" t="n"/>
      <c r="F595" s="148" t="n"/>
      <c r="G595" s="324" t="n"/>
      <c r="H595" s="324" t="n"/>
      <c r="I595" s="324" t="n"/>
      <c r="J595" s="151" t="n"/>
      <c r="K595" s="325" t="n"/>
    </row>
    <row r="596">
      <c r="A596" s="147" t="n"/>
      <c r="B596" s="147" t="n"/>
      <c r="C596" s="148" t="n"/>
      <c r="D596" s="148" t="n"/>
      <c r="E596" s="149" t="n"/>
      <c r="F596" s="148" t="n"/>
      <c r="G596" s="324" t="n"/>
      <c r="H596" s="324" t="n"/>
      <c r="I596" s="324" t="n"/>
      <c r="J596" s="151" t="n"/>
      <c r="K596" s="325" t="n"/>
    </row>
    <row r="597">
      <c r="A597" s="147" t="n"/>
      <c r="B597" s="147" t="n"/>
      <c r="C597" s="148" t="n"/>
      <c r="D597" s="148" t="n"/>
      <c r="E597" s="149" t="n"/>
      <c r="F597" s="148" t="n"/>
      <c r="G597" s="324" t="n"/>
      <c r="H597" s="324" t="n"/>
      <c r="I597" s="324" t="n"/>
      <c r="J597" s="151" t="n"/>
      <c r="K597" s="325" t="n"/>
    </row>
    <row r="598">
      <c r="A598" s="147" t="n"/>
      <c r="B598" s="147" t="n"/>
      <c r="C598" s="148" t="n"/>
      <c r="D598" s="148" t="n"/>
      <c r="E598" s="149" t="n"/>
      <c r="F598" s="148" t="n"/>
      <c r="G598" s="324" t="n"/>
      <c r="H598" s="324" t="n"/>
      <c r="I598" s="324" t="n"/>
      <c r="J598" s="151" t="n"/>
      <c r="K598" s="325" t="n"/>
    </row>
    <row r="599">
      <c r="A599" s="147" t="n"/>
      <c r="B599" s="147" t="n"/>
      <c r="C599" s="148" t="n"/>
      <c r="D599" s="148" t="n"/>
      <c r="E599" s="149" t="n"/>
      <c r="F599" s="148" t="n"/>
      <c r="G599" s="324" t="n"/>
      <c r="H599" s="324" t="n"/>
      <c r="I599" s="324" t="n"/>
      <c r="J599" s="151" t="n"/>
      <c r="K599" s="325" t="n"/>
    </row>
    <row r="600">
      <c r="A600" s="147" t="n"/>
      <c r="B600" s="147" t="n"/>
      <c r="C600" s="148" t="n"/>
      <c r="D600" s="148" t="n"/>
      <c r="E600" s="149" t="n"/>
      <c r="F600" s="148" t="n"/>
      <c r="G600" s="324" t="n"/>
      <c r="H600" s="324" t="n"/>
      <c r="I600" s="324" t="n"/>
      <c r="J600" s="151" t="n"/>
      <c r="K600" s="325" t="n"/>
    </row>
    <row r="601">
      <c r="A601" s="147" t="n"/>
      <c r="B601" s="147" t="n"/>
      <c r="C601" s="148" t="n"/>
      <c r="D601" s="148" t="n"/>
      <c r="E601" s="149" t="n"/>
      <c r="F601" s="148" t="n"/>
      <c r="G601" s="324" t="n"/>
      <c r="H601" s="324" t="n"/>
      <c r="I601" s="324" t="n"/>
      <c r="J601" s="151" t="n"/>
      <c r="K601" s="325" t="n"/>
    </row>
    <row r="602">
      <c r="A602" s="147" t="n"/>
      <c r="B602" s="147" t="n"/>
      <c r="C602" s="148" t="n"/>
      <c r="D602" s="148" t="n"/>
      <c r="E602" s="149" t="n"/>
      <c r="F602" s="148" t="n"/>
      <c r="G602" s="324" t="n"/>
      <c r="H602" s="324" t="n"/>
      <c r="I602" s="324" t="n"/>
      <c r="J602" s="151" t="n"/>
      <c r="K602" s="325" t="n"/>
    </row>
    <row r="603">
      <c r="A603" s="147" t="n"/>
      <c r="B603" s="147" t="n"/>
      <c r="C603" s="148" t="n"/>
      <c r="D603" s="148" t="n"/>
      <c r="E603" s="149" t="n"/>
      <c r="F603" s="148" t="n"/>
      <c r="G603" s="324" t="n"/>
      <c r="H603" s="324" t="n"/>
      <c r="I603" s="324" t="n"/>
      <c r="J603" s="151" t="n"/>
      <c r="K603" s="325" t="n"/>
    </row>
    <row r="604">
      <c r="A604" s="147" t="n"/>
      <c r="B604" s="147" t="n"/>
      <c r="C604" s="148" t="n"/>
      <c r="D604" s="148" t="n"/>
      <c r="E604" s="149" t="n"/>
      <c r="F604" s="148" t="n"/>
      <c r="G604" s="324" t="n"/>
      <c r="H604" s="324" t="n"/>
      <c r="I604" s="324" t="n"/>
      <c r="J604" s="151" t="n"/>
      <c r="K604" s="325" t="n"/>
    </row>
    <row r="605">
      <c r="A605" s="147" t="n"/>
      <c r="B605" s="147" t="n"/>
      <c r="C605" s="148" t="n"/>
      <c r="D605" s="148" t="n"/>
      <c r="E605" s="149" t="n"/>
      <c r="F605" s="148" t="n"/>
      <c r="G605" s="324" t="n"/>
      <c r="H605" s="324" t="n"/>
      <c r="I605" s="324" t="n"/>
      <c r="J605" s="151" t="n"/>
      <c r="K605" s="325" t="n"/>
    </row>
    <row r="606">
      <c r="A606" s="147" t="n"/>
      <c r="B606" s="147" t="n"/>
      <c r="C606" s="148" t="n"/>
      <c r="D606" s="148" t="n"/>
      <c r="E606" s="149" t="n"/>
      <c r="F606" s="148" t="n"/>
      <c r="G606" s="324" t="n"/>
      <c r="H606" s="324" t="n"/>
      <c r="I606" s="324" t="n"/>
      <c r="J606" s="151" t="n"/>
      <c r="K606" s="325" t="n"/>
    </row>
    <row r="607">
      <c r="A607" s="147" t="n"/>
      <c r="B607" s="147" t="n"/>
      <c r="C607" s="148" t="n"/>
      <c r="D607" s="148" t="n"/>
      <c r="E607" s="149" t="n"/>
      <c r="F607" s="148" t="n"/>
      <c r="G607" s="324" t="n"/>
      <c r="H607" s="324" t="n"/>
      <c r="I607" s="324" t="n"/>
      <c r="J607" s="151" t="n"/>
      <c r="K607" s="325" t="n"/>
    </row>
    <row r="608">
      <c r="A608" s="147" t="n"/>
      <c r="B608" s="147" t="n"/>
      <c r="C608" s="148" t="n"/>
      <c r="D608" s="148" t="n"/>
      <c r="E608" s="149" t="n"/>
      <c r="F608" s="148" t="n"/>
      <c r="G608" s="324" t="n"/>
      <c r="H608" s="324" t="n"/>
      <c r="I608" s="324" t="n"/>
      <c r="J608" s="151" t="n"/>
      <c r="K608" s="325" t="n"/>
    </row>
    <row r="609">
      <c r="A609" s="147" t="n"/>
      <c r="B609" s="147" t="n"/>
      <c r="C609" s="148" t="n"/>
      <c r="D609" s="148" t="n"/>
      <c r="E609" s="149" t="n"/>
      <c r="F609" s="148" t="n"/>
      <c r="G609" s="324" t="n"/>
      <c r="H609" s="324" t="n"/>
      <c r="I609" s="324" t="n"/>
      <c r="J609" s="151" t="n"/>
      <c r="K609" s="325" t="n"/>
    </row>
    <row r="610">
      <c r="A610" s="147" t="n"/>
      <c r="B610" s="147" t="n"/>
      <c r="C610" s="148" t="n"/>
      <c r="D610" s="148" t="n"/>
      <c r="E610" s="149" t="n"/>
      <c r="F610" s="148" t="n"/>
      <c r="G610" s="324" t="n"/>
      <c r="H610" s="324" t="n"/>
      <c r="I610" s="324" t="n"/>
      <c r="J610" s="151" t="n"/>
      <c r="K610" s="325" t="n"/>
    </row>
    <row r="611">
      <c r="A611" s="147" t="n"/>
      <c r="B611" s="147" t="n"/>
      <c r="C611" s="148" t="n"/>
      <c r="D611" s="148" t="n"/>
      <c r="E611" s="149" t="n"/>
      <c r="F611" s="148" t="n"/>
      <c r="G611" s="324" t="n"/>
      <c r="H611" s="324" t="n"/>
      <c r="I611" s="324" t="n"/>
      <c r="J611" s="151" t="n"/>
      <c r="K611" s="325" t="n"/>
    </row>
    <row r="612">
      <c r="A612" s="147" t="n"/>
      <c r="B612" s="147" t="n"/>
      <c r="C612" s="148" t="n"/>
      <c r="D612" s="148" t="n"/>
      <c r="E612" s="149" t="n"/>
      <c r="F612" s="148" t="n"/>
      <c r="G612" s="324" t="n"/>
      <c r="H612" s="324" t="n"/>
      <c r="I612" s="324" t="n"/>
      <c r="J612" s="151" t="n"/>
      <c r="K612" s="325" t="n"/>
    </row>
    <row r="613">
      <c r="A613" s="147" t="n"/>
      <c r="B613" s="147" t="n"/>
      <c r="C613" s="148" t="n"/>
      <c r="D613" s="148" t="n"/>
      <c r="E613" s="149" t="n"/>
      <c r="F613" s="148" t="n"/>
      <c r="G613" s="324" t="n"/>
      <c r="H613" s="324" t="n"/>
      <c r="I613" s="324" t="n"/>
      <c r="J613" s="151" t="n"/>
      <c r="K613" s="325" t="n"/>
    </row>
    <row r="614">
      <c r="A614" s="147" t="n"/>
      <c r="B614" s="147" t="n"/>
      <c r="C614" s="148" t="n"/>
      <c r="D614" s="148" t="n"/>
      <c r="E614" s="149" t="n"/>
      <c r="F614" s="148" t="n"/>
      <c r="G614" s="324" t="n"/>
      <c r="H614" s="324" t="n"/>
      <c r="I614" s="324" t="n"/>
      <c r="J614" s="151" t="n"/>
      <c r="K614" s="325" t="n"/>
    </row>
    <row r="615">
      <c r="A615" s="147" t="n"/>
      <c r="B615" s="147" t="n"/>
      <c r="C615" s="148" t="n"/>
      <c r="D615" s="148" t="n"/>
      <c r="E615" s="149" t="n"/>
      <c r="F615" s="148" t="n"/>
      <c r="G615" s="324" t="n"/>
      <c r="H615" s="324" t="n"/>
      <c r="I615" s="324" t="n"/>
      <c r="J615" s="151" t="n"/>
      <c r="K615" s="325" t="n"/>
    </row>
    <row r="616">
      <c r="A616" s="147" t="n"/>
      <c r="B616" s="147" t="n"/>
      <c r="C616" s="148" t="n"/>
      <c r="D616" s="148" t="n"/>
      <c r="E616" s="149" t="n"/>
      <c r="F616" s="148" t="n"/>
      <c r="G616" s="324" t="n"/>
      <c r="H616" s="324" t="n"/>
      <c r="I616" s="324" t="n"/>
      <c r="J616" s="151" t="n"/>
      <c r="K616" s="325" t="n"/>
    </row>
    <row r="617">
      <c r="A617" s="147" t="n"/>
      <c r="B617" s="147" t="n"/>
      <c r="C617" s="148" t="n"/>
      <c r="D617" s="148" t="n"/>
      <c r="E617" s="149" t="n"/>
      <c r="F617" s="148" t="n"/>
      <c r="G617" s="324" t="n"/>
      <c r="H617" s="324" t="n"/>
      <c r="I617" s="324" t="n"/>
      <c r="J617" s="151" t="n"/>
      <c r="K617" s="325" t="n"/>
    </row>
    <row r="618">
      <c r="A618" s="147" t="n"/>
      <c r="B618" s="147" t="n"/>
      <c r="C618" s="148" t="n"/>
      <c r="D618" s="148" t="n"/>
      <c r="E618" s="149" t="n"/>
      <c r="F618" s="148" t="n"/>
      <c r="G618" s="324" t="n"/>
      <c r="H618" s="324" t="n"/>
      <c r="I618" s="324" t="n"/>
      <c r="J618" s="151" t="n"/>
      <c r="K618" s="325" t="n"/>
    </row>
    <row r="619">
      <c r="A619" s="147" t="n"/>
      <c r="B619" s="147" t="n"/>
      <c r="C619" s="148" t="n"/>
      <c r="D619" s="148" t="n"/>
      <c r="E619" s="149" t="n"/>
      <c r="F619" s="148" t="n"/>
      <c r="G619" s="324" t="n"/>
      <c r="H619" s="324" t="n"/>
      <c r="I619" s="324" t="n"/>
      <c r="J619" s="151" t="n"/>
      <c r="K619" s="325" t="n"/>
    </row>
    <row r="620">
      <c r="A620" s="147" t="n"/>
      <c r="B620" s="147" t="n"/>
      <c r="C620" s="148" t="n"/>
      <c r="D620" s="148" t="n"/>
      <c r="E620" s="149" t="n"/>
      <c r="F620" s="148" t="n"/>
      <c r="G620" s="324" t="n"/>
      <c r="H620" s="324" t="n"/>
      <c r="I620" s="324" t="n"/>
      <c r="J620" s="151" t="n"/>
      <c r="K620" s="325" t="n"/>
    </row>
    <row r="621">
      <c r="A621" s="147" t="n"/>
      <c r="B621" s="147" t="n"/>
      <c r="C621" s="148" t="n"/>
      <c r="D621" s="148" t="n"/>
      <c r="E621" s="149" t="n"/>
      <c r="F621" s="148" t="n"/>
      <c r="G621" s="324" t="n"/>
      <c r="H621" s="324" t="n"/>
      <c r="I621" s="324" t="n"/>
      <c r="J621" s="151" t="n"/>
      <c r="K621" s="325" t="n"/>
    </row>
    <row r="622">
      <c r="A622" s="147" t="n"/>
      <c r="B622" s="147" t="n"/>
      <c r="C622" s="148" t="n"/>
      <c r="D622" s="148" t="n"/>
      <c r="E622" s="149" t="n"/>
      <c r="F622" s="148" t="n"/>
      <c r="G622" s="324" t="n"/>
      <c r="H622" s="324" t="n"/>
      <c r="I622" s="324" t="n"/>
      <c r="J622" s="151" t="n"/>
      <c r="K622" s="325" t="n"/>
    </row>
    <row r="623">
      <c r="A623" s="147" t="n"/>
      <c r="B623" s="147" t="n"/>
      <c r="C623" s="148" t="n"/>
      <c r="D623" s="148" t="n"/>
      <c r="E623" s="149" t="n"/>
      <c r="F623" s="148" t="n"/>
      <c r="G623" s="324" t="n"/>
      <c r="H623" s="324" t="n"/>
      <c r="I623" s="324" t="n"/>
      <c r="J623" s="151" t="n"/>
      <c r="K623" s="325" t="n"/>
    </row>
    <row r="624">
      <c r="A624" s="147" t="n"/>
      <c r="B624" s="147" t="n"/>
      <c r="C624" s="148" t="n"/>
      <c r="D624" s="148" t="n"/>
      <c r="E624" s="149" t="n"/>
      <c r="F624" s="148" t="n"/>
      <c r="G624" s="324" t="n"/>
      <c r="H624" s="324" t="n"/>
      <c r="I624" s="324" t="n"/>
      <c r="J624" s="151" t="n"/>
      <c r="K624" s="325" t="n"/>
    </row>
    <row r="625">
      <c r="A625" s="147" t="n"/>
      <c r="B625" s="147" t="n"/>
      <c r="C625" s="148" t="n"/>
      <c r="D625" s="148" t="n"/>
      <c r="E625" s="149" t="n"/>
      <c r="F625" s="148" t="n"/>
      <c r="G625" s="324" t="n"/>
      <c r="H625" s="324" t="n"/>
      <c r="I625" s="324" t="n"/>
      <c r="J625" s="151" t="n"/>
      <c r="K625" s="325" t="n"/>
    </row>
    <row r="626">
      <c r="A626" s="147" t="n"/>
      <c r="B626" s="147" t="n"/>
      <c r="C626" s="148" t="n"/>
      <c r="D626" s="148" t="n"/>
      <c r="E626" s="149" t="n"/>
      <c r="F626" s="148" t="n"/>
      <c r="G626" s="324" t="n"/>
      <c r="H626" s="324" t="n"/>
      <c r="I626" s="324" t="n"/>
      <c r="J626" s="151" t="n"/>
      <c r="K626" s="325" t="n"/>
    </row>
    <row r="627">
      <c r="A627" s="147" t="n"/>
      <c r="B627" s="147" t="n"/>
      <c r="C627" s="148" t="n"/>
      <c r="D627" s="148" t="n"/>
      <c r="E627" s="149" t="n"/>
      <c r="F627" s="148" t="n"/>
      <c r="G627" s="324" t="n"/>
      <c r="H627" s="324" t="n"/>
      <c r="I627" s="324" t="n"/>
      <c r="J627" s="151" t="n"/>
      <c r="K627" s="325" t="n"/>
    </row>
    <row r="628">
      <c r="A628" s="147" t="n"/>
      <c r="B628" s="147" t="n"/>
      <c r="C628" s="148" t="n"/>
      <c r="D628" s="148" t="n"/>
      <c r="E628" s="149" t="n"/>
      <c r="F628" s="148" t="n"/>
      <c r="G628" s="324" t="n"/>
      <c r="H628" s="324" t="n"/>
      <c r="I628" s="324" t="n"/>
      <c r="J628" s="151" t="n"/>
      <c r="K628" s="325" t="n"/>
    </row>
    <row r="629">
      <c r="A629" s="147" t="n"/>
      <c r="B629" s="147" t="n"/>
      <c r="C629" s="148" t="n"/>
      <c r="D629" s="148" t="n"/>
      <c r="E629" s="149" t="n"/>
      <c r="F629" s="148" t="n"/>
      <c r="G629" s="324" t="n"/>
      <c r="H629" s="324" t="n"/>
      <c r="I629" s="324" t="n"/>
      <c r="J629" s="151" t="n"/>
      <c r="K629" s="325" t="n"/>
    </row>
    <row r="630">
      <c r="A630" s="147" t="n"/>
      <c r="B630" s="147" t="n"/>
      <c r="C630" s="148" t="n"/>
      <c r="D630" s="148" t="n"/>
      <c r="E630" s="149" t="n"/>
      <c r="F630" s="148" t="n"/>
      <c r="G630" s="324" t="n"/>
      <c r="H630" s="324" t="n"/>
      <c r="I630" s="324" t="n"/>
      <c r="J630" s="151" t="n"/>
      <c r="K630" s="325" t="n"/>
    </row>
    <row r="631">
      <c r="A631" s="147" t="n"/>
      <c r="B631" s="147" t="n"/>
      <c r="C631" s="148" t="n"/>
      <c r="D631" s="148" t="n"/>
      <c r="E631" s="149" t="n"/>
      <c r="F631" s="148" t="n"/>
      <c r="G631" s="324" t="n"/>
      <c r="H631" s="324" t="n"/>
      <c r="I631" s="324" t="n"/>
      <c r="J631" s="151" t="n"/>
      <c r="K631" s="325" t="n"/>
    </row>
    <row r="632">
      <c r="A632" s="147" t="n"/>
      <c r="B632" s="147" t="n"/>
      <c r="C632" s="148" t="n"/>
      <c r="D632" s="148" t="n"/>
      <c r="E632" s="149" t="n"/>
      <c r="F632" s="148" t="n"/>
      <c r="G632" s="324" t="n"/>
      <c r="H632" s="324" t="n"/>
      <c r="I632" s="324" t="n"/>
      <c r="J632" s="151" t="n"/>
      <c r="K632" s="325" t="n"/>
    </row>
    <row r="633">
      <c r="A633" s="147" t="n"/>
      <c r="B633" s="147" t="n"/>
      <c r="C633" s="148" t="n"/>
      <c r="D633" s="148" t="n"/>
      <c r="E633" s="149" t="n"/>
      <c r="F633" s="148" t="n"/>
      <c r="G633" s="324" t="n"/>
      <c r="H633" s="324" t="n"/>
      <c r="I633" s="324" t="n"/>
      <c r="J633" s="151" t="n"/>
      <c r="K633" s="325" t="n"/>
    </row>
    <row r="634">
      <c r="A634" s="147" t="n"/>
      <c r="B634" s="147" t="n"/>
      <c r="C634" s="148" t="n"/>
      <c r="D634" s="148" t="n"/>
      <c r="E634" s="149" t="n"/>
      <c r="F634" s="148" t="n"/>
      <c r="G634" s="324" t="n"/>
      <c r="H634" s="324" t="n"/>
      <c r="I634" s="324" t="n"/>
      <c r="J634" s="151" t="n"/>
      <c r="K634" s="325" t="n"/>
    </row>
    <row r="635">
      <c r="A635" s="147" t="n"/>
      <c r="B635" s="147" t="n"/>
      <c r="C635" s="148" t="n"/>
      <c r="D635" s="148" t="n"/>
      <c r="E635" s="149" t="n"/>
      <c r="F635" s="148" t="n"/>
      <c r="G635" s="324" t="n"/>
      <c r="H635" s="324" t="n"/>
      <c r="I635" s="324" t="n"/>
      <c r="J635" s="151" t="n"/>
      <c r="K635" s="325" t="n"/>
    </row>
    <row r="636">
      <c r="A636" s="147" t="n"/>
      <c r="B636" s="147" t="n"/>
      <c r="C636" s="148" t="n"/>
      <c r="D636" s="148" t="n"/>
      <c r="E636" s="149" t="n"/>
      <c r="F636" s="148" t="n"/>
      <c r="G636" s="324" t="n"/>
      <c r="H636" s="324" t="n"/>
      <c r="I636" s="324" t="n"/>
      <c r="J636" s="151" t="n"/>
      <c r="K636" s="325" t="n"/>
    </row>
    <row r="637">
      <c r="A637" s="147" t="n"/>
      <c r="B637" s="147" t="n"/>
      <c r="C637" s="148" t="n"/>
      <c r="D637" s="148" t="n"/>
      <c r="E637" s="149" t="n"/>
      <c r="F637" s="148" t="n"/>
      <c r="G637" s="324" t="n"/>
      <c r="H637" s="324" t="n"/>
      <c r="I637" s="324" t="n"/>
      <c r="J637" s="151" t="n"/>
      <c r="K637" s="325" t="n"/>
    </row>
    <row r="638">
      <c r="A638" s="147" t="n"/>
      <c r="B638" s="147" t="n"/>
      <c r="C638" s="148" t="n"/>
      <c r="D638" s="148" t="n"/>
      <c r="E638" s="149" t="n"/>
      <c r="F638" s="148" t="n"/>
      <c r="G638" s="324" t="n"/>
      <c r="H638" s="324" t="n"/>
      <c r="I638" s="324" t="n"/>
      <c r="J638" s="151" t="n"/>
      <c r="K638" s="325" t="n"/>
    </row>
    <row r="639">
      <c r="A639" s="147" t="n"/>
      <c r="B639" s="147" t="n"/>
      <c r="C639" s="148" t="n"/>
      <c r="D639" s="148" t="n"/>
      <c r="E639" s="149" t="n"/>
      <c r="F639" s="148" t="n"/>
      <c r="G639" s="324" t="n"/>
      <c r="H639" s="324" t="n"/>
      <c r="I639" s="324" t="n"/>
      <c r="J639" s="151" t="n"/>
      <c r="K639" s="325" t="n"/>
    </row>
    <row r="640">
      <c r="A640" s="147" t="n"/>
      <c r="B640" s="147" t="n"/>
      <c r="C640" s="148" t="n"/>
      <c r="D640" s="148" t="n"/>
      <c r="E640" s="149" t="n"/>
      <c r="F640" s="148" t="n"/>
      <c r="G640" s="324" t="n"/>
      <c r="H640" s="324" t="n"/>
      <c r="I640" s="324" t="n"/>
      <c r="J640" s="151" t="n"/>
      <c r="K640" s="325" t="n"/>
    </row>
    <row r="641">
      <c r="A641" s="147" t="n"/>
      <c r="B641" s="147" t="n"/>
      <c r="C641" s="148" t="n"/>
      <c r="D641" s="148" t="n"/>
      <c r="E641" s="149" t="n"/>
      <c r="F641" s="148" t="n"/>
      <c r="G641" s="324" t="n"/>
      <c r="H641" s="324" t="n"/>
      <c r="I641" s="324" t="n"/>
      <c r="J641" s="151" t="n"/>
      <c r="K641" s="325" t="n"/>
    </row>
    <row r="642">
      <c r="A642" s="147" t="n"/>
      <c r="B642" s="147" t="n"/>
      <c r="C642" s="148" t="n"/>
      <c r="D642" s="148" t="n"/>
      <c r="E642" s="149" t="n"/>
      <c r="F642" s="148" t="n"/>
      <c r="G642" s="324" t="n"/>
      <c r="H642" s="324" t="n"/>
      <c r="I642" s="324" t="n"/>
      <c r="J642" s="151" t="n"/>
      <c r="K642" s="325" t="n"/>
    </row>
    <row r="643">
      <c r="A643" s="147" t="n"/>
      <c r="B643" s="147" t="n"/>
      <c r="C643" s="148" t="n"/>
      <c r="D643" s="148" t="n"/>
      <c r="E643" s="149" t="n"/>
      <c r="F643" s="148" t="n"/>
      <c r="G643" s="324" t="n"/>
      <c r="H643" s="324" t="n"/>
      <c r="I643" s="324" t="n"/>
      <c r="J643" s="151" t="n"/>
      <c r="K643" s="325" t="n"/>
    </row>
    <row r="644">
      <c r="A644" s="147" t="n"/>
      <c r="B644" s="147" t="n"/>
      <c r="C644" s="148" t="n"/>
      <c r="D644" s="148" t="n"/>
      <c r="E644" s="149" t="n"/>
      <c r="F644" s="148" t="n"/>
      <c r="G644" s="324" t="n"/>
      <c r="H644" s="324" t="n"/>
      <c r="I644" s="324" t="n"/>
      <c r="J644" s="151" t="n"/>
      <c r="K644" s="325" t="n"/>
    </row>
    <row r="645">
      <c r="A645" s="147" t="n"/>
      <c r="B645" s="147" t="n"/>
      <c r="C645" s="148" t="n"/>
      <c r="D645" s="148" t="n"/>
      <c r="E645" s="149" t="n"/>
      <c r="F645" s="148" t="n"/>
      <c r="G645" s="324" t="n"/>
      <c r="H645" s="324" t="n"/>
      <c r="I645" s="324" t="n"/>
      <c r="J645" s="151" t="n"/>
      <c r="K645" s="325" t="n"/>
    </row>
    <row r="646">
      <c r="A646" s="147" t="n"/>
      <c r="B646" s="147" t="n"/>
      <c r="C646" s="148" t="n"/>
      <c r="D646" s="148" t="n"/>
      <c r="E646" s="149" t="n"/>
      <c r="F646" s="148" t="n"/>
      <c r="G646" s="324" t="n"/>
      <c r="H646" s="324" t="n"/>
      <c r="I646" s="324" t="n"/>
      <c r="J646" s="151" t="n"/>
      <c r="K646" s="325" t="n"/>
    </row>
    <row r="647">
      <c r="A647" s="147" t="n"/>
      <c r="B647" s="147" t="n"/>
      <c r="C647" s="148" t="n"/>
      <c r="D647" s="148" t="n"/>
      <c r="E647" s="149" t="n"/>
      <c r="F647" s="148" t="n"/>
      <c r="G647" s="324" t="n"/>
      <c r="H647" s="324" t="n"/>
      <c r="I647" s="324" t="n"/>
      <c r="J647" s="151" t="n"/>
      <c r="K647" s="325" t="n"/>
    </row>
    <row r="648">
      <c r="A648" s="147" t="n"/>
      <c r="B648" s="147" t="n"/>
      <c r="C648" s="148" t="n"/>
      <c r="D648" s="148" t="n"/>
      <c r="E648" s="149" t="n"/>
      <c r="F648" s="148" t="n"/>
      <c r="G648" s="324" t="n"/>
      <c r="H648" s="324" t="n"/>
      <c r="I648" s="324" t="n"/>
      <c r="J648" s="151" t="n"/>
      <c r="K648" s="325" t="n"/>
    </row>
    <row r="649">
      <c r="A649" s="147" t="n"/>
      <c r="B649" s="147" t="n"/>
      <c r="C649" s="148" t="n"/>
      <c r="D649" s="148" t="n"/>
      <c r="E649" s="149" t="n"/>
      <c r="F649" s="148" t="n"/>
      <c r="G649" s="324" t="n"/>
      <c r="H649" s="324" t="n"/>
      <c r="I649" s="324" t="n"/>
      <c r="J649" s="151" t="n"/>
      <c r="K649" s="325" t="n"/>
    </row>
    <row r="650">
      <c r="A650" s="147" t="n"/>
      <c r="B650" s="147" t="n"/>
      <c r="C650" s="148" t="n"/>
      <c r="D650" s="148" t="n"/>
      <c r="E650" s="149" t="n"/>
      <c r="F650" s="148" t="n"/>
      <c r="G650" s="324" t="n"/>
      <c r="H650" s="324" t="n"/>
      <c r="I650" s="324" t="n"/>
      <c r="J650" s="151" t="n"/>
      <c r="K650" s="325" t="n"/>
    </row>
    <row r="651">
      <c r="A651" s="147" t="n"/>
      <c r="B651" s="147" t="n"/>
      <c r="C651" s="148" t="n"/>
      <c r="D651" s="148" t="n"/>
      <c r="E651" s="149" t="n"/>
      <c r="F651" s="148" t="n"/>
      <c r="G651" s="324" t="n"/>
      <c r="H651" s="324" t="n"/>
      <c r="I651" s="324" t="n"/>
      <c r="J651" s="151" t="n"/>
      <c r="K651" s="325" t="n"/>
    </row>
    <row r="652">
      <c r="A652" s="147" t="n"/>
      <c r="B652" s="147" t="n"/>
      <c r="C652" s="148" t="n"/>
      <c r="D652" s="148" t="n"/>
      <c r="E652" s="149" t="n"/>
      <c r="F652" s="148" t="n"/>
      <c r="G652" s="324" t="n"/>
      <c r="H652" s="324" t="n"/>
      <c r="I652" s="324" t="n"/>
      <c r="J652" s="151" t="n"/>
      <c r="K652" s="325" t="n"/>
    </row>
    <row r="653">
      <c r="A653" s="147" t="n"/>
      <c r="B653" s="147" t="n"/>
      <c r="C653" s="148" t="n"/>
      <c r="D653" s="148" t="n"/>
      <c r="E653" s="149" t="n"/>
      <c r="F653" s="148" t="n"/>
      <c r="G653" s="324" t="n"/>
      <c r="H653" s="324" t="n"/>
      <c r="I653" s="324" t="n"/>
      <c r="J653" s="151" t="n"/>
      <c r="K653" s="325" t="n"/>
    </row>
    <row r="654">
      <c r="A654" s="147" t="n"/>
      <c r="B654" s="147" t="n"/>
      <c r="C654" s="148" t="n"/>
      <c r="D654" s="148" t="n"/>
      <c r="E654" s="149" t="n"/>
      <c r="F654" s="148" t="n"/>
      <c r="G654" s="324" t="n"/>
      <c r="H654" s="324" t="n"/>
      <c r="I654" s="324" t="n"/>
      <c r="J654" s="151" t="n"/>
      <c r="K654" s="325" t="n"/>
    </row>
    <row r="655">
      <c r="A655" s="147" t="n"/>
      <c r="B655" s="147" t="n"/>
      <c r="C655" s="148" t="n"/>
      <c r="D655" s="148" t="n"/>
      <c r="E655" s="149" t="n"/>
      <c r="F655" s="148" t="n"/>
      <c r="G655" s="324" t="n"/>
      <c r="H655" s="324" t="n"/>
      <c r="I655" s="324" t="n"/>
      <c r="J655" s="151" t="n"/>
      <c r="K655" s="325" t="n"/>
    </row>
    <row r="656">
      <c r="A656" s="147" t="n"/>
      <c r="B656" s="147" t="n"/>
      <c r="C656" s="148" t="n"/>
      <c r="D656" s="148" t="n"/>
      <c r="E656" s="149" t="n"/>
      <c r="F656" s="148" t="n"/>
      <c r="G656" s="324" t="n"/>
      <c r="H656" s="324" t="n"/>
      <c r="I656" s="324" t="n"/>
      <c r="J656" s="151" t="n"/>
      <c r="K656" s="325" t="n"/>
    </row>
    <row r="657">
      <c r="A657" s="147" t="n"/>
      <c r="B657" s="147" t="n"/>
      <c r="C657" s="148" t="n"/>
      <c r="D657" s="148" t="n"/>
      <c r="E657" s="149" t="n"/>
      <c r="F657" s="148" t="n"/>
      <c r="G657" s="324" t="n"/>
      <c r="H657" s="324" t="n"/>
      <c r="I657" s="324" t="n"/>
      <c r="J657" s="151" t="n"/>
      <c r="K657" s="325" t="n"/>
    </row>
    <row r="658">
      <c r="A658" s="147" t="n"/>
      <c r="B658" s="147" t="n"/>
      <c r="C658" s="148" t="n"/>
      <c r="D658" s="148" t="n"/>
      <c r="E658" s="149" t="n"/>
      <c r="F658" s="148" t="n"/>
      <c r="G658" s="324" t="n"/>
      <c r="H658" s="324" t="n"/>
      <c r="I658" s="324" t="n"/>
      <c r="J658" s="151" t="n"/>
      <c r="K658" s="325" t="n"/>
    </row>
    <row r="659">
      <c r="A659" s="147" t="n"/>
      <c r="B659" s="147" t="n"/>
      <c r="C659" s="148" t="n"/>
      <c r="D659" s="148" t="n"/>
      <c r="E659" s="149" t="n"/>
      <c r="F659" s="148" t="n"/>
      <c r="G659" s="324" t="n"/>
      <c r="H659" s="324" t="n"/>
      <c r="I659" s="324" t="n"/>
      <c r="J659" s="151" t="n"/>
      <c r="K659" s="325" t="n"/>
    </row>
    <row r="660">
      <c r="A660" s="147" t="n"/>
      <c r="B660" s="147" t="n"/>
      <c r="C660" s="148" t="n"/>
      <c r="D660" s="148" t="n"/>
      <c r="E660" s="149" t="n"/>
      <c r="F660" s="148" t="n"/>
      <c r="G660" s="324" t="n"/>
      <c r="H660" s="324" t="n"/>
      <c r="I660" s="324" t="n"/>
      <c r="J660" s="151" t="n"/>
      <c r="K660" s="325" t="n"/>
    </row>
    <row r="661">
      <c r="A661" s="147" t="n"/>
      <c r="B661" s="147" t="n"/>
      <c r="C661" s="148" t="n"/>
      <c r="D661" s="148" t="n"/>
      <c r="E661" s="149" t="n"/>
      <c r="F661" s="148" t="n"/>
      <c r="G661" s="324" t="n"/>
      <c r="H661" s="324" t="n"/>
      <c r="I661" s="324" t="n"/>
      <c r="J661" s="151" t="n"/>
      <c r="K661" s="325" t="n"/>
    </row>
    <row r="662">
      <c r="A662" s="147" t="n"/>
      <c r="B662" s="147" t="n"/>
      <c r="C662" s="148" t="n"/>
      <c r="D662" s="148" t="n"/>
      <c r="E662" s="149" t="n"/>
      <c r="F662" s="148" t="n"/>
      <c r="G662" s="324" t="n"/>
      <c r="H662" s="324" t="n"/>
      <c r="I662" s="324" t="n"/>
      <c r="J662" s="151" t="n"/>
      <c r="K662" s="325" t="n"/>
    </row>
    <row r="663">
      <c r="A663" s="147" t="n"/>
      <c r="B663" s="147" t="n"/>
      <c r="C663" s="148" t="n"/>
      <c r="D663" s="148" t="n"/>
      <c r="E663" s="149" t="n"/>
      <c r="F663" s="148" t="n"/>
      <c r="G663" s="324" t="n"/>
      <c r="H663" s="324" t="n"/>
      <c r="I663" s="324" t="n"/>
      <c r="J663" s="151" t="n"/>
      <c r="K663" s="325" t="n"/>
    </row>
    <row r="664">
      <c r="A664" s="147" t="n"/>
      <c r="B664" s="147" t="n"/>
      <c r="C664" s="148" t="n"/>
      <c r="D664" s="148" t="n"/>
      <c r="E664" s="149" t="n"/>
      <c r="F664" s="148" t="n"/>
      <c r="G664" s="324" t="n"/>
      <c r="H664" s="324" t="n"/>
      <c r="I664" s="324" t="n"/>
      <c r="J664" s="151" t="n"/>
      <c r="K664" s="325" t="n"/>
    </row>
    <row r="665">
      <c r="A665" s="147" t="n"/>
      <c r="B665" s="147" t="n"/>
      <c r="C665" s="148" t="n"/>
      <c r="D665" s="148" t="n"/>
      <c r="E665" s="149" t="n"/>
      <c r="F665" s="148" t="n"/>
      <c r="G665" s="324" t="n"/>
      <c r="H665" s="324" t="n"/>
      <c r="I665" s="324" t="n"/>
      <c r="J665" s="151" t="n"/>
      <c r="K665" s="325" t="n"/>
    </row>
    <row r="666">
      <c r="A666" s="147" t="n"/>
      <c r="B666" s="147" t="n"/>
      <c r="C666" s="148" t="n"/>
      <c r="D666" s="148" t="n"/>
      <c r="E666" s="149" t="n"/>
      <c r="F666" s="148" t="n"/>
      <c r="G666" s="324" t="n"/>
      <c r="H666" s="324" t="n"/>
      <c r="I666" s="324" t="n"/>
      <c r="J666" s="151" t="n"/>
      <c r="K666" s="325" t="n"/>
    </row>
    <row r="667">
      <c r="A667" s="147" t="n"/>
      <c r="B667" s="147" t="n"/>
      <c r="C667" s="148" t="n"/>
      <c r="D667" s="148" t="n"/>
      <c r="E667" s="149" t="n"/>
      <c r="F667" s="148" t="n"/>
      <c r="G667" s="324" t="n"/>
      <c r="H667" s="324" t="n"/>
      <c r="I667" s="324" t="n"/>
      <c r="J667" s="151" t="n"/>
      <c r="K667" s="325" t="n"/>
    </row>
    <row r="668">
      <c r="A668" s="147" t="n"/>
      <c r="B668" s="147" t="n"/>
      <c r="C668" s="148" t="n"/>
      <c r="D668" s="148" t="n"/>
      <c r="E668" s="149" t="n"/>
      <c r="F668" s="148" t="n"/>
      <c r="G668" s="324" t="n"/>
      <c r="H668" s="324" t="n"/>
      <c r="I668" s="324" t="n"/>
      <c r="J668" s="151" t="n"/>
      <c r="K668" s="325" t="n"/>
    </row>
    <row r="669">
      <c r="A669" s="147" t="n"/>
      <c r="B669" s="147" t="n"/>
      <c r="C669" s="148" t="n"/>
      <c r="D669" s="148" t="n"/>
      <c r="E669" s="149" t="n"/>
      <c r="F669" s="148" t="n"/>
      <c r="G669" s="324" t="n"/>
      <c r="H669" s="324" t="n"/>
      <c r="I669" s="324" t="n"/>
      <c r="J669" s="151" t="n"/>
      <c r="K669" s="325" t="n"/>
    </row>
    <row r="670">
      <c r="A670" s="147" t="n"/>
      <c r="B670" s="147" t="n"/>
      <c r="C670" s="148" t="n"/>
      <c r="D670" s="148" t="n"/>
      <c r="E670" s="149" t="n"/>
      <c r="F670" s="148" t="n"/>
      <c r="G670" s="324" t="n"/>
      <c r="H670" s="324" t="n"/>
      <c r="I670" s="324" t="n"/>
      <c r="J670" s="151" t="n"/>
      <c r="K670" s="325" t="n"/>
    </row>
    <row r="671">
      <c r="A671" s="147" t="n"/>
      <c r="B671" s="147" t="n"/>
      <c r="C671" s="148" t="n"/>
      <c r="D671" s="148" t="n"/>
      <c r="E671" s="149" t="n"/>
      <c r="F671" s="148" t="n"/>
      <c r="G671" s="324" t="n"/>
      <c r="H671" s="324" t="n"/>
      <c r="I671" s="324" t="n"/>
      <c r="J671" s="151" t="n"/>
      <c r="K671" s="325" t="n"/>
    </row>
    <row r="672">
      <c r="A672" s="147" t="n"/>
      <c r="B672" s="147" t="n"/>
      <c r="C672" s="148" t="n"/>
      <c r="D672" s="148" t="n"/>
      <c r="E672" s="149" t="n"/>
      <c r="F672" s="148" t="n"/>
      <c r="G672" s="324" t="n"/>
      <c r="H672" s="324" t="n"/>
      <c r="I672" s="324" t="n"/>
      <c r="J672" s="151" t="n"/>
      <c r="K672" s="325" t="n"/>
    </row>
    <row r="673">
      <c r="A673" s="147" t="n"/>
      <c r="B673" s="147" t="n"/>
      <c r="C673" s="148" t="n"/>
      <c r="D673" s="148" t="n"/>
      <c r="E673" s="149" t="n"/>
      <c r="F673" s="148" t="n"/>
      <c r="G673" s="324" t="n"/>
      <c r="H673" s="324" t="n"/>
      <c r="I673" s="324" t="n"/>
      <c r="J673" s="151" t="n"/>
      <c r="K673" s="325" t="n"/>
    </row>
    <row r="674">
      <c r="A674" s="147" t="n"/>
      <c r="B674" s="147" t="n"/>
      <c r="C674" s="148" t="n"/>
      <c r="D674" s="148" t="n"/>
      <c r="E674" s="149" t="n"/>
      <c r="F674" s="148" t="n"/>
      <c r="G674" s="324" t="n"/>
      <c r="H674" s="324" t="n"/>
      <c r="I674" s="324" t="n"/>
      <c r="J674" s="151" t="n"/>
      <c r="K674" s="325" t="n"/>
    </row>
    <row r="675">
      <c r="A675" s="147" t="n"/>
      <c r="B675" s="147" t="n"/>
      <c r="C675" s="148" t="n"/>
      <c r="D675" s="148" t="n"/>
      <c r="E675" s="149" t="n"/>
      <c r="F675" s="148" t="n"/>
      <c r="G675" s="324" t="n"/>
      <c r="H675" s="324" t="n"/>
      <c r="I675" s="324" t="n"/>
      <c r="J675" s="151" t="n"/>
      <c r="K675" s="325" t="n"/>
    </row>
    <row r="676">
      <c r="A676" s="147" t="n"/>
      <c r="B676" s="147" t="n"/>
      <c r="C676" s="148" t="n"/>
      <c r="D676" s="148" t="n"/>
      <c r="E676" s="149" t="n"/>
      <c r="F676" s="148" t="n"/>
      <c r="G676" s="324" t="n"/>
      <c r="H676" s="324" t="n"/>
      <c r="I676" s="324" t="n"/>
      <c r="J676" s="151" t="n"/>
      <c r="K676" s="325" t="n"/>
    </row>
    <row r="677">
      <c r="A677" s="147" t="n"/>
      <c r="B677" s="147" t="n"/>
      <c r="C677" s="148" t="n"/>
      <c r="D677" s="148" t="n"/>
      <c r="E677" s="149" t="n"/>
      <c r="F677" s="148" t="n"/>
      <c r="G677" s="324" t="n"/>
      <c r="H677" s="324" t="n"/>
      <c r="I677" s="324" t="n"/>
      <c r="J677" s="151" t="n"/>
      <c r="K677" s="325" t="n"/>
    </row>
    <row r="678">
      <c r="A678" s="147" t="n"/>
      <c r="B678" s="147" t="n"/>
      <c r="C678" s="148" t="n"/>
      <c r="D678" s="148" t="n"/>
      <c r="E678" s="149" t="n"/>
      <c r="F678" s="148" t="n"/>
      <c r="G678" s="324" t="n"/>
      <c r="H678" s="324" t="n"/>
      <c r="I678" s="324" t="n"/>
      <c r="J678" s="151" t="n"/>
      <c r="K678" s="325" t="n"/>
    </row>
    <row r="679">
      <c r="A679" s="147" t="n"/>
      <c r="B679" s="147" t="n"/>
      <c r="C679" s="148" t="n"/>
      <c r="D679" s="148" t="n"/>
      <c r="E679" s="149" t="n"/>
      <c r="F679" s="148" t="n"/>
      <c r="G679" s="324" t="n"/>
      <c r="H679" s="324" t="n"/>
      <c r="I679" s="324" t="n"/>
      <c r="J679" s="151" t="n"/>
      <c r="K679" s="325" t="n"/>
    </row>
    <row r="680">
      <c r="A680" s="147" t="n"/>
      <c r="B680" s="147" t="n"/>
      <c r="C680" s="148" t="n"/>
      <c r="D680" s="148" t="n"/>
      <c r="E680" s="149" t="n"/>
      <c r="F680" s="148" t="n"/>
      <c r="G680" s="324" t="n"/>
      <c r="H680" s="324" t="n"/>
      <c r="I680" s="324" t="n"/>
      <c r="J680" s="151" t="n"/>
      <c r="K680" s="325" t="n"/>
    </row>
    <row r="681">
      <c r="A681" s="147" t="n"/>
      <c r="B681" s="147" t="n"/>
      <c r="C681" s="148" t="n"/>
      <c r="D681" s="148" t="n"/>
      <c r="E681" s="149" t="n"/>
      <c r="F681" s="148" t="n"/>
      <c r="G681" s="324" t="n"/>
      <c r="H681" s="324" t="n"/>
      <c r="I681" s="324" t="n"/>
      <c r="J681" s="151" t="n"/>
      <c r="K681" s="325" t="n"/>
    </row>
    <row r="682">
      <c r="A682" s="147" t="n"/>
      <c r="B682" s="147" t="n"/>
      <c r="C682" s="148" t="n"/>
      <c r="D682" s="148" t="n"/>
      <c r="E682" s="149" t="n"/>
      <c r="F682" s="148" t="n"/>
      <c r="G682" s="324" t="n"/>
      <c r="H682" s="324" t="n"/>
      <c r="I682" s="324" t="n"/>
      <c r="J682" s="151" t="n"/>
      <c r="K682" s="325" t="n"/>
    </row>
    <row r="683">
      <c r="A683" s="147" t="n"/>
      <c r="B683" s="147" t="n"/>
      <c r="C683" s="148" t="n"/>
      <c r="D683" s="148" t="n"/>
      <c r="E683" s="149" t="n"/>
      <c r="F683" s="148" t="n"/>
      <c r="G683" s="324" t="n"/>
      <c r="H683" s="324" t="n"/>
      <c r="I683" s="324" t="n"/>
      <c r="J683" s="151" t="n"/>
      <c r="K683" s="325" t="n"/>
    </row>
    <row r="684">
      <c r="A684" s="147" t="n"/>
      <c r="B684" s="147" t="n"/>
      <c r="C684" s="148" t="n"/>
      <c r="D684" s="148" t="n"/>
      <c r="E684" s="149" t="n"/>
      <c r="F684" s="148" t="n"/>
      <c r="G684" s="324" t="n"/>
      <c r="H684" s="324" t="n"/>
      <c r="I684" s="324" t="n"/>
      <c r="J684" s="151" t="n"/>
      <c r="K684" s="325" t="n"/>
    </row>
    <row r="685">
      <c r="A685" s="147" t="n"/>
      <c r="B685" s="147" t="n"/>
      <c r="C685" s="148" t="n"/>
      <c r="D685" s="148" t="n"/>
      <c r="E685" s="149" t="n"/>
      <c r="F685" s="148" t="n"/>
      <c r="G685" s="324" t="n"/>
      <c r="H685" s="324" t="n"/>
      <c r="I685" s="324" t="n"/>
      <c r="J685" s="151" t="n"/>
      <c r="K685" s="325" t="n"/>
    </row>
    <row r="686">
      <c r="A686" s="147" t="n"/>
      <c r="B686" s="147" t="n"/>
      <c r="C686" s="148" t="n"/>
      <c r="D686" s="148" t="n"/>
      <c r="E686" s="149" t="n"/>
      <c r="F686" s="148" t="n"/>
      <c r="G686" s="324" t="n"/>
      <c r="H686" s="324" t="n"/>
      <c r="I686" s="324" t="n"/>
      <c r="J686" s="151" t="n"/>
      <c r="K686" s="325" t="n"/>
    </row>
    <row r="687">
      <c r="A687" s="147" t="n"/>
      <c r="B687" s="147" t="n"/>
      <c r="C687" s="148" t="n"/>
      <c r="D687" s="148" t="n"/>
      <c r="E687" s="149" t="n"/>
      <c r="F687" s="148" t="n"/>
      <c r="G687" s="324" t="n"/>
      <c r="H687" s="324" t="n"/>
      <c r="I687" s="324" t="n"/>
      <c r="J687" s="151" t="n"/>
      <c r="K687" s="325" t="n"/>
    </row>
    <row r="688">
      <c r="A688" s="147" t="n"/>
      <c r="B688" s="147" t="n"/>
      <c r="C688" s="148" t="n"/>
      <c r="D688" s="148" t="n"/>
      <c r="E688" s="149" t="n"/>
      <c r="F688" s="148" t="n"/>
      <c r="G688" s="324" t="n"/>
      <c r="H688" s="324" t="n"/>
      <c r="I688" s="324" t="n"/>
      <c r="J688" s="151" t="n"/>
      <c r="K688" s="325" t="n"/>
    </row>
    <row r="689">
      <c r="A689" s="147" t="n"/>
      <c r="B689" s="147" t="n"/>
      <c r="C689" s="148" t="n"/>
      <c r="D689" s="148" t="n"/>
      <c r="E689" s="149" t="n"/>
      <c r="F689" s="148" t="n"/>
      <c r="G689" s="324" t="n"/>
      <c r="H689" s="324" t="n"/>
      <c r="I689" s="324" t="n"/>
      <c r="J689" s="151" t="n"/>
      <c r="K689" s="325" t="n"/>
    </row>
    <row r="690">
      <c r="A690" s="147" t="n"/>
      <c r="B690" s="147" t="n"/>
      <c r="C690" s="148" t="n"/>
      <c r="D690" s="148" t="n"/>
      <c r="E690" s="149" t="n"/>
      <c r="F690" s="148" t="n"/>
      <c r="G690" s="324" t="n"/>
      <c r="H690" s="324" t="n"/>
      <c r="I690" s="324" t="n"/>
      <c r="J690" s="151" t="n"/>
      <c r="K690" s="325" t="n"/>
    </row>
    <row r="691">
      <c r="A691" s="147" t="n"/>
      <c r="B691" s="147" t="n"/>
      <c r="C691" s="148" t="n"/>
      <c r="D691" s="148" t="n"/>
      <c r="E691" s="149" t="n"/>
      <c r="F691" s="148" t="n"/>
      <c r="G691" s="324" t="n"/>
      <c r="H691" s="324" t="n"/>
      <c r="I691" s="324" t="n"/>
      <c r="J691" s="151" t="n"/>
      <c r="K691" s="325" t="n"/>
    </row>
    <row r="692">
      <c r="A692" s="147" t="n"/>
      <c r="B692" s="147" t="n"/>
      <c r="C692" s="148" t="n"/>
      <c r="D692" s="148" t="n"/>
      <c r="E692" s="149" t="n"/>
      <c r="F692" s="148" t="n"/>
      <c r="G692" s="324" t="n"/>
      <c r="H692" s="324" t="n"/>
      <c r="I692" s="324" t="n"/>
      <c r="J692" s="151" t="n"/>
      <c r="K692" s="325" t="n"/>
    </row>
    <row r="693">
      <c r="A693" s="147" t="n"/>
      <c r="B693" s="147" t="n"/>
      <c r="C693" s="148" t="n"/>
      <c r="D693" s="148" t="n"/>
      <c r="E693" s="149" t="n"/>
      <c r="F693" s="148" t="n"/>
      <c r="G693" s="324" t="n"/>
      <c r="H693" s="324" t="n"/>
      <c r="I693" s="324" t="n"/>
      <c r="J693" s="151" t="n"/>
      <c r="K693" s="325" t="n"/>
    </row>
    <row r="694">
      <c r="A694" s="147" t="n"/>
      <c r="B694" s="147" t="n"/>
      <c r="C694" s="148" t="n"/>
      <c r="D694" s="148" t="n"/>
      <c r="E694" s="149" t="n"/>
      <c r="F694" s="148" t="n"/>
      <c r="G694" s="324" t="n"/>
      <c r="H694" s="324" t="n"/>
      <c r="I694" s="324" t="n"/>
      <c r="J694" s="151" t="n"/>
      <c r="K694" s="325" t="n"/>
    </row>
    <row r="695">
      <c r="A695" s="147" t="n"/>
      <c r="B695" s="147" t="n"/>
      <c r="C695" s="148" t="n"/>
      <c r="D695" s="148" t="n"/>
      <c r="E695" s="149" t="n"/>
      <c r="F695" s="148" t="n"/>
      <c r="G695" s="324" t="n"/>
      <c r="H695" s="324" t="n"/>
      <c r="I695" s="324" t="n"/>
      <c r="J695" s="151" t="n"/>
      <c r="K695" s="325" t="n"/>
    </row>
    <row r="696">
      <c r="A696" s="147" t="n"/>
      <c r="B696" s="147" t="n"/>
      <c r="C696" s="148" t="n"/>
      <c r="D696" s="148" t="n"/>
      <c r="E696" s="149" t="n"/>
      <c r="F696" s="148" t="n"/>
      <c r="G696" s="324" t="n"/>
      <c r="H696" s="324" t="n"/>
      <c r="I696" s="324" t="n"/>
      <c r="J696" s="151" t="n"/>
      <c r="K696" s="325" t="n"/>
    </row>
    <row r="697">
      <c r="A697" s="147" t="n"/>
      <c r="B697" s="147" t="n"/>
      <c r="C697" s="148" t="n"/>
      <c r="D697" s="148" t="n"/>
      <c r="E697" s="149" t="n"/>
      <c r="F697" s="148" t="n"/>
      <c r="G697" s="324" t="n"/>
      <c r="H697" s="324" t="n"/>
      <c r="I697" s="324" t="n"/>
      <c r="J697" s="151" t="n"/>
      <c r="K697" s="325" t="n"/>
    </row>
    <row r="698">
      <c r="A698" s="147" t="n"/>
      <c r="B698" s="147" t="n"/>
      <c r="C698" s="148" t="n"/>
      <c r="D698" s="148" t="n"/>
      <c r="E698" s="149" t="n"/>
      <c r="F698" s="148" t="n"/>
      <c r="G698" s="324" t="n"/>
      <c r="H698" s="324" t="n"/>
      <c r="I698" s="324" t="n"/>
      <c r="J698" s="151" t="n"/>
      <c r="K698" s="325" t="n"/>
    </row>
    <row r="699">
      <c r="A699" s="147" t="n"/>
      <c r="B699" s="147" t="n"/>
      <c r="C699" s="148" t="n"/>
      <c r="D699" s="148" t="n"/>
      <c r="E699" s="149" t="n"/>
      <c r="F699" s="148" t="n"/>
      <c r="G699" s="324" t="n"/>
      <c r="H699" s="324" t="n"/>
      <c r="I699" s="324" t="n"/>
      <c r="J699" s="151" t="n"/>
      <c r="K699" s="325" t="n"/>
    </row>
    <row r="700">
      <c r="A700" s="147" t="n"/>
      <c r="B700" s="147" t="n"/>
      <c r="C700" s="148" t="n"/>
      <c r="D700" s="148" t="n"/>
      <c r="E700" s="149" t="n"/>
      <c r="F700" s="148" t="n"/>
      <c r="G700" s="324" t="n"/>
      <c r="H700" s="324" t="n"/>
      <c r="I700" s="324" t="n"/>
      <c r="J700" s="151" t="n"/>
      <c r="K700" s="325" t="n"/>
    </row>
    <row r="701">
      <c r="A701" s="147" t="n"/>
      <c r="B701" s="147" t="n"/>
      <c r="C701" s="148" t="n"/>
      <c r="D701" s="148" t="n"/>
      <c r="E701" s="149" t="n"/>
      <c r="F701" s="148" t="n"/>
      <c r="G701" s="324" t="n"/>
      <c r="H701" s="324" t="n"/>
      <c r="I701" s="324" t="n"/>
      <c r="J701" s="151" t="n"/>
      <c r="K701" s="325" t="n"/>
    </row>
    <row r="702">
      <c r="A702" s="147" t="n"/>
      <c r="B702" s="147" t="n"/>
      <c r="C702" s="148" t="n"/>
      <c r="D702" s="148" t="n"/>
      <c r="E702" s="149" t="n"/>
      <c r="F702" s="148" t="n"/>
      <c r="G702" s="324" t="n"/>
      <c r="H702" s="324" t="n"/>
      <c r="I702" s="324" t="n"/>
      <c r="J702" s="151" t="n"/>
      <c r="K702" s="325" t="n"/>
    </row>
    <row r="703">
      <c r="A703" s="147" t="n"/>
      <c r="B703" s="147" t="n"/>
      <c r="C703" s="148" t="n"/>
      <c r="D703" s="148" t="n"/>
      <c r="E703" s="149" t="n"/>
      <c r="F703" s="148" t="n"/>
      <c r="G703" s="324" t="n"/>
      <c r="H703" s="324" t="n"/>
      <c r="I703" s="324" t="n"/>
      <c r="J703" s="151" t="n"/>
      <c r="K703" s="325" t="n"/>
    </row>
    <row r="704">
      <c r="A704" s="147" t="n"/>
      <c r="B704" s="147" t="n"/>
      <c r="C704" s="148" t="n"/>
      <c r="D704" s="148" t="n"/>
      <c r="E704" s="149" t="n"/>
      <c r="F704" s="148" t="n"/>
      <c r="G704" s="324" t="n"/>
      <c r="H704" s="324" t="n"/>
      <c r="I704" s="324" t="n"/>
      <c r="J704" s="151" t="n"/>
      <c r="K704" s="325" t="n"/>
    </row>
    <row r="705">
      <c r="A705" s="147" t="n"/>
      <c r="B705" s="147" t="n"/>
      <c r="C705" s="148" t="n"/>
      <c r="D705" s="148" t="n"/>
      <c r="E705" s="149" t="n"/>
      <c r="F705" s="148" t="n"/>
      <c r="G705" s="324" t="n"/>
      <c r="H705" s="324" t="n"/>
      <c r="I705" s="324" t="n"/>
      <c r="J705" s="151" t="n"/>
      <c r="K705" s="325" t="n"/>
    </row>
    <row r="706">
      <c r="A706" s="147" t="n"/>
      <c r="B706" s="147" t="n"/>
      <c r="C706" s="148" t="n"/>
      <c r="D706" s="148" t="n"/>
      <c r="E706" s="149" t="n"/>
      <c r="F706" s="148" t="n"/>
      <c r="G706" s="324" t="n"/>
      <c r="H706" s="324" t="n"/>
      <c r="I706" s="324" t="n"/>
      <c r="J706" s="151" t="n"/>
      <c r="K706" s="325" t="n"/>
    </row>
    <row r="707">
      <c r="A707" s="147" t="n"/>
      <c r="B707" s="147" t="n"/>
      <c r="C707" s="148" t="n"/>
      <c r="D707" s="148" t="n"/>
      <c r="E707" s="149" t="n"/>
      <c r="F707" s="148" t="n"/>
      <c r="G707" s="324" t="n"/>
      <c r="H707" s="324" t="n"/>
      <c r="I707" s="324" t="n"/>
      <c r="J707" s="151" t="n"/>
      <c r="K707" s="325" t="n"/>
    </row>
    <row r="708">
      <c r="A708" s="147" t="n"/>
      <c r="B708" s="147" t="n"/>
      <c r="C708" s="148" t="n"/>
      <c r="D708" s="148" t="n"/>
      <c r="E708" s="149" t="n"/>
      <c r="F708" s="148" t="n"/>
      <c r="G708" s="324" t="n"/>
      <c r="H708" s="324" t="n"/>
      <c r="I708" s="324" t="n"/>
      <c r="J708" s="151" t="n"/>
      <c r="K708" s="325" t="n"/>
    </row>
    <row r="709">
      <c r="A709" s="147" t="n"/>
      <c r="B709" s="147" t="n"/>
      <c r="C709" s="148" t="n"/>
      <c r="D709" s="148" t="n"/>
      <c r="E709" s="149" t="n"/>
      <c r="F709" s="148" t="n"/>
      <c r="G709" s="324" t="n"/>
      <c r="H709" s="324" t="n"/>
      <c r="I709" s="324" t="n"/>
      <c r="J709" s="151" t="n"/>
      <c r="K709" s="325" t="n"/>
    </row>
    <row r="710">
      <c r="A710" s="147" t="n"/>
      <c r="B710" s="147" t="n"/>
      <c r="C710" s="148" t="n"/>
      <c r="D710" s="148" t="n"/>
      <c r="E710" s="149" t="n"/>
      <c r="F710" s="148" t="n"/>
      <c r="G710" s="324" t="n"/>
      <c r="H710" s="324" t="n"/>
      <c r="I710" s="324" t="n"/>
      <c r="J710" s="151" t="n"/>
      <c r="K710" s="325" t="n"/>
    </row>
    <row r="711">
      <c r="A711" s="147" t="n"/>
      <c r="B711" s="147" t="n"/>
      <c r="C711" s="148" t="n"/>
      <c r="D711" s="148" t="n"/>
      <c r="E711" s="149" t="n"/>
      <c r="F711" s="148" t="n"/>
      <c r="G711" s="324" t="n"/>
      <c r="H711" s="324" t="n"/>
      <c r="I711" s="324" t="n"/>
      <c r="J711" s="151" t="n"/>
      <c r="K711" s="325" t="n"/>
    </row>
    <row r="712">
      <c r="A712" s="147" t="n"/>
      <c r="B712" s="147" t="n"/>
      <c r="C712" s="148" t="n"/>
      <c r="D712" s="148" t="n"/>
      <c r="E712" s="149" t="n"/>
      <c r="F712" s="148" t="n"/>
      <c r="G712" s="324" t="n"/>
      <c r="H712" s="324" t="n"/>
      <c r="I712" s="324" t="n"/>
      <c r="J712" s="151" t="n"/>
      <c r="K712" s="325" t="n"/>
    </row>
    <row r="713">
      <c r="A713" s="147" t="n"/>
      <c r="B713" s="147" t="n"/>
      <c r="C713" s="148" t="n"/>
      <c r="D713" s="148" t="n"/>
      <c r="E713" s="149" t="n"/>
      <c r="F713" s="148" t="n"/>
      <c r="G713" s="324" t="n"/>
      <c r="H713" s="324" t="n"/>
      <c r="I713" s="324" t="n"/>
      <c r="J713" s="151" t="n"/>
      <c r="K713" s="325" t="n"/>
    </row>
    <row r="714">
      <c r="A714" s="147" t="n"/>
      <c r="B714" s="147" t="n"/>
      <c r="C714" s="148" t="n"/>
      <c r="D714" s="148" t="n"/>
      <c r="E714" s="149" t="n"/>
      <c r="F714" s="148" t="n"/>
      <c r="G714" s="324" t="n"/>
      <c r="H714" s="324" t="n"/>
      <c r="I714" s="324" t="n"/>
      <c r="J714" s="151" t="n"/>
      <c r="K714" s="325" t="n"/>
    </row>
    <row r="715">
      <c r="A715" s="147" t="n"/>
      <c r="B715" s="147" t="n"/>
      <c r="C715" s="148" t="n"/>
      <c r="D715" s="148" t="n"/>
      <c r="E715" s="149" t="n"/>
      <c r="F715" s="148" t="n"/>
      <c r="G715" s="324" t="n"/>
      <c r="H715" s="324" t="n"/>
      <c r="I715" s="324" t="n"/>
      <c r="J715" s="151" t="n"/>
      <c r="K715" s="325" t="n"/>
    </row>
    <row r="716">
      <c r="A716" s="147" t="n"/>
      <c r="B716" s="147" t="n"/>
      <c r="C716" s="148" t="n"/>
      <c r="D716" s="148" t="n"/>
      <c r="E716" s="149" t="n"/>
      <c r="F716" s="148" t="n"/>
      <c r="G716" s="324" t="n"/>
      <c r="H716" s="324" t="n"/>
      <c r="I716" s="324" t="n"/>
      <c r="J716" s="151" t="n"/>
      <c r="K716" s="325" t="n"/>
    </row>
    <row r="717">
      <c r="A717" s="147" t="n"/>
      <c r="B717" s="147" t="n"/>
      <c r="C717" s="148" t="n"/>
      <c r="D717" s="148" t="n"/>
      <c r="E717" s="149" t="n"/>
      <c r="F717" s="148" t="n"/>
      <c r="G717" s="324" t="n"/>
      <c r="H717" s="324" t="n"/>
      <c r="I717" s="324" t="n"/>
      <c r="J717" s="151" t="n"/>
      <c r="K717" s="325" t="n"/>
    </row>
    <row r="718">
      <c r="A718" s="147" t="n"/>
      <c r="B718" s="147" t="n"/>
      <c r="C718" s="148" t="n"/>
      <c r="D718" s="148" t="n"/>
      <c r="E718" s="149" t="n"/>
      <c r="F718" s="148" t="n"/>
      <c r="G718" s="324" t="n"/>
      <c r="H718" s="324" t="n"/>
      <c r="I718" s="324" t="n"/>
      <c r="J718" s="151" t="n"/>
      <c r="K718" s="325" t="n"/>
    </row>
    <row r="719">
      <c r="A719" s="147" t="n"/>
      <c r="B719" s="147" t="n"/>
      <c r="C719" s="148" t="n"/>
      <c r="D719" s="148" t="n"/>
      <c r="E719" s="149" t="n"/>
      <c r="F719" s="148" t="n"/>
      <c r="G719" s="324" t="n"/>
      <c r="H719" s="324" t="n"/>
      <c r="I719" s="324" t="n"/>
      <c r="J719" s="151" t="n"/>
      <c r="K719" s="325" t="n"/>
    </row>
    <row r="720">
      <c r="A720" s="147" t="n"/>
      <c r="B720" s="147" t="n"/>
      <c r="C720" s="148" t="n"/>
      <c r="D720" s="148" t="n"/>
      <c r="E720" s="149" t="n"/>
      <c r="F720" s="148" t="n"/>
      <c r="G720" s="324" t="n"/>
      <c r="H720" s="324" t="n"/>
      <c r="I720" s="324" t="n"/>
      <c r="J720" s="151" t="n"/>
      <c r="K720" s="325" t="n"/>
    </row>
    <row r="721">
      <c r="A721" s="147" t="n"/>
      <c r="B721" s="147" t="n"/>
      <c r="C721" s="148" t="n"/>
      <c r="D721" s="148" t="n"/>
      <c r="E721" s="149" t="n"/>
      <c r="F721" s="148" t="n"/>
      <c r="G721" s="324" t="n"/>
      <c r="H721" s="324" t="n"/>
      <c r="I721" s="324" t="n"/>
      <c r="J721" s="151" t="n"/>
      <c r="K721" s="325" t="n"/>
    </row>
    <row r="722">
      <c r="A722" s="147" t="n"/>
      <c r="B722" s="147" t="n"/>
      <c r="C722" s="148" t="n"/>
      <c r="D722" s="148" t="n"/>
      <c r="E722" s="149" t="n"/>
      <c r="F722" s="148" t="n"/>
      <c r="G722" s="324" t="n"/>
      <c r="H722" s="324" t="n"/>
      <c r="I722" s="324" t="n"/>
      <c r="J722" s="151" t="n"/>
      <c r="K722" s="325" t="n"/>
    </row>
    <row r="723">
      <c r="A723" s="147" t="n"/>
      <c r="B723" s="147" t="n"/>
      <c r="C723" s="148" t="n"/>
      <c r="D723" s="148" t="n"/>
      <c r="E723" s="149" t="n"/>
      <c r="F723" s="148" t="n"/>
      <c r="G723" s="324" t="n"/>
      <c r="H723" s="324" t="n"/>
      <c r="I723" s="324" t="n"/>
      <c r="J723" s="151" t="n"/>
      <c r="K723" s="325" t="n"/>
    </row>
    <row r="724">
      <c r="A724" s="147" t="n"/>
      <c r="B724" s="147" t="n"/>
      <c r="C724" s="148" t="n"/>
      <c r="D724" s="148" t="n"/>
      <c r="E724" s="149" t="n"/>
      <c r="F724" s="148" t="n"/>
      <c r="G724" s="324" t="n"/>
      <c r="H724" s="324" t="n"/>
      <c r="I724" s="324" t="n"/>
      <c r="J724" s="151" t="n"/>
      <c r="K724" s="325" t="n"/>
    </row>
    <row r="725">
      <c r="A725" s="147" t="n"/>
      <c r="B725" s="147" t="n"/>
      <c r="C725" s="148" t="n"/>
      <c r="D725" s="148" t="n"/>
      <c r="E725" s="149" t="n"/>
      <c r="F725" s="148" t="n"/>
      <c r="G725" s="324" t="n"/>
      <c r="H725" s="324" t="n"/>
      <c r="I725" s="324" t="n"/>
      <c r="J725" s="151" t="n"/>
      <c r="K725" s="325" t="n"/>
    </row>
    <row r="726">
      <c r="A726" s="147" t="n"/>
      <c r="B726" s="147" t="n"/>
      <c r="C726" s="148" t="n"/>
      <c r="D726" s="148" t="n"/>
      <c r="E726" s="149" t="n"/>
      <c r="F726" s="148" t="n"/>
      <c r="G726" s="324" t="n"/>
      <c r="H726" s="324" t="n"/>
      <c r="I726" s="324" t="n"/>
      <c r="J726" s="151" t="n"/>
      <c r="K726" s="325" t="n"/>
    </row>
    <row r="727">
      <c r="A727" s="147" t="n"/>
      <c r="B727" s="147" t="n"/>
      <c r="C727" s="148" t="n"/>
      <c r="D727" s="148" t="n"/>
      <c r="E727" s="149" t="n"/>
      <c r="F727" s="148" t="n"/>
      <c r="G727" s="324" t="n"/>
      <c r="H727" s="324" t="n"/>
      <c r="I727" s="324" t="n"/>
      <c r="J727" s="151" t="n"/>
      <c r="K727" s="325" t="n"/>
    </row>
    <row r="728">
      <c r="A728" s="147" t="n"/>
      <c r="B728" s="147" t="n"/>
      <c r="C728" s="148" t="n"/>
      <c r="D728" s="148" t="n"/>
      <c r="E728" s="149" t="n"/>
      <c r="F728" s="148" t="n"/>
      <c r="G728" s="324" t="n"/>
      <c r="H728" s="324" t="n"/>
      <c r="I728" s="324" t="n"/>
      <c r="J728" s="151" t="n"/>
      <c r="K728" s="325" t="n"/>
    </row>
    <row r="729">
      <c r="A729" s="147" t="n"/>
      <c r="B729" s="147" t="n"/>
      <c r="C729" s="148" t="n"/>
      <c r="D729" s="148" t="n"/>
      <c r="E729" s="149" t="n"/>
      <c r="F729" s="148" t="n"/>
      <c r="G729" s="324" t="n"/>
      <c r="H729" s="324" t="n"/>
      <c r="I729" s="324" t="n"/>
      <c r="J729" s="151" t="n"/>
      <c r="K729" s="325" t="n"/>
    </row>
    <row r="730">
      <c r="A730" s="147" t="n"/>
      <c r="B730" s="147" t="n"/>
      <c r="C730" s="148" t="n"/>
      <c r="D730" s="148" t="n"/>
      <c r="E730" s="149" t="n"/>
      <c r="F730" s="148" t="n"/>
      <c r="G730" s="324" t="n"/>
      <c r="H730" s="324" t="n"/>
      <c r="I730" s="324" t="n"/>
      <c r="J730" s="151" t="n"/>
      <c r="K730" s="325" t="n"/>
    </row>
    <row r="731">
      <c r="A731" s="147" t="n"/>
      <c r="B731" s="147" t="n"/>
      <c r="C731" s="148" t="n"/>
      <c r="D731" s="148" t="n"/>
      <c r="E731" s="149" t="n"/>
      <c r="F731" s="148" t="n"/>
      <c r="G731" s="324" t="n"/>
      <c r="H731" s="324" t="n"/>
      <c r="I731" s="324" t="n"/>
      <c r="J731" s="151" t="n"/>
      <c r="K731" s="325" t="n"/>
    </row>
    <row r="732">
      <c r="A732" s="147" t="n"/>
      <c r="B732" s="147" t="n"/>
      <c r="C732" s="148" t="n"/>
      <c r="D732" s="148" t="n"/>
      <c r="E732" s="149" t="n"/>
      <c r="F732" s="148" t="n"/>
      <c r="G732" s="324" t="n"/>
      <c r="H732" s="324" t="n"/>
      <c r="I732" s="324" t="n"/>
      <c r="J732" s="151" t="n"/>
      <c r="K732" s="325" t="n"/>
    </row>
    <row r="733">
      <c r="A733" s="147" t="n"/>
      <c r="B733" s="147" t="n"/>
      <c r="C733" s="148" t="n"/>
      <c r="D733" s="148" t="n"/>
      <c r="E733" s="149" t="n"/>
      <c r="F733" s="148" t="n"/>
      <c r="G733" s="324" t="n"/>
      <c r="H733" s="324" t="n"/>
      <c r="I733" s="324" t="n"/>
      <c r="J733" s="151" t="n"/>
      <c r="K733" s="325" t="n"/>
    </row>
    <row r="734">
      <c r="A734" s="147" t="n"/>
      <c r="B734" s="147" t="n"/>
      <c r="C734" s="148" t="n"/>
      <c r="D734" s="148" t="n"/>
      <c r="E734" s="149" t="n"/>
      <c r="F734" s="148" t="n"/>
      <c r="G734" s="324" t="n"/>
      <c r="H734" s="324" t="n"/>
      <c r="I734" s="324" t="n"/>
      <c r="J734" s="151" t="n"/>
      <c r="K734" s="325" t="n"/>
    </row>
    <row r="735">
      <c r="A735" s="147" t="n"/>
      <c r="B735" s="147" t="n"/>
      <c r="C735" s="148" t="n"/>
      <c r="D735" s="148" t="n"/>
      <c r="E735" s="149" t="n"/>
      <c r="F735" s="148" t="n"/>
      <c r="G735" s="324" t="n"/>
      <c r="H735" s="324" t="n"/>
      <c r="I735" s="324" t="n"/>
      <c r="J735" s="151" t="n"/>
      <c r="K735" s="325" t="n"/>
    </row>
    <row r="736">
      <c r="A736" s="147" t="n"/>
      <c r="B736" s="147" t="n"/>
      <c r="C736" s="148" t="n"/>
      <c r="D736" s="148" t="n"/>
      <c r="E736" s="149" t="n"/>
      <c r="F736" s="148" t="n"/>
      <c r="G736" s="324" t="n"/>
      <c r="H736" s="324" t="n"/>
      <c r="I736" s="324" t="n"/>
      <c r="J736" s="151" t="n"/>
      <c r="K736" s="325" t="n"/>
    </row>
    <row r="737">
      <c r="A737" s="147" t="n"/>
      <c r="B737" s="147" t="n"/>
      <c r="C737" s="148" t="n"/>
      <c r="D737" s="148" t="n"/>
      <c r="E737" s="149" t="n"/>
      <c r="F737" s="148" t="n"/>
      <c r="G737" s="324" t="n"/>
      <c r="H737" s="324" t="n"/>
      <c r="I737" s="324" t="n"/>
      <c r="J737" s="151" t="n"/>
      <c r="K737" s="325" t="n"/>
    </row>
    <row r="738">
      <c r="A738" s="147" t="n"/>
      <c r="B738" s="147" t="n"/>
      <c r="C738" s="148" t="n"/>
      <c r="D738" s="148" t="n"/>
      <c r="E738" s="149" t="n"/>
      <c r="F738" s="148" t="n"/>
      <c r="G738" s="324" t="n"/>
      <c r="H738" s="324" t="n"/>
      <c r="I738" s="324" t="n"/>
      <c r="J738" s="151" t="n"/>
      <c r="K738" s="325" t="n"/>
    </row>
    <row r="739">
      <c r="A739" s="147" t="n"/>
      <c r="B739" s="147" t="n"/>
      <c r="C739" s="148" t="n"/>
      <c r="D739" s="148" t="n"/>
      <c r="E739" s="149" t="n"/>
      <c r="F739" s="148" t="n"/>
      <c r="G739" s="324" t="n"/>
      <c r="H739" s="324" t="n"/>
      <c r="I739" s="324" t="n"/>
      <c r="J739" s="151" t="n"/>
      <c r="K739" s="325" t="n"/>
    </row>
    <row r="740">
      <c r="A740" s="147" t="n"/>
      <c r="B740" s="147" t="n"/>
      <c r="C740" s="148" t="n"/>
      <c r="D740" s="148" t="n"/>
      <c r="E740" s="149" t="n"/>
      <c r="F740" s="148" t="n"/>
      <c r="G740" s="324" t="n"/>
      <c r="H740" s="324" t="n"/>
      <c r="I740" s="324" t="n"/>
      <c r="J740" s="151" t="n"/>
      <c r="K740" s="325" t="n"/>
    </row>
    <row r="741">
      <c r="A741" s="147" t="n"/>
      <c r="B741" s="147" t="n"/>
      <c r="C741" s="148" t="n"/>
      <c r="D741" s="148" t="n"/>
      <c r="E741" s="149" t="n"/>
      <c r="F741" s="148" t="n"/>
      <c r="G741" s="324" t="n"/>
      <c r="H741" s="324" t="n"/>
      <c r="I741" s="324" t="n"/>
      <c r="J741" s="151" t="n"/>
      <c r="K741" s="325" t="n"/>
    </row>
    <row r="742">
      <c r="A742" s="147" t="n"/>
      <c r="B742" s="147" t="n"/>
      <c r="C742" s="148" t="n"/>
      <c r="D742" s="148" t="n"/>
      <c r="E742" s="149" t="n"/>
      <c r="F742" s="148" t="n"/>
      <c r="G742" s="324" t="n"/>
      <c r="H742" s="324" t="n"/>
      <c r="I742" s="324" t="n"/>
      <c r="J742" s="151" t="n"/>
      <c r="K742" s="325" t="n"/>
    </row>
    <row r="743">
      <c r="A743" s="147" t="n"/>
      <c r="B743" s="147" t="n"/>
      <c r="C743" s="148" t="n"/>
      <c r="D743" s="148" t="n"/>
      <c r="E743" s="149" t="n"/>
      <c r="F743" s="148" t="n"/>
      <c r="G743" s="324" t="n"/>
      <c r="H743" s="324" t="n"/>
      <c r="I743" s="324" t="n"/>
      <c r="J743" s="151" t="n"/>
      <c r="K743" s="325" t="n"/>
    </row>
    <row r="744">
      <c r="A744" s="147" t="n"/>
      <c r="B744" s="147" t="n"/>
      <c r="C744" s="148" t="n"/>
      <c r="D744" s="148" t="n"/>
      <c r="E744" s="149" t="n"/>
      <c r="F744" s="148" t="n"/>
      <c r="G744" s="324" t="n"/>
      <c r="H744" s="324" t="n"/>
      <c r="I744" s="324" t="n"/>
      <c r="J744" s="151" t="n"/>
      <c r="K744" s="325" t="n"/>
    </row>
    <row r="745">
      <c r="A745" s="147" t="n"/>
      <c r="B745" s="147" t="n"/>
      <c r="C745" s="148" t="n"/>
      <c r="D745" s="148" t="n"/>
      <c r="E745" s="149" t="n"/>
      <c r="F745" s="148" t="n"/>
      <c r="G745" s="324" t="n"/>
      <c r="H745" s="324" t="n"/>
      <c r="I745" s="324" t="n"/>
      <c r="J745" s="151" t="n"/>
      <c r="K745" s="325" t="n"/>
    </row>
    <row r="746">
      <c r="A746" s="147" t="n"/>
      <c r="B746" s="147" t="n"/>
      <c r="C746" s="148" t="n"/>
      <c r="D746" s="148" t="n"/>
      <c r="E746" s="149" t="n"/>
      <c r="F746" s="148" t="n"/>
      <c r="G746" s="324" t="n"/>
      <c r="H746" s="324" t="n"/>
      <c r="I746" s="324" t="n"/>
      <c r="J746" s="151" t="n"/>
      <c r="K746" s="325" t="n"/>
    </row>
    <row r="747">
      <c r="A747" s="147" t="n"/>
      <c r="B747" s="147" t="n"/>
      <c r="C747" s="148" t="n"/>
      <c r="D747" s="148" t="n"/>
      <c r="E747" s="149" t="n"/>
      <c r="F747" s="148" t="n"/>
      <c r="G747" s="324" t="n"/>
      <c r="H747" s="324" t="n"/>
      <c r="I747" s="324" t="n"/>
      <c r="J747" s="151" t="n"/>
      <c r="K747" s="325" t="n"/>
    </row>
    <row r="748">
      <c r="A748" s="147" t="n"/>
      <c r="B748" s="147" t="n"/>
      <c r="C748" s="148" t="n"/>
      <c r="D748" s="148" t="n"/>
      <c r="E748" s="149" t="n"/>
      <c r="F748" s="148" t="n"/>
      <c r="G748" s="324" t="n"/>
      <c r="H748" s="324" t="n"/>
      <c r="I748" s="324" t="n"/>
      <c r="J748" s="151" t="n"/>
      <c r="K748" s="325" t="n"/>
    </row>
    <row r="749">
      <c r="A749" s="147" t="n"/>
      <c r="B749" s="147" t="n"/>
      <c r="C749" s="148" t="n"/>
      <c r="D749" s="148" t="n"/>
      <c r="E749" s="149" t="n"/>
      <c r="F749" s="148" t="n"/>
      <c r="G749" s="324" t="n"/>
      <c r="H749" s="324" t="n"/>
      <c r="I749" s="324" t="n"/>
      <c r="J749" s="151" t="n"/>
      <c r="K749" s="325" t="n"/>
    </row>
    <row r="750">
      <c r="A750" s="147" t="n"/>
      <c r="B750" s="147" t="n"/>
      <c r="C750" s="148" t="n"/>
      <c r="D750" s="148" t="n"/>
      <c r="E750" s="149" t="n"/>
      <c r="F750" s="148" t="n"/>
      <c r="G750" s="324" t="n"/>
      <c r="H750" s="324" t="n"/>
      <c r="I750" s="324" t="n"/>
      <c r="J750" s="151" t="n"/>
      <c r="K750" s="325" t="n"/>
    </row>
    <row r="751">
      <c r="A751" s="147" t="n"/>
      <c r="B751" s="147" t="n"/>
      <c r="C751" s="148" t="n"/>
      <c r="D751" s="148" t="n"/>
      <c r="E751" s="149" t="n"/>
      <c r="F751" s="148" t="n"/>
      <c r="G751" s="324" t="n"/>
      <c r="H751" s="324" t="n"/>
      <c r="I751" s="324" t="n"/>
      <c r="J751" s="151" t="n"/>
      <c r="K751" s="325" t="n"/>
    </row>
    <row r="752">
      <c r="A752" s="147" t="n"/>
      <c r="B752" s="147" t="n"/>
      <c r="C752" s="148" t="n"/>
      <c r="D752" s="148" t="n"/>
      <c r="E752" s="149" t="n"/>
      <c r="F752" s="148" t="n"/>
      <c r="G752" s="324" t="n"/>
      <c r="H752" s="324" t="n"/>
      <c r="I752" s="324" t="n"/>
      <c r="J752" s="151" t="n"/>
      <c r="K752" s="325" t="n"/>
    </row>
    <row r="753">
      <c r="A753" s="147" t="n"/>
      <c r="B753" s="147" t="n"/>
      <c r="C753" s="148" t="n"/>
      <c r="D753" s="148" t="n"/>
      <c r="E753" s="149" t="n"/>
      <c r="F753" s="148" t="n"/>
      <c r="G753" s="324" t="n"/>
      <c r="H753" s="324" t="n"/>
      <c r="I753" s="324" t="n"/>
      <c r="J753" s="151" t="n"/>
      <c r="K753" s="325" t="n"/>
    </row>
    <row r="754">
      <c r="A754" s="147" t="n"/>
      <c r="B754" s="147" t="n"/>
      <c r="C754" s="148" t="n"/>
      <c r="D754" s="148" t="n"/>
      <c r="E754" s="149" t="n"/>
      <c r="F754" s="148" t="n"/>
      <c r="G754" s="324" t="n"/>
      <c r="H754" s="324" t="n"/>
      <c r="I754" s="324" t="n"/>
      <c r="J754" s="151" t="n"/>
      <c r="K754" s="325" t="n"/>
    </row>
    <row r="755">
      <c r="A755" s="147" t="n"/>
      <c r="B755" s="147" t="n"/>
      <c r="C755" s="148" t="n"/>
      <c r="D755" s="148" t="n"/>
      <c r="E755" s="149" t="n"/>
      <c r="F755" s="148" t="n"/>
      <c r="G755" s="324" t="n"/>
      <c r="H755" s="324" t="n"/>
      <c r="I755" s="324" t="n"/>
      <c r="J755" s="151" t="n"/>
      <c r="K755" s="325" t="n"/>
    </row>
    <row r="756">
      <c r="A756" s="147" t="n"/>
      <c r="B756" s="147" t="n"/>
      <c r="C756" s="148" t="n"/>
      <c r="D756" s="148" t="n"/>
      <c r="E756" s="149" t="n"/>
      <c r="F756" s="148" t="n"/>
      <c r="G756" s="324" t="n"/>
      <c r="H756" s="324" t="n"/>
      <c r="I756" s="324" t="n"/>
      <c r="J756" s="151" t="n"/>
      <c r="K756" s="325" t="n"/>
    </row>
    <row r="757">
      <c r="A757" s="147" t="n"/>
      <c r="B757" s="147" t="n"/>
      <c r="C757" s="148" t="n"/>
      <c r="D757" s="148" t="n"/>
      <c r="E757" s="149" t="n"/>
      <c r="F757" s="148" t="n"/>
      <c r="G757" s="324" t="n"/>
      <c r="H757" s="324" t="n"/>
      <c r="I757" s="324" t="n"/>
      <c r="J757" s="151" t="n"/>
      <c r="K757" s="325" t="n"/>
    </row>
    <row r="758">
      <c r="A758" s="147" t="n"/>
      <c r="B758" s="147" t="n"/>
      <c r="C758" s="148" t="n"/>
      <c r="D758" s="148" t="n"/>
      <c r="E758" s="149" t="n"/>
      <c r="F758" s="148" t="n"/>
      <c r="G758" s="324" t="n"/>
      <c r="H758" s="324" t="n"/>
      <c r="I758" s="324" t="n"/>
      <c r="J758" s="151" t="n"/>
      <c r="K758" s="325" t="n"/>
    </row>
    <row r="759">
      <c r="A759" s="147" t="n"/>
      <c r="B759" s="147" t="n"/>
      <c r="C759" s="148" t="n"/>
      <c r="D759" s="148" t="n"/>
      <c r="E759" s="149" t="n"/>
      <c r="F759" s="148" t="n"/>
      <c r="G759" s="324" t="n"/>
      <c r="H759" s="324" t="n"/>
      <c r="I759" s="324" t="n"/>
      <c r="J759" s="151" t="n"/>
      <c r="K759" s="325" t="n"/>
    </row>
    <row r="760">
      <c r="A760" s="147" t="n"/>
      <c r="B760" s="147" t="n"/>
      <c r="C760" s="148" t="n"/>
      <c r="D760" s="148" t="n"/>
      <c r="E760" s="149" t="n"/>
      <c r="F760" s="148" t="n"/>
      <c r="G760" s="324" t="n"/>
      <c r="H760" s="324" t="n"/>
      <c r="I760" s="324" t="n"/>
      <c r="J760" s="151" t="n"/>
      <c r="K760" s="325" t="n"/>
    </row>
    <row r="761">
      <c r="A761" s="147" t="n"/>
      <c r="B761" s="147" t="n"/>
      <c r="C761" s="148" t="n"/>
      <c r="D761" s="148" t="n"/>
      <c r="E761" s="149" t="n"/>
      <c r="F761" s="148" t="n"/>
      <c r="G761" s="324" t="n"/>
      <c r="H761" s="324" t="n"/>
      <c r="I761" s="324" t="n"/>
      <c r="J761" s="151" t="n"/>
      <c r="K761" s="325" t="n"/>
    </row>
    <row r="762">
      <c r="A762" s="147" t="n"/>
      <c r="B762" s="147" t="n"/>
      <c r="C762" s="148" t="n"/>
      <c r="D762" s="148" t="n"/>
      <c r="E762" s="149" t="n"/>
      <c r="F762" s="148" t="n"/>
      <c r="G762" s="324" t="n"/>
      <c r="H762" s="324" t="n"/>
      <c r="I762" s="324" t="n"/>
      <c r="J762" s="151" t="n"/>
      <c r="K762" s="325" t="n"/>
    </row>
    <row r="763">
      <c r="A763" s="147" t="n"/>
      <c r="B763" s="147" t="n"/>
      <c r="C763" s="148" t="n"/>
      <c r="D763" s="148" t="n"/>
      <c r="E763" s="149" t="n"/>
      <c r="F763" s="148" t="n"/>
      <c r="G763" s="324" t="n"/>
      <c r="H763" s="324" t="n"/>
      <c r="I763" s="324" t="n"/>
      <c r="J763" s="151" t="n"/>
      <c r="K763" s="325" t="n"/>
    </row>
    <row r="764">
      <c r="A764" s="147" t="n"/>
      <c r="B764" s="147" t="n"/>
      <c r="C764" s="148" t="n"/>
      <c r="D764" s="148" t="n"/>
      <c r="E764" s="149" t="n"/>
      <c r="F764" s="148" t="n"/>
      <c r="G764" s="324" t="n"/>
      <c r="H764" s="324" t="n"/>
      <c r="I764" s="324" t="n"/>
      <c r="J764" s="151" t="n"/>
      <c r="K764" s="325" t="n"/>
    </row>
    <row r="765">
      <c r="A765" s="147" t="n"/>
      <c r="B765" s="147" t="n"/>
      <c r="C765" s="148" t="n"/>
      <c r="D765" s="148" t="n"/>
      <c r="E765" s="149" t="n"/>
      <c r="F765" s="148" t="n"/>
      <c r="G765" s="324" t="n"/>
      <c r="H765" s="324" t="n"/>
      <c r="I765" s="324" t="n"/>
      <c r="J765" s="151" t="n"/>
      <c r="K765" s="325" t="n"/>
    </row>
    <row r="766">
      <c r="A766" s="147" t="n"/>
      <c r="B766" s="147" t="n"/>
      <c r="C766" s="148" t="n"/>
      <c r="D766" s="148" t="n"/>
      <c r="E766" s="149" t="n"/>
      <c r="F766" s="148" t="n"/>
      <c r="G766" s="324" t="n"/>
      <c r="H766" s="324" t="n"/>
      <c r="I766" s="324" t="n"/>
      <c r="J766" s="151" t="n"/>
      <c r="K766" s="325" t="n"/>
    </row>
    <row r="767">
      <c r="A767" s="147" t="n"/>
      <c r="B767" s="147" t="n"/>
      <c r="C767" s="148" t="n"/>
      <c r="D767" s="148" t="n"/>
      <c r="E767" s="149" t="n"/>
      <c r="F767" s="148" t="n"/>
      <c r="G767" s="324" t="n"/>
      <c r="H767" s="324" t="n"/>
      <c r="I767" s="324" t="n"/>
      <c r="J767" s="151" t="n"/>
      <c r="K767" s="325" t="n"/>
    </row>
    <row r="768">
      <c r="A768" s="147" t="n"/>
      <c r="B768" s="147" t="n"/>
      <c r="C768" s="148" t="n"/>
      <c r="D768" s="148" t="n"/>
      <c r="E768" s="149" t="n"/>
      <c r="F768" s="148" t="n"/>
      <c r="G768" s="324" t="n"/>
      <c r="H768" s="324" t="n"/>
      <c r="I768" s="324" t="n"/>
      <c r="J768" s="151" t="n"/>
      <c r="K768" s="325" t="n"/>
    </row>
    <row r="769">
      <c r="A769" s="147" t="n"/>
      <c r="B769" s="147" t="n"/>
      <c r="C769" s="148" t="n"/>
      <c r="D769" s="148" t="n"/>
      <c r="E769" s="149" t="n"/>
      <c r="F769" s="148" t="n"/>
      <c r="G769" s="324" t="n"/>
      <c r="H769" s="324" t="n"/>
      <c r="I769" s="324" t="n"/>
      <c r="J769" s="151" t="n"/>
      <c r="K769" s="325" t="n"/>
    </row>
    <row r="770">
      <c r="A770" s="147" t="n"/>
      <c r="B770" s="147" t="n"/>
      <c r="C770" s="148" t="n"/>
      <c r="D770" s="148" t="n"/>
      <c r="E770" s="149" t="n"/>
      <c r="F770" s="148" t="n"/>
      <c r="G770" s="324" t="n"/>
      <c r="H770" s="324" t="n"/>
      <c r="I770" s="324" t="n"/>
      <c r="J770" s="151" t="n"/>
      <c r="K770" s="325" t="n"/>
    </row>
    <row r="771">
      <c r="A771" s="147" t="n"/>
      <c r="B771" s="147" t="n"/>
      <c r="C771" s="148" t="n"/>
      <c r="D771" s="148" t="n"/>
      <c r="E771" s="149" t="n"/>
      <c r="F771" s="148" t="n"/>
      <c r="G771" s="324" t="n"/>
      <c r="H771" s="324" t="n"/>
      <c r="I771" s="324" t="n"/>
      <c r="J771" s="151" t="n"/>
      <c r="K771" s="325" t="n"/>
    </row>
    <row r="772">
      <c r="A772" s="147" t="n"/>
      <c r="B772" s="147" t="n"/>
      <c r="C772" s="148" t="n"/>
      <c r="D772" s="148" t="n"/>
      <c r="E772" s="149" t="n"/>
      <c r="F772" s="148" t="n"/>
      <c r="G772" s="324" t="n"/>
      <c r="H772" s="324" t="n"/>
      <c r="I772" s="324" t="n"/>
      <c r="J772" s="151" t="n"/>
      <c r="K772" s="325" t="n"/>
    </row>
    <row r="773">
      <c r="A773" s="147" t="n"/>
      <c r="B773" s="147" t="n"/>
      <c r="C773" s="148" t="n"/>
      <c r="D773" s="148" t="n"/>
      <c r="E773" s="149" t="n"/>
      <c r="F773" s="148" t="n"/>
      <c r="G773" s="324" t="n"/>
      <c r="H773" s="324" t="n"/>
      <c r="I773" s="324" t="n"/>
      <c r="J773" s="151" t="n"/>
      <c r="K773" s="325" t="n"/>
    </row>
    <row r="774">
      <c r="A774" s="147" t="n"/>
      <c r="B774" s="147" t="n"/>
      <c r="C774" s="148" t="n"/>
      <c r="D774" s="148" t="n"/>
      <c r="E774" s="149" t="n"/>
      <c r="F774" s="148" t="n"/>
      <c r="G774" s="324" t="n"/>
      <c r="H774" s="324" t="n"/>
      <c r="I774" s="324" t="n"/>
      <c r="J774" s="151" t="n"/>
      <c r="K774" s="325" t="n"/>
    </row>
    <row r="775">
      <c r="A775" s="147" t="n"/>
      <c r="B775" s="147" t="n"/>
      <c r="C775" s="148" t="n"/>
      <c r="D775" s="148" t="n"/>
      <c r="E775" s="149" t="n"/>
      <c r="F775" s="148" t="n"/>
      <c r="G775" s="324" t="n"/>
      <c r="H775" s="324" t="n"/>
      <c r="I775" s="324" t="n"/>
      <c r="J775" s="151" t="n"/>
      <c r="K775" s="325" t="n"/>
    </row>
    <row r="776">
      <c r="A776" s="147" t="n"/>
      <c r="B776" s="147" t="n"/>
      <c r="C776" s="148" t="n"/>
      <c r="D776" s="148" t="n"/>
      <c r="E776" s="149" t="n"/>
      <c r="F776" s="148" t="n"/>
      <c r="G776" s="324" t="n"/>
      <c r="H776" s="324" t="n"/>
      <c r="I776" s="324" t="n"/>
      <c r="J776" s="151" t="n"/>
      <c r="K776" s="325" t="n"/>
    </row>
    <row r="777">
      <c r="A777" s="147" t="n"/>
      <c r="B777" s="147" t="n"/>
      <c r="C777" s="148" t="n"/>
      <c r="D777" s="148" t="n"/>
      <c r="E777" s="149" t="n"/>
      <c r="F777" s="148" t="n"/>
      <c r="G777" s="324" t="n"/>
      <c r="H777" s="324" t="n"/>
      <c r="I777" s="324" t="n"/>
      <c r="J777" s="151" t="n"/>
      <c r="K777" s="325" t="n"/>
    </row>
    <row r="778">
      <c r="A778" s="147" t="n"/>
      <c r="B778" s="147" t="n"/>
      <c r="C778" s="148" t="n"/>
      <c r="D778" s="148" t="n"/>
      <c r="E778" s="149" t="n"/>
      <c r="F778" s="148" t="n"/>
      <c r="G778" s="324" t="n"/>
      <c r="H778" s="324" t="n"/>
      <c r="I778" s="324" t="n"/>
      <c r="J778" s="151" t="n"/>
      <c r="K778" s="325" t="n"/>
    </row>
    <row r="779">
      <c r="A779" s="147" t="n"/>
      <c r="B779" s="147" t="n"/>
      <c r="C779" s="148" t="n"/>
      <c r="D779" s="148" t="n"/>
      <c r="E779" s="149" t="n"/>
      <c r="F779" s="148" t="n"/>
      <c r="G779" s="324" t="n"/>
      <c r="H779" s="324" t="n"/>
      <c r="I779" s="324" t="n"/>
      <c r="J779" s="151" t="n"/>
      <c r="K779" s="325" t="n"/>
    </row>
    <row r="780">
      <c r="A780" s="147" t="n"/>
      <c r="B780" s="147" t="n"/>
      <c r="C780" s="148" t="n"/>
      <c r="D780" s="148" t="n"/>
      <c r="E780" s="149" t="n"/>
      <c r="F780" s="148" t="n"/>
      <c r="G780" s="324" t="n"/>
      <c r="H780" s="324" t="n"/>
      <c r="I780" s="324" t="n"/>
      <c r="J780" s="151" t="n"/>
      <c r="K780" s="325" t="n"/>
    </row>
    <row r="781">
      <c r="A781" s="147" t="n"/>
      <c r="B781" s="147" t="n"/>
      <c r="C781" s="148" t="n"/>
      <c r="D781" s="148" t="n"/>
      <c r="E781" s="149" t="n"/>
      <c r="F781" s="148" t="n"/>
      <c r="G781" s="324" t="n"/>
      <c r="H781" s="324" t="n"/>
      <c r="I781" s="324" t="n"/>
      <c r="J781" s="151" t="n"/>
      <c r="K781" s="325" t="n"/>
    </row>
    <row r="782">
      <c r="A782" s="147" t="n"/>
      <c r="B782" s="147" t="n"/>
      <c r="C782" s="148" t="n"/>
      <c r="D782" s="148" t="n"/>
      <c r="E782" s="149" t="n"/>
      <c r="F782" s="148" t="n"/>
      <c r="G782" s="324" t="n"/>
      <c r="H782" s="324" t="n"/>
      <c r="I782" s="324" t="n"/>
      <c r="J782" s="151" t="n"/>
      <c r="K782" s="325" t="n"/>
    </row>
    <row r="783">
      <c r="A783" s="147" t="n"/>
      <c r="B783" s="147" t="n"/>
      <c r="C783" s="148" t="n"/>
      <c r="D783" s="148" t="n"/>
      <c r="E783" s="149" t="n"/>
      <c r="F783" s="148" t="n"/>
      <c r="G783" s="324" t="n"/>
      <c r="H783" s="324" t="n"/>
      <c r="I783" s="324" t="n"/>
      <c r="J783" s="151" t="n"/>
      <c r="K783" s="325" t="n"/>
    </row>
    <row r="784">
      <c r="A784" s="147" t="n"/>
      <c r="B784" s="147" t="n"/>
      <c r="C784" s="148" t="n"/>
      <c r="D784" s="148" t="n"/>
      <c r="E784" s="149" t="n"/>
      <c r="F784" s="148" t="n"/>
      <c r="G784" s="324" t="n"/>
      <c r="H784" s="324" t="n"/>
      <c r="I784" s="324" t="n"/>
      <c r="J784" s="151" t="n"/>
      <c r="K784" s="325" t="n"/>
    </row>
    <row r="785">
      <c r="A785" s="147" t="n"/>
      <c r="B785" s="147" t="n"/>
      <c r="C785" s="148" t="n"/>
      <c r="D785" s="148" t="n"/>
      <c r="E785" s="149" t="n"/>
      <c r="F785" s="148" t="n"/>
      <c r="G785" s="324" t="n"/>
      <c r="H785" s="324" t="n"/>
      <c r="I785" s="324" t="n"/>
      <c r="J785" s="151" t="n"/>
      <c r="K785" s="325" t="n"/>
    </row>
    <row r="786">
      <c r="A786" s="147" t="n"/>
      <c r="B786" s="147" t="n"/>
      <c r="C786" s="148" t="n"/>
      <c r="D786" s="148" t="n"/>
      <c r="E786" s="149" t="n"/>
      <c r="F786" s="148" t="n"/>
      <c r="G786" s="324" t="n"/>
      <c r="H786" s="324" t="n"/>
      <c r="I786" s="324" t="n"/>
      <c r="J786" s="151" t="n"/>
      <c r="K786" s="325" t="n"/>
    </row>
    <row r="787">
      <c r="A787" s="147" t="n"/>
      <c r="B787" s="147" t="n"/>
      <c r="C787" s="148" t="n"/>
      <c r="D787" s="148" t="n"/>
      <c r="E787" s="149" t="n"/>
      <c r="F787" s="148" t="n"/>
      <c r="G787" s="324" t="n"/>
      <c r="H787" s="324" t="n"/>
      <c r="I787" s="324" t="n"/>
      <c r="J787" s="151" t="n"/>
      <c r="K787" s="325" t="n"/>
    </row>
    <row r="788">
      <c r="A788" s="147" t="n"/>
      <c r="B788" s="147" t="n"/>
      <c r="C788" s="148" t="n"/>
      <c r="D788" s="148" t="n"/>
      <c r="E788" s="149" t="n"/>
      <c r="F788" s="148" t="n"/>
      <c r="G788" s="324" t="n"/>
      <c r="H788" s="324" t="n"/>
      <c r="I788" s="324" t="n"/>
      <c r="J788" s="151" t="n"/>
      <c r="K788" s="325" t="n"/>
    </row>
    <row r="789">
      <c r="A789" s="147" t="n"/>
      <c r="B789" s="147" t="n"/>
      <c r="C789" s="148" t="n"/>
      <c r="D789" s="148" t="n"/>
      <c r="E789" s="149" t="n"/>
      <c r="F789" s="148" t="n"/>
      <c r="G789" s="324" t="n"/>
      <c r="H789" s="324" t="n"/>
      <c r="I789" s="324" t="n"/>
      <c r="J789" s="151" t="n"/>
      <c r="K789" s="325" t="n"/>
    </row>
    <row r="790">
      <c r="A790" s="147" t="n"/>
      <c r="B790" s="147" t="n"/>
      <c r="C790" s="148" t="n"/>
      <c r="D790" s="148" t="n"/>
      <c r="E790" s="149" t="n"/>
      <c r="F790" s="148" t="n"/>
      <c r="G790" s="324" t="n"/>
      <c r="H790" s="324" t="n"/>
      <c r="I790" s="324" t="n"/>
      <c r="J790" s="151" t="n"/>
      <c r="K790" s="325" t="n"/>
    </row>
    <row r="791">
      <c r="A791" s="147" t="n"/>
      <c r="B791" s="147" t="n"/>
      <c r="C791" s="148" t="n"/>
      <c r="D791" s="148" t="n"/>
      <c r="E791" s="149" t="n"/>
      <c r="F791" s="148" t="n"/>
      <c r="G791" s="324" t="n"/>
      <c r="H791" s="324" t="n"/>
      <c r="I791" s="324" t="n"/>
      <c r="J791" s="151" t="n"/>
      <c r="K791" s="325" t="n"/>
    </row>
    <row r="792">
      <c r="A792" s="147" t="n"/>
      <c r="B792" s="147" t="n"/>
      <c r="C792" s="148" t="n"/>
      <c r="D792" s="148" t="n"/>
      <c r="E792" s="149" t="n"/>
      <c r="F792" s="148" t="n"/>
      <c r="G792" s="324" t="n"/>
      <c r="H792" s="324" t="n"/>
      <c r="I792" s="324" t="n"/>
      <c r="J792" s="151" t="n"/>
      <c r="K792" s="325" t="n"/>
    </row>
    <row r="793">
      <c r="A793" s="147" t="n"/>
      <c r="B793" s="147" t="n"/>
      <c r="C793" s="148" t="n"/>
      <c r="D793" s="148" t="n"/>
      <c r="E793" s="149" t="n"/>
      <c r="F793" s="148" t="n"/>
      <c r="G793" s="324" t="n"/>
      <c r="H793" s="324" t="n"/>
      <c r="I793" s="324" t="n"/>
      <c r="J793" s="151" t="n"/>
      <c r="K793" s="325" t="n"/>
    </row>
    <row r="794">
      <c r="A794" s="147" t="n"/>
      <c r="B794" s="147" t="n"/>
      <c r="C794" s="148" t="n"/>
      <c r="D794" s="148" t="n"/>
      <c r="E794" s="149" t="n"/>
      <c r="F794" s="148" t="n"/>
      <c r="G794" s="324" t="n"/>
      <c r="H794" s="324" t="n"/>
      <c r="I794" s="324" t="n"/>
      <c r="J794" s="151" t="n"/>
      <c r="K794" s="325" t="n"/>
    </row>
    <row r="795">
      <c r="A795" s="147" t="n"/>
      <c r="B795" s="147" t="n"/>
      <c r="C795" s="148" t="n"/>
      <c r="D795" s="148" t="n"/>
      <c r="E795" s="149" t="n"/>
      <c r="F795" s="148" t="n"/>
      <c r="G795" s="324" t="n"/>
      <c r="H795" s="324" t="n"/>
      <c r="I795" s="324" t="n"/>
      <c r="J795" s="151" t="n"/>
      <c r="K795" s="325" t="n"/>
    </row>
    <row r="796">
      <c r="A796" s="147" t="n"/>
      <c r="B796" s="147" t="n"/>
      <c r="C796" s="148" t="n"/>
      <c r="D796" s="148" t="n"/>
      <c r="E796" s="149" t="n"/>
      <c r="F796" s="148" t="n"/>
      <c r="G796" s="324" t="n"/>
      <c r="H796" s="324" t="n"/>
      <c r="I796" s="324" t="n"/>
      <c r="J796" s="151" t="n"/>
      <c r="K796" s="325" t="n"/>
    </row>
    <row r="797">
      <c r="A797" s="147" t="n"/>
      <c r="B797" s="147" t="n"/>
      <c r="C797" s="148" t="n"/>
      <c r="D797" s="148" t="n"/>
      <c r="E797" s="149" t="n"/>
      <c r="F797" s="148" t="n"/>
      <c r="G797" s="324" t="n"/>
      <c r="H797" s="324" t="n"/>
      <c r="I797" s="324" t="n"/>
      <c r="J797" s="151" t="n"/>
      <c r="K797" s="325" t="n"/>
    </row>
    <row r="798">
      <c r="A798" s="147" t="n"/>
      <c r="B798" s="147" t="n"/>
      <c r="C798" s="148" t="n"/>
      <c r="D798" s="148" t="n"/>
      <c r="E798" s="149" t="n"/>
      <c r="F798" s="148" t="n"/>
      <c r="G798" s="324" t="n"/>
      <c r="H798" s="324" t="n"/>
      <c r="I798" s="324" t="n"/>
      <c r="J798" s="151" t="n"/>
      <c r="K798" s="325" t="n"/>
    </row>
    <row r="799">
      <c r="A799" s="147" t="n"/>
      <c r="B799" s="147" t="n"/>
      <c r="C799" s="148" t="n"/>
      <c r="D799" s="148" t="n"/>
      <c r="E799" s="149" t="n"/>
      <c r="F799" s="148" t="n"/>
      <c r="G799" s="324" t="n"/>
      <c r="H799" s="324" t="n"/>
      <c r="I799" s="324" t="n"/>
      <c r="J799" s="151" t="n"/>
      <c r="K799" s="325" t="n"/>
    </row>
    <row r="800">
      <c r="A800" s="147" t="n"/>
      <c r="B800" s="147" t="n"/>
      <c r="C800" s="148" t="n"/>
      <c r="D800" s="148" t="n"/>
      <c r="E800" s="149" t="n"/>
      <c r="F800" s="148" t="n"/>
      <c r="G800" s="324" t="n"/>
      <c r="H800" s="324" t="n"/>
      <c r="I800" s="324" t="n"/>
      <c r="J800" s="151" t="n"/>
      <c r="K800" s="325" t="n"/>
    </row>
    <row r="801">
      <c r="A801" s="147" t="n"/>
      <c r="B801" s="147" t="n"/>
      <c r="C801" s="148" t="n"/>
      <c r="D801" s="148" t="n"/>
      <c r="E801" s="149" t="n"/>
      <c r="F801" s="148" t="n"/>
      <c r="G801" s="324" t="n"/>
      <c r="H801" s="324" t="n"/>
      <c r="I801" s="324" t="n"/>
      <c r="J801" s="151" t="n"/>
      <c r="K801" s="325" t="n"/>
    </row>
    <row r="802">
      <c r="A802" s="147" t="n"/>
      <c r="B802" s="147" t="n"/>
      <c r="C802" s="148" t="n"/>
      <c r="D802" s="148" t="n"/>
      <c r="E802" s="149" t="n"/>
      <c r="F802" s="148" t="n"/>
      <c r="G802" s="324" t="n"/>
      <c r="H802" s="324" t="n"/>
      <c r="I802" s="324" t="n"/>
      <c r="J802" s="151" t="n"/>
      <c r="K802" s="325" t="n"/>
    </row>
    <row r="803">
      <c r="A803" s="147" t="n"/>
      <c r="B803" s="147" t="n"/>
      <c r="C803" s="148" t="n"/>
      <c r="D803" s="148" t="n"/>
      <c r="E803" s="149" t="n"/>
      <c r="F803" s="148" t="n"/>
      <c r="G803" s="324" t="n"/>
      <c r="H803" s="324" t="n"/>
      <c r="I803" s="324" t="n"/>
      <c r="J803" s="151" t="n"/>
      <c r="K803" s="325" t="n"/>
    </row>
    <row r="804">
      <c r="A804" s="147" t="n"/>
      <c r="B804" s="147" t="n"/>
      <c r="C804" s="148" t="n"/>
      <c r="D804" s="148" t="n"/>
      <c r="E804" s="149" t="n"/>
      <c r="F804" s="148" t="n"/>
      <c r="G804" s="324" t="n"/>
      <c r="H804" s="324" t="n"/>
      <c r="I804" s="324" t="n"/>
      <c r="J804" s="151" t="n"/>
      <c r="K804" s="325" t="n"/>
    </row>
    <row r="805">
      <c r="A805" s="147" t="n"/>
      <c r="B805" s="147" t="n"/>
      <c r="C805" s="148" t="n"/>
      <c r="D805" s="148" t="n"/>
      <c r="E805" s="149" t="n"/>
      <c r="F805" s="148" t="n"/>
      <c r="G805" s="324" t="n"/>
      <c r="H805" s="324" t="n"/>
      <c r="I805" s="324" t="n"/>
      <c r="J805" s="151" t="n"/>
      <c r="K805" s="325" t="n"/>
    </row>
    <row r="806">
      <c r="A806" s="147" t="n"/>
      <c r="B806" s="147" t="n"/>
      <c r="C806" s="148" t="n"/>
      <c r="D806" s="148" t="n"/>
      <c r="E806" s="149" t="n"/>
      <c r="F806" s="148" t="n"/>
      <c r="G806" s="324" t="n"/>
      <c r="H806" s="324" t="n"/>
      <c r="I806" s="324" t="n"/>
      <c r="J806" s="151" t="n"/>
      <c r="K806" s="325" t="n"/>
    </row>
    <row r="807">
      <c r="A807" s="147" t="n"/>
      <c r="B807" s="147" t="n"/>
      <c r="C807" s="148" t="n"/>
      <c r="D807" s="148" t="n"/>
      <c r="E807" s="149" t="n"/>
      <c r="F807" s="148" t="n"/>
      <c r="G807" s="324" t="n"/>
      <c r="H807" s="324" t="n"/>
      <c r="I807" s="324" t="n"/>
      <c r="J807" s="151" t="n"/>
      <c r="K807" s="325" t="n"/>
    </row>
    <row r="808">
      <c r="A808" s="147" t="n"/>
      <c r="B808" s="147" t="n"/>
      <c r="C808" s="148" t="n"/>
      <c r="D808" s="148" t="n"/>
      <c r="E808" s="149" t="n"/>
      <c r="F808" s="148" t="n"/>
      <c r="G808" s="324" t="n"/>
      <c r="H808" s="324" t="n"/>
      <c r="I808" s="324" t="n"/>
      <c r="J808" s="151" t="n"/>
      <c r="K808" s="325" t="n"/>
    </row>
    <row r="809">
      <c r="A809" s="147" t="n"/>
      <c r="B809" s="147" t="n"/>
      <c r="C809" s="148" t="n"/>
      <c r="D809" s="148" t="n"/>
      <c r="E809" s="149" t="n"/>
      <c r="F809" s="148" t="n"/>
      <c r="G809" s="324" t="n"/>
      <c r="H809" s="324" t="n"/>
      <c r="I809" s="324" t="n"/>
      <c r="J809" s="151" t="n"/>
      <c r="K809" s="325" t="n"/>
    </row>
    <row r="810">
      <c r="A810" s="147" t="n"/>
      <c r="B810" s="147" t="n"/>
      <c r="C810" s="148" t="n"/>
      <c r="D810" s="148" t="n"/>
      <c r="E810" s="149" t="n"/>
      <c r="F810" s="148" t="n"/>
      <c r="G810" s="324" t="n"/>
      <c r="H810" s="324" t="n"/>
      <c r="I810" s="324" t="n"/>
      <c r="J810" s="151" t="n"/>
      <c r="K810" s="325" t="n"/>
    </row>
    <row r="811">
      <c r="A811" s="147" t="n"/>
      <c r="B811" s="147" t="n"/>
      <c r="C811" s="148" t="n"/>
      <c r="D811" s="148" t="n"/>
      <c r="E811" s="149" t="n"/>
      <c r="F811" s="148" t="n"/>
      <c r="G811" s="324" t="n"/>
      <c r="H811" s="324" t="n"/>
      <c r="I811" s="324" t="n"/>
      <c r="J811" s="151" t="n"/>
      <c r="K811" s="325" t="n"/>
    </row>
    <row r="812">
      <c r="A812" s="147" t="n"/>
      <c r="B812" s="147" t="n"/>
      <c r="C812" s="148" t="n"/>
      <c r="D812" s="148" t="n"/>
      <c r="E812" s="149" t="n"/>
      <c r="F812" s="148" t="n"/>
      <c r="G812" s="324" t="n"/>
      <c r="H812" s="324" t="n"/>
      <c r="I812" s="324" t="n"/>
      <c r="J812" s="151" t="n"/>
      <c r="K812" s="325" t="n"/>
    </row>
    <row r="813">
      <c r="A813" s="147" t="n"/>
      <c r="B813" s="147" t="n"/>
      <c r="C813" s="148" t="n"/>
      <c r="D813" s="148" t="n"/>
      <c r="E813" s="149" t="n"/>
      <c r="F813" s="148" t="n"/>
      <c r="G813" s="324" t="n"/>
      <c r="H813" s="324" t="n"/>
      <c r="I813" s="324" t="n"/>
      <c r="J813" s="151" t="n"/>
      <c r="K813" s="325" t="n"/>
    </row>
    <row r="814">
      <c r="A814" s="147" t="n"/>
      <c r="B814" s="147" t="n"/>
      <c r="C814" s="148" t="n"/>
      <c r="D814" s="148" t="n"/>
      <c r="E814" s="149" t="n"/>
      <c r="F814" s="148" t="n"/>
      <c r="G814" s="324" t="n"/>
      <c r="H814" s="324" t="n"/>
      <c r="I814" s="324" t="n"/>
      <c r="J814" s="151" t="n"/>
      <c r="K814" s="325" t="n"/>
    </row>
    <row r="815">
      <c r="A815" s="147" t="n"/>
      <c r="B815" s="147" t="n"/>
      <c r="C815" s="148" t="n"/>
      <c r="D815" s="148" t="n"/>
      <c r="E815" s="149" t="n"/>
      <c r="F815" s="148" t="n"/>
      <c r="G815" s="324" t="n"/>
      <c r="H815" s="324" t="n"/>
      <c r="I815" s="324" t="n"/>
      <c r="J815" s="151" t="n"/>
      <c r="K815" s="325" t="n"/>
    </row>
    <row r="816">
      <c r="A816" s="147" t="n"/>
      <c r="B816" s="147" t="n"/>
      <c r="C816" s="148" t="n"/>
      <c r="D816" s="148" t="n"/>
      <c r="E816" s="149" t="n"/>
      <c r="F816" s="148" t="n"/>
      <c r="G816" s="324" t="n"/>
      <c r="H816" s="324" t="n"/>
      <c r="I816" s="324" t="n"/>
      <c r="J816" s="151" t="n"/>
      <c r="K816" s="325" t="n"/>
    </row>
    <row r="817">
      <c r="A817" s="147" t="n"/>
      <c r="B817" s="147" t="n"/>
      <c r="C817" s="148" t="n"/>
      <c r="D817" s="148" t="n"/>
      <c r="E817" s="149" t="n"/>
      <c r="F817" s="148" t="n"/>
      <c r="G817" s="324" t="n"/>
      <c r="H817" s="324" t="n"/>
      <c r="I817" s="324" t="n"/>
      <c r="J817" s="151" t="n"/>
      <c r="K817" s="325" t="n"/>
    </row>
    <row r="818">
      <c r="A818" s="147" t="n"/>
      <c r="B818" s="147" t="n"/>
      <c r="C818" s="148" t="n"/>
      <c r="D818" s="148" t="n"/>
      <c r="E818" s="149" t="n"/>
      <c r="F818" s="148" t="n"/>
      <c r="G818" s="324" t="n"/>
      <c r="H818" s="324" t="n"/>
      <c r="I818" s="324" t="n"/>
      <c r="J818" s="151" t="n"/>
      <c r="K818" s="325" t="n"/>
    </row>
    <row r="819">
      <c r="A819" s="147" t="n"/>
      <c r="B819" s="147" t="n"/>
      <c r="C819" s="148" t="n"/>
      <c r="D819" s="148" t="n"/>
      <c r="E819" s="149" t="n"/>
      <c r="F819" s="148" t="n"/>
      <c r="G819" s="324" t="n"/>
      <c r="H819" s="324" t="n"/>
      <c r="I819" s="324" t="n"/>
      <c r="J819" s="151" t="n"/>
      <c r="K819" s="325" t="n"/>
    </row>
    <row r="820">
      <c r="A820" s="147" t="n"/>
      <c r="B820" s="147" t="n"/>
      <c r="C820" s="148" t="n"/>
      <c r="D820" s="148" t="n"/>
      <c r="E820" s="149" t="n"/>
      <c r="F820" s="148" t="n"/>
      <c r="G820" s="324" t="n"/>
      <c r="H820" s="324" t="n"/>
      <c r="I820" s="324" t="n"/>
      <c r="J820" s="151" t="n"/>
      <c r="K820" s="325" t="n"/>
    </row>
    <row r="821">
      <c r="A821" s="147" t="n"/>
      <c r="B821" s="147" t="n"/>
      <c r="C821" s="148" t="n"/>
      <c r="D821" s="148" t="n"/>
      <c r="E821" s="149" t="n"/>
      <c r="F821" s="148" t="n"/>
      <c r="G821" s="324" t="n"/>
      <c r="H821" s="324" t="n"/>
      <c r="I821" s="324" t="n"/>
      <c r="J821" s="151" t="n"/>
      <c r="K821" s="325" t="n"/>
    </row>
    <row r="822">
      <c r="A822" s="147" t="n"/>
      <c r="B822" s="147" t="n"/>
      <c r="C822" s="148" t="n"/>
      <c r="D822" s="148" t="n"/>
      <c r="E822" s="149" t="n"/>
      <c r="F822" s="148" t="n"/>
      <c r="G822" s="324" t="n"/>
      <c r="H822" s="324" t="n"/>
      <c r="I822" s="324" t="n"/>
      <c r="J822" s="151" t="n"/>
      <c r="K822" s="325" t="n"/>
    </row>
    <row r="823">
      <c r="A823" s="147" t="n"/>
      <c r="B823" s="147" t="n"/>
      <c r="C823" s="148" t="n"/>
      <c r="D823" s="148" t="n"/>
      <c r="E823" s="149" t="n"/>
      <c r="F823" s="148" t="n"/>
      <c r="G823" s="324" t="n"/>
      <c r="H823" s="324" t="n"/>
      <c r="I823" s="324" t="n"/>
      <c r="J823" s="151" t="n"/>
      <c r="K823" s="325" t="n"/>
    </row>
    <row r="824">
      <c r="A824" s="147" t="n"/>
      <c r="B824" s="147" t="n"/>
      <c r="C824" s="148" t="n"/>
      <c r="D824" s="148" t="n"/>
      <c r="E824" s="149" t="n"/>
      <c r="F824" s="148" t="n"/>
      <c r="G824" s="324" t="n"/>
      <c r="H824" s="324" t="n"/>
      <c r="I824" s="324" t="n"/>
      <c r="J824" s="151" t="n"/>
      <c r="K824" s="325" t="n"/>
    </row>
    <row r="825">
      <c r="A825" s="147" t="n"/>
      <c r="B825" s="147" t="n"/>
      <c r="C825" s="148" t="n"/>
      <c r="D825" s="148" t="n"/>
      <c r="E825" s="149" t="n"/>
      <c r="F825" s="148" t="n"/>
      <c r="G825" s="324" t="n"/>
      <c r="H825" s="324" t="n"/>
      <c r="I825" s="324" t="n"/>
      <c r="J825" s="151" t="n"/>
      <c r="K825" s="325" t="n"/>
    </row>
    <row r="826">
      <c r="A826" s="147" t="n"/>
      <c r="B826" s="147" t="n"/>
      <c r="C826" s="148" t="n"/>
      <c r="D826" s="148" t="n"/>
      <c r="E826" s="149" t="n"/>
      <c r="F826" s="148" t="n"/>
      <c r="G826" s="324" t="n"/>
      <c r="H826" s="324" t="n"/>
      <c r="I826" s="324" t="n"/>
      <c r="J826" s="151" t="n"/>
      <c r="K826" s="325" t="n"/>
    </row>
    <row r="827">
      <c r="A827" s="147" t="n"/>
      <c r="B827" s="147" t="n"/>
      <c r="C827" s="148" t="n"/>
      <c r="D827" s="148" t="n"/>
      <c r="E827" s="149" t="n"/>
      <c r="F827" s="148" t="n"/>
      <c r="G827" s="324" t="n"/>
      <c r="H827" s="324" t="n"/>
      <c r="I827" s="324" t="n"/>
      <c r="J827" s="151" t="n"/>
      <c r="K827" s="325" t="n"/>
    </row>
    <row r="828">
      <c r="A828" s="147" t="n"/>
      <c r="B828" s="147" t="n"/>
      <c r="C828" s="148" t="n"/>
      <c r="D828" s="148" t="n"/>
      <c r="E828" s="149" t="n"/>
      <c r="F828" s="148" t="n"/>
      <c r="G828" s="324" t="n"/>
      <c r="H828" s="324" t="n"/>
      <c r="I828" s="324" t="n"/>
      <c r="J828" s="151" t="n"/>
      <c r="K828" s="325" t="n"/>
    </row>
    <row r="829">
      <c r="A829" s="147" t="n"/>
      <c r="B829" s="147" t="n"/>
      <c r="C829" s="148" t="n"/>
      <c r="D829" s="148" t="n"/>
      <c r="E829" s="149" t="n"/>
      <c r="F829" s="148" t="n"/>
      <c r="G829" s="324" t="n"/>
      <c r="H829" s="324" t="n"/>
      <c r="I829" s="324" t="n"/>
      <c r="J829" s="151" t="n"/>
      <c r="K829" s="325" t="n"/>
    </row>
    <row r="830">
      <c r="A830" s="147" t="n"/>
      <c r="B830" s="147" t="n"/>
      <c r="C830" s="148" t="n"/>
      <c r="D830" s="148" t="n"/>
      <c r="E830" s="149" t="n"/>
      <c r="F830" s="148" t="n"/>
      <c r="G830" s="324" t="n"/>
      <c r="H830" s="324" t="n"/>
      <c r="I830" s="324" t="n"/>
      <c r="J830" s="151" t="n"/>
      <c r="K830" s="325" t="n"/>
    </row>
    <row r="831">
      <c r="A831" s="147" t="n"/>
      <c r="B831" s="147" t="n"/>
      <c r="C831" s="148" t="n"/>
      <c r="D831" s="148" t="n"/>
      <c r="E831" s="149" t="n"/>
      <c r="F831" s="148" t="n"/>
      <c r="G831" s="324" t="n"/>
      <c r="H831" s="324" t="n"/>
      <c r="I831" s="324" t="n"/>
      <c r="J831" s="151" t="n"/>
      <c r="K831" s="325" t="n"/>
    </row>
    <row r="832">
      <c r="A832" s="147" t="n"/>
      <c r="B832" s="147" t="n"/>
      <c r="C832" s="148" t="n"/>
      <c r="D832" s="148" t="n"/>
      <c r="E832" s="149" t="n"/>
      <c r="F832" s="148" t="n"/>
      <c r="G832" s="324" t="n"/>
      <c r="H832" s="324" t="n"/>
      <c r="I832" s="324" t="n"/>
      <c r="J832" s="151" t="n"/>
      <c r="K832" s="325" t="n"/>
    </row>
    <row r="833">
      <c r="A833" s="147" t="n"/>
      <c r="B833" s="147" t="n"/>
      <c r="C833" s="148" t="n"/>
      <c r="D833" s="148" t="n"/>
      <c r="E833" s="149" t="n"/>
      <c r="F833" s="148" t="n"/>
      <c r="G833" s="324" t="n"/>
      <c r="H833" s="324" t="n"/>
      <c r="I833" s="324" t="n"/>
      <c r="J833" s="151" t="n"/>
      <c r="K833" s="325" t="n"/>
    </row>
    <row r="834">
      <c r="A834" s="147" t="n"/>
      <c r="B834" s="147" t="n"/>
      <c r="C834" s="148" t="n"/>
      <c r="D834" s="148" t="n"/>
      <c r="E834" s="149" t="n"/>
      <c r="F834" s="148" t="n"/>
      <c r="G834" s="324" t="n"/>
      <c r="H834" s="324" t="n"/>
      <c r="I834" s="324" t="n"/>
      <c r="J834" s="151" t="n"/>
      <c r="K834" s="325" t="n"/>
    </row>
    <row r="835">
      <c r="A835" s="147" t="n"/>
      <c r="B835" s="147" t="n"/>
      <c r="C835" s="148" t="n"/>
      <c r="D835" s="148" t="n"/>
      <c r="E835" s="149" t="n"/>
      <c r="F835" s="148" t="n"/>
      <c r="G835" s="324" t="n"/>
      <c r="H835" s="324" t="n"/>
      <c r="I835" s="324" t="n"/>
      <c r="J835" s="151" t="n"/>
      <c r="K835" s="325" t="n"/>
    </row>
    <row r="836">
      <c r="A836" s="147" t="n"/>
      <c r="B836" s="147" t="n"/>
      <c r="C836" s="148" t="n"/>
      <c r="D836" s="148" t="n"/>
      <c r="E836" s="149" t="n"/>
      <c r="F836" s="148" t="n"/>
      <c r="G836" s="324" t="n"/>
      <c r="H836" s="324" t="n"/>
      <c r="I836" s="324" t="n"/>
      <c r="J836" s="151" t="n"/>
      <c r="K836" s="325" t="n"/>
    </row>
    <row r="837">
      <c r="A837" s="147" t="n"/>
      <c r="B837" s="147" t="n"/>
      <c r="C837" s="148" t="n"/>
      <c r="D837" s="148" t="n"/>
      <c r="E837" s="149" t="n"/>
      <c r="F837" s="148" t="n"/>
      <c r="G837" s="324" t="n"/>
      <c r="H837" s="324" t="n"/>
      <c r="I837" s="324" t="n"/>
      <c r="J837" s="151" t="n"/>
      <c r="K837" s="325" t="n"/>
    </row>
    <row r="838">
      <c r="A838" s="147" t="n"/>
      <c r="B838" s="147" t="n"/>
      <c r="C838" s="148" t="n"/>
      <c r="D838" s="148" t="n"/>
      <c r="E838" s="149" t="n"/>
      <c r="F838" s="148" t="n"/>
      <c r="G838" s="324" t="n"/>
      <c r="H838" s="324" t="n"/>
      <c r="I838" s="324" t="n"/>
      <c r="J838" s="151" t="n"/>
      <c r="K838" s="325" t="n"/>
    </row>
    <row r="839">
      <c r="A839" s="147" t="n"/>
      <c r="B839" s="147" t="n"/>
      <c r="C839" s="148" t="n"/>
      <c r="D839" s="148" t="n"/>
      <c r="E839" s="149" t="n"/>
      <c r="F839" s="148" t="n"/>
      <c r="G839" s="324" t="n"/>
      <c r="H839" s="324" t="n"/>
      <c r="I839" s="324" t="n"/>
      <c r="J839" s="151" t="n"/>
      <c r="K839" s="325" t="n"/>
    </row>
    <row r="840">
      <c r="A840" s="147" t="n"/>
      <c r="B840" s="147" t="n"/>
      <c r="C840" s="148" t="n"/>
      <c r="D840" s="148" t="n"/>
      <c r="E840" s="149" t="n"/>
      <c r="F840" s="148" t="n"/>
      <c r="G840" s="324" t="n"/>
      <c r="H840" s="324" t="n"/>
      <c r="I840" s="324" t="n"/>
      <c r="J840" s="151" t="n"/>
      <c r="K840" s="325" t="n"/>
    </row>
    <row r="841">
      <c r="A841" s="147" t="n"/>
      <c r="B841" s="147" t="n"/>
      <c r="C841" s="148" t="n"/>
      <c r="D841" s="148" t="n"/>
      <c r="E841" s="149" t="n"/>
      <c r="F841" s="148" t="n"/>
      <c r="G841" s="324" t="n"/>
      <c r="H841" s="324" t="n"/>
      <c r="I841" s="324" t="n"/>
      <c r="J841" s="151" t="n"/>
      <c r="K841" s="325" t="n"/>
    </row>
    <row r="842">
      <c r="A842" s="147" t="n"/>
      <c r="B842" s="147" t="n"/>
      <c r="C842" s="148" t="n"/>
      <c r="D842" s="148" t="n"/>
      <c r="E842" s="149" t="n"/>
      <c r="F842" s="148" t="n"/>
      <c r="G842" s="324" t="n"/>
      <c r="H842" s="324" t="n"/>
      <c r="I842" s="324" t="n"/>
      <c r="J842" s="151" t="n"/>
      <c r="K842" s="325" t="n"/>
    </row>
    <row r="843">
      <c r="A843" s="147" t="n"/>
      <c r="B843" s="147" t="n"/>
      <c r="C843" s="148" t="n"/>
      <c r="D843" s="148" t="n"/>
      <c r="E843" s="149" t="n"/>
      <c r="F843" s="148" t="n"/>
      <c r="G843" s="324" t="n"/>
      <c r="H843" s="324" t="n"/>
      <c r="I843" s="324" t="n"/>
      <c r="J843" s="151" t="n"/>
      <c r="K843" s="325" t="n"/>
    </row>
    <row r="844">
      <c r="A844" s="147" t="n"/>
      <c r="B844" s="147" t="n"/>
      <c r="C844" s="148" t="n"/>
      <c r="D844" s="148" t="n"/>
      <c r="E844" s="149" t="n"/>
      <c r="F844" s="148" t="n"/>
      <c r="G844" s="324" t="n"/>
      <c r="H844" s="324" t="n"/>
      <c r="I844" s="324" t="n"/>
      <c r="J844" s="151" t="n"/>
      <c r="K844" s="325" t="n"/>
    </row>
    <row r="845">
      <c r="A845" s="147" t="n"/>
      <c r="B845" s="147" t="n"/>
      <c r="C845" s="148" t="n"/>
      <c r="D845" s="148" t="n"/>
      <c r="E845" s="149" t="n"/>
      <c r="F845" s="148" t="n"/>
      <c r="G845" s="324" t="n"/>
      <c r="H845" s="324" t="n"/>
      <c r="I845" s="324" t="n"/>
      <c r="J845" s="151" t="n"/>
      <c r="K845" s="325" t="n"/>
    </row>
    <row r="846">
      <c r="A846" s="147" t="n"/>
      <c r="B846" s="147" t="n"/>
      <c r="C846" s="148" t="n"/>
      <c r="D846" s="148" t="n"/>
      <c r="E846" s="149" t="n"/>
      <c r="F846" s="148" t="n"/>
      <c r="G846" s="324" t="n"/>
      <c r="H846" s="324" t="n"/>
      <c r="I846" s="324" t="n"/>
      <c r="J846" s="151" t="n"/>
      <c r="K846" s="325" t="n"/>
    </row>
    <row r="847">
      <c r="A847" s="147" t="n"/>
      <c r="B847" s="147" t="n"/>
      <c r="C847" s="148" t="n"/>
      <c r="D847" s="148" t="n"/>
      <c r="E847" s="149" t="n"/>
      <c r="F847" s="148" t="n"/>
      <c r="G847" s="324" t="n"/>
      <c r="H847" s="324" t="n"/>
      <c r="I847" s="324" t="n"/>
      <c r="J847" s="151" t="n"/>
      <c r="K847" s="325" t="n"/>
    </row>
    <row r="848">
      <c r="A848" s="147" t="n"/>
      <c r="B848" s="147" t="n"/>
      <c r="C848" s="148" t="n"/>
      <c r="D848" s="148" t="n"/>
      <c r="E848" s="149" t="n"/>
      <c r="F848" s="148" t="n"/>
      <c r="G848" s="324" t="n"/>
      <c r="H848" s="324" t="n"/>
      <c r="I848" s="324" t="n"/>
      <c r="J848" s="151" t="n"/>
      <c r="K848" s="325" t="n"/>
    </row>
    <row r="849">
      <c r="A849" s="147" t="n"/>
      <c r="B849" s="147" t="n"/>
      <c r="C849" s="148" t="n"/>
      <c r="D849" s="148" t="n"/>
      <c r="E849" s="149" t="n"/>
      <c r="F849" s="148" t="n"/>
      <c r="G849" s="324" t="n"/>
      <c r="H849" s="324" t="n"/>
      <c r="I849" s="324" t="n"/>
      <c r="J849" s="151" t="n"/>
      <c r="K849" s="325" t="n"/>
    </row>
    <row r="850">
      <c r="A850" s="147" t="n"/>
      <c r="B850" s="147" t="n"/>
      <c r="C850" s="148" t="n"/>
      <c r="D850" s="148" t="n"/>
      <c r="E850" s="149" t="n"/>
      <c r="F850" s="148" t="n"/>
      <c r="G850" s="324" t="n"/>
      <c r="H850" s="324" t="n"/>
      <c r="I850" s="324" t="n"/>
      <c r="J850" s="151" t="n"/>
      <c r="K850" s="325" t="n"/>
    </row>
    <row r="851">
      <c r="A851" s="147" t="n"/>
      <c r="B851" s="147" t="n"/>
      <c r="C851" s="148" t="n"/>
      <c r="D851" s="148" t="n"/>
      <c r="E851" s="149" t="n"/>
      <c r="F851" s="148" t="n"/>
      <c r="G851" s="324" t="n"/>
      <c r="H851" s="324" t="n"/>
      <c r="I851" s="324" t="n"/>
      <c r="J851" s="151" t="n"/>
      <c r="K851" s="325" t="n"/>
    </row>
    <row r="852">
      <c r="A852" s="147" t="n"/>
      <c r="B852" s="147" t="n"/>
      <c r="C852" s="148" t="n"/>
      <c r="D852" s="148" t="n"/>
      <c r="E852" s="149" t="n"/>
      <c r="F852" s="148" t="n"/>
      <c r="G852" s="324" t="n"/>
      <c r="H852" s="324" t="n"/>
      <c r="I852" s="324" t="n"/>
      <c r="J852" s="151" t="n"/>
      <c r="K852" s="325" t="n"/>
    </row>
    <row r="853">
      <c r="A853" s="147" t="n"/>
      <c r="B853" s="147" t="n"/>
      <c r="C853" s="148" t="n"/>
      <c r="D853" s="148" t="n"/>
      <c r="E853" s="149" t="n"/>
      <c r="F853" s="148" t="n"/>
      <c r="G853" s="324" t="n"/>
      <c r="H853" s="324" t="n"/>
      <c r="I853" s="324" t="n"/>
      <c r="J853" s="151" t="n"/>
      <c r="K853" s="325" t="n"/>
    </row>
    <row r="854">
      <c r="A854" s="147" t="n"/>
      <c r="B854" s="147" t="n"/>
      <c r="C854" s="148" t="n"/>
      <c r="D854" s="148" t="n"/>
      <c r="E854" s="149" t="n"/>
      <c r="F854" s="148" t="n"/>
      <c r="G854" s="324" t="n"/>
      <c r="H854" s="324" t="n"/>
      <c r="I854" s="324" t="n"/>
      <c r="J854" s="151" t="n"/>
      <c r="K854" s="325" t="n"/>
    </row>
    <row r="855">
      <c r="A855" s="147" t="n"/>
      <c r="B855" s="147" t="n"/>
      <c r="C855" s="148" t="n"/>
      <c r="D855" s="148" t="n"/>
      <c r="E855" s="149" t="n"/>
      <c r="F855" s="148" t="n"/>
      <c r="G855" s="324" t="n"/>
      <c r="H855" s="324" t="n"/>
      <c r="I855" s="324" t="n"/>
      <c r="J855" s="151" t="n"/>
      <c r="K855" s="325" t="n"/>
    </row>
    <row r="856">
      <c r="A856" s="147" t="n"/>
      <c r="B856" s="147" t="n"/>
      <c r="C856" s="148" t="n"/>
      <c r="D856" s="148" t="n"/>
      <c r="E856" s="149" t="n"/>
      <c r="F856" s="148" t="n"/>
      <c r="G856" s="324" t="n"/>
      <c r="H856" s="324" t="n"/>
      <c r="I856" s="324" t="n"/>
      <c r="J856" s="151" t="n"/>
      <c r="K856" s="325" t="n"/>
    </row>
    <row r="857">
      <c r="A857" s="147" t="n"/>
      <c r="B857" s="147" t="n"/>
      <c r="C857" s="148" t="n"/>
      <c r="D857" s="148" t="n"/>
      <c r="E857" s="149" t="n"/>
      <c r="F857" s="148" t="n"/>
      <c r="G857" s="324" t="n"/>
      <c r="H857" s="324" t="n"/>
      <c r="I857" s="324" t="n"/>
      <c r="J857" s="151" t="n"/>
      <c r="K857" s="325" t="n"/>
    </row>
    <row r="858">
      <c r="A858" s="147" t="n"/>
      <c r="B858" s="147" t="n"/>
      <c r="C858" s="148" t="n"/>
      <c r="D858" s="148" t="n"/>
      <c r="E858" s="149" t="n"/>
      <c r="F858" s="148" t="n"/>
      <c r="G858" s="324" t="n"/>
      <c r="H858" s="324" t="n"/>
      <c r="I858" s="324" t="n"/>
      <c r="J858" s="151" t="n"/>
      <c r="K858" s="325" t="n"/>
    </row>
    <row r="859">
      <c r="A859" s="147" t="n"/>
      <c r="B859" s="147" t="n"/>
      <c r="C859" s="148" t="n"/>
      <c r="D859" s="148" t="n"/>
      <c r="E859" s="149" t="n"/>
      <c r="F859" s="148" t="n"/>
      <c r="G859" s="324" t="n"/>
      <c r="H859" s="324" t="n"/>
      <c r="I859" s="324" t="n"/>
      <c r="J859" s="151" t="n"/>
      <c r="K859" s="325" t="n"/>
    </row>
    <row r="860">
      <c r="A860" s="147" t="n"/>
      <c r="B860" s="147" t="n"/>
      <c r="C860" s="148" t="n"/>
      <c r="D860" s="148" t="n"/>
      <c r="E860" s="149" t="n"/>
      <c r="F860" s="148" t="n"/>
      <c r="G860" s="324" t="n"/>
      <c r="H860" s="324" t="n"/>
      <c r="I860" s="324" t="n"/>
      <c r="J860" s="151" t="n"/>
      <c r="K860" s="325" t="n"/>
    </row>
    <row r="861">
      <c r="A861" s="147" t="n"/>
      <c r="B861" s="147" t="n"/>
      <c r="C861" s="148" t="n"/>
      <c r="D861" s="148" t="n"/>
      <c r="E861" s="149" t="n"/>
      <c r="F861" s="148" t="n"/>
      <c r="G861" s="324" t="n"/>
      <c r="H861" s="324" t="n"/>
      <c r="I861" s="324" t="n"/>
      <c r="J861" s="151" t="n"/>
      <c r="K861" s="325" t="n"/>
    </row>
    <row r="862">
      <c r="A862" s="147" t="n"/>
      <c r="B862" s="147" t="n"/>
      <c r="C862" s="148" t="n"/>
      <c r="D862" s="148" t="n"/>
      <c r="E862" s="149" t="n"/>
      <c r="F862" s="148" t="n"/>
      <c r="G862" s="324" t="n"/>
      <c r="H862" s="324" t="n"/>
      <c r="I862" s="324" t="n"/>
      <c r="J862" s="151" t="n"/>
      <c r="K862" s="325" t="n"/>
    </row>
    <row r="863">
      <c r="A863" s="147" t="n"/>
      <c r="B863" s="147" t="n"/>
      <c r="C863" s="148" t="n"/>
      <c r="D863" s="148" t="n"/>
      <c r="E863" s="149" t="n"/>
      <c r="F863" s="148" t="n"/>
      <c r="G863" s="324" t="n"/>
      <c r="H863" s="324" t="n"/>
      <c r="I863" s="324" t="n"/>
      <c r="J863" s="151" t="n"/>
      <c r="K863" s="325" t="n"/>
    </row>
    <row r="864">
      <c r="A864" s="147" t="n"/>
      <c r="B864" s="147" t="n"/>
      <c r="C864" s="148" t="n"/>
      <c r="D864" s="148" t="n"/>
      <c r="E864" s="149" t="n"/>
      <c r="F864" s="148" t="n"/>
      <c r="G864" s="324" t="n"/>
      <c r="H864" s="324" t="n"/>
      <c r="I864" s="324" t="n"/>
      <c r="J864" s="151" t="n"/>
      <c r="K864" s="325" t="n"/>
    </row>
    <row r="865">
      <c r="A865" s="147" t="n"/>
      <c r="B865" s="147" t="n"/>
      <c r="C865" s="148" t="n"/>
      <c r="D865" s="148" t="n"/>
      <c r="E865" s="149" t="n"/>
      <c r="F865" s="148" t="n"/>
      <c r="G865" s="324" t="n"/>
      <c r="H865" s="324" t="n"/>
      <c r="I865" s="324" t="n"/>
      <c r="J865" s="151" t="n"/>
      <c r="K865" s="325" t="n"/>
    </row>
    <row r="866">
      <c r="A866" s="147" t="n"/>
      <c r="B866" s="147" t="n"/>
      <c r="C866" s="148" t="n"/>
      <c r="D866" s="148" t="n"/>
      <c r="E866" s="149" t="n"/>
      <c r="F866" s="148" t="n"/>
      <c r="G866" s="324" t="n"/>
      <c r="H866" s="324" t="n"/>
      <c r="I866" s="324" t="n"/>
      <c r="J866" s="151" t="n"/>
      <c r="K866" s="325" t="n"/>
    </row>
    <row r="867">
      <c r="A867" s="147" t="n"/>
      <c r="B867" s="147" t="n"/>
      <c r="C867" s="148" t="n"/>
      <c r="D867" s="148" t="n"/>
      <c r="E867" s="149" t="n"/>
      <c r="F867" s="148" t="n"/>
      <c r="G867" s="324" t="n"/>
      <c r="H867" s="324" t="n"/>
      <c r="I867" s="324" t="n"/>
      <c r="J867" s="151" t="n"/>
      <c r="K867" s="325" t="n"/>
    </row>
    <row r="868">
      <c r="A868" s="147" t="n"/>
      <c r="B868" s="147" t="n"/>
      <c r="C868" s="148" t="n"/>
      <c r="D868" s="148" t="n"/>
      <c r="E868" s="149" t="n"/>
      <c r="F868" s="148" t="n"/>
      <c r="G868" s="324" t="n"/>
      <c r="H868" s="324" t="n"/>
      <c r="I868" s="324" t="n"/>
      <c r="J868" s="151" t="n"/>
      <c r="K868" s="325" t="n"/>
    </row>
    <row r="869">
      <c r="A869" s="147" t="n"/>
      <c r="B869" s="147" t="n"/>
      <c r="C869" s="148" t="n"/>
      <c r="D869" s="148" t="n"/>
      <c r="E869" s="149" t="n"/>
      <c r="F869" s="148" t="n"/>
      <c r="G869" s="324" t="n"/>
      <c r="H869" s="324" t="n"/>
      <c r="I869" s="324" t="n"/>
      <c r="J869" s="151" t="n"/>
      <c r="K869" s="325" t="n"/>
    </row>
    <row r="870">
      <c r="A870" s="147" t="n"/>
      <c r="B870" s="147" t="n"/>
      <c r="C870" s="148" t="n"/>
      <c r="D870" s="148" t="n"/>
      <c r="E870" s="149" t="n"/>
      <c r="F870" s="148" t="n"/>
      <c r="G870" s="324" t="n"/>
      <c r="H870" s="324" t="n"/>
      <c r="I870" s="324" t="n"/>
      <c r="J870" s="151" t="n"/>
      <c r="K870" s="325" t="n"/>
    </row>
    <row r="871">
      <c r="A871" s="147" t="n"/>
      <c r="B871" s="147" t="n"/>
      <c r="C871" s="148" t="n"/>
      <c r="D871" s="148" t="n"/>
      <c r="E871" s="149" t="n"/>
      <c r="F871" s="148" t="n"/>
      <c r="G871" s="324" t="n"/>
      <c r="H871" s="324" t="n"/>
      <c r="I871" s="324" t="n"/>
      <c r="J871" s="151" t="n"/>
      <c r="K871" s="325" t="n"/>
    </row>
    <row r="872">
      <c r="A872" s="147" t="n"/>
      <c r="B872" s="147" t="n"/>
      <c r="C872" s="148" t="n"/>
      <c r="D872" s="148" t="n"/>
      <c r="E872" s="149" t="n"/>
      <c r="F872" s="148" t="n"/>
      <c r="G872" s="324" t="n"/>
      <c r="H872" s="324" t="n"/>
      <c r="I872" s="324" t="n"/>
      <c r="J872" s="151" t="n"/>
      <c r="K872" s="325" t="n"/>
    </row>
    <row r="873">
      <c r="A873" s="147" t="n"/>
      <c r="B873" s="147" t="n"/>
      <c r="C873" s="148" t="n"/>
      <c r="D873" s="148" t="n"/>
      <c r="E873" s="149" t="n"/>
      <c r="F873" s="148" t="n"/>
      <c r="G873" s="324" t="n"/>
      <c r="H873" s="324" t="n"/>
      <c r="I873" s="324" t="n"/>
      <c r="J873" s="151" t="n"/>
      <c r="K873" s="325" t="n"/>
    </row>
    <row r="874">
      <c r="A874" s="147" t="n"/>
      <c r="B874" s="147" t="n"/>
      <c r="C874" s="148" t="n"/>
      <c r="D874" s="148" t="n"/>
      <c r="E874" s="149" t="n"/>
      <c r="F874" s="148" t="n"/>
      <c r="G874" s="324" t="n"/>
      <c r="H874" s="324" t="n"/>
      <c r="I874" s="324" t="n"/>
      <c r="J874" s="151" t="n"/>
      <c r="K874" s="325" t="n"/>
    </row>
    <row r="875">
      <c r="A875" s="147" t="n"/>
      <c r="B875" s="147" t="n"/>
      <c r="C875" s="148" t="n"/>
      <c r="D875" s="148" t="n"/>
      <c r="E875" s="149" t="n"/>
      <c r="F875" s="148" t="n"/>
      <c r="G875" s="324" t="n"/>
      <c r="H875" s="324" t="n"/>
      <c r="I875" s="324" t="n"/>
      <c r="J875" s="151" t="n"/>
      <c r="K875" s="325" t="n"/>
    </row>
    <row r="876">
      <c r="A876" s="147" t="n"/>
      <c r="B876" s="147" t="n"/>
      <c r="C876" s="148" t="n"/>
      <c r="D876" s="148" t="n"/>
      <c r="E876" s="149" t="n"/>
      <c r="F876" s="148" t="n"/>
      <c r="G876" s="324" t="n"/>
      <c r="H876" s="324" t="n"/>
      <c r="I876" s="324" t="n"/>
      <c r="J876" s="151" t="n"/>
      <c r="K876" s="325" t="n"/>
    </row>
    <row r="877">
      <c r="A877" s="147" t="n"/>
      <c r="B877" s="147" t="n"/>
      <c r="C877" s="148" t="n"/>
      <c r="D877" s="148" t="n"/>
      <c r="E877" s="149" t="n"/>
      <c r="F877" s="148" t="n"/>
      <c r="G877" s="324" t="n"/>
      <c r="H877" s="324" t="n"/>
      <c r="I877" s="324" t="n"/>
      <c r="J877" s="151" t="n"/>
      <c r="K877" s="325" t="n"/>
    </row>
    <row r="878">
      <c r="A878" s="147" t="n"/>
      <c r="B878" s="147" t="n"/>
      <c r="C878" s="148" t="n"/>
      <c r="D878" s="148" t="n"/>
      <c r="E878" s="149" t="n"/>
      <c r="F878" s="148" t="n"/>
      <c r="G878" s="324" t="n"/>
      <c r="H878" s="324" t="n"/>
      <c r="I878" s="324" t="n"/>
      <c r="J878" s="151" t="n"/>
      <c r="K878" s="325" t="n"/>
    </row>
    <row r="879">
      <c r="A879" s="147" t="n"/>
      <c r="B879" s="147" t="n"/>
      <c r="C879" s="148" t="n"/>
      <c r="D879" s="148" t="n"/>
      <c r="E879" s="149" t="n"/>
      <c r="F879" s="148" t="n"/>
      <c r="G879" s="324" t="n"/>
      <c r="H879" s="324" t="n"/>
      <c r="I879" s="324" t="n"/>
      <c r="J879" s="151" t="n"/>
      <c r="K879" s="325" t="n"/>
    </row>
    <row r="880">
      <c r="A880" s="147" t="n"/>
      <c r="B880" s="147" t="n"/>
      <c r="C880" s="148" t="n"/>
      <c r="D880" s="148" t="n"/>
      <c r="E880" s="149" t="n"/>
      <c r="F880" s="148" t="n"/>
      <c r="G880" s="324" t="n"/>
      <c r="H880" s="324" t="n"/>
      <c r="I880" s="324" t="n"/>
      <c r="J880" s="151" t="n"/>
      <c r="K880" s="325" t="n"/>
    </row>
    <row r="881">
      <c r="A881" s="147" t="n"/>
      <c r="B881" s="147" t="n"/>
      <c r="C881" s="148" t="n"/>
      <c r="D881" s="148" t="n"/>
      <c r="E881" s="149" t="n"/>
      <c r="F881" s="148" t="n"/>
      <c r="G881" s="324" t="n"/>
      <c r="H881" s="324" t="n"/>
      <c r="I881" s="324" t="n"/>
      <c r="J881" s="151" t="n"/>
      <c r="K881" s="325" t="n"/>
    </row>
    <row r="882">
      <c r="A882" s="147" t="n"/>
      <c r="B882" s="147" t="n"/>
      <c r="C882" s="148" t="n"/>
      <c r="D882" s="148" t="n"/>
      <c r="E882" s="149" t="n"/>
      <c r="F882" s="148" t="n"/>
      <c r="G882" s="324" t="n"/>
      <c r="H882" s="324" t="n"/>
      <c r="I882" s="324" t="n"/>
      <c r="J882" s="151" t="n"/>
      <c r="K882" s="325" t="n"/>
    </row>
    <row r="883">
      <c r="A883" s="147" t="n"/>
      <c r="B883" s="147" t="n"/>
      <c r="C883" s="148" t="n"/>
      <c r="D883" s="148" t="n"/>
      <c r="E883" s="149" t="n"/>
      <c r="F883" s="148" t="n"/>
      <c r="G883" s="324" t="n"/>
      <c r="H883" s="324" t="n"/>
      <c r="I883" s="324" t="n"/>
      <c r="J883" s="151" t="n"/>
      <c r="K883" s="325" t="n"/>
    </row>
    <row r="884">
      <c r="A884" s="147" t="n"/>
      <c r="B884" s="147" t="n"/>
      <c r="C884" s="148" t="n"/>
      <c r="D884" s="148" t="n"/>
      <c r="E884" s="149" t="n"/>
      <c r="F884" s="148" t="n"/>
      <c r="G884" s="324" t="n"/>
      <c r="H884" s="324" t="n"/>
      <c r="I884" s="324" t="n"/>
      <c r="J884" s="151" t="n"/>
      <c r="K884" s="325" t="n"/>
    </row>
    <row r="885">
      <c r="A885" s="147" t="n"/>
      <c r="B885" s="147" t="n"/>
      <c r="C885" s="148" t="n"/>
      <c r="D885" s="148" t="n"/>
      <c r="E885" s="149" t="n"/>
      <c r="F885" s="148" t="n"/>
      <c r="G885" s="324" t="n"/>
      <c r="H885" s="324" t="n"/>
      <c r="I885" s="324" t="n"/>
      <c r="J885" s="151" t="n"/>
      <c r="K885" s="325" t="n"/>
    </row>
    <row r="886">
      <c r="A886" s="147" t="n"/>
      <c r="B886" s="147" t="n"/>
      <c r="C886" s="148" t="n"/>
      <c r="D886" s="148" t="n"/>
      <c r="E886" s="149" t="n"/>
      <c r="F886" s="148" t="n"/>
      <c r="G886" s="324" t="n"/>
      <c r="H886" s="324" t="n"/>
      <c r="I886" s="324" t="n"/>
      <c r="J886" s="151" t="n"/>
      <c r="K886" s="325" t="n"/>
    </row>
    <row r="887">
      <c r="A887" s="147" t="n"/>
      <c r="B887" s="147" t="n"/>
      <c r="C887" s="148" t="n"/>
      <c r="D887" s="148" t="n"/>
      <c r="E887" s="149" t="n"/>
      <c r="F887" s="148" t="n"/>
      <c r="G887" s="324" t="n"/>
      <c r="H887" s="324" t="n"/>
      <c r="I887" s="324" t="n"/>
      <c r="J887" s="151" t="n"/>
      <c r="K887" s="325" t="n"/>
    </row>
    <row r="888">
      <c r="A888" s="147" t="n"/>
      <c r="B888" s="147" t="n"/>
      <c r="C888" s="148" t="n"/>
      <c r="D888" s="148" t="n"/>
      <c r="E888" s="149" t="n"/>
      <c r="F888" s="148" t="n"/>
      <c r="G888" s="324" t="n"/>
      <c r="H888" s="324" t="n"/>
      <c r="I888" s="324" t="n"/>
      <c r="J888" s="151" t="n"/>
      <c r="K888" s="325" t="n"/>
    </row>
    <row r="889">
      <c r="A889" s="147" t="n"/>
      <c r="B889" s="147" t="n"/>
      <c r="C889" s="148" t="n"/>
      <c r="D889" s="148" t="n"/>
      <c r="E889" s="149" t="n"/>
      <c r="F889" s="148" t="n"/>
      <c r="G889" s="324" t="n"/>
      <c r="H889" s="324" t="n"/>
      <c r="I889" s="324" t="n"/>
      <c r="J889" s="151" t="n"/>
      <c r="K889" s="325" t="n"/>
    </row>
    <row r="890">
      <c r="A890" s="147" t="n"/>
      <c r="B890" s="147" t="n"/>
      <c r="C890" s="148" t="n"/>
      <c r="D890" s="148" t="n"/>
      <c r="E890" s="149" t="n"/>
      <c r="F890" s="148" t="n"/>
      <c r="G890" s="324" t="n"/>
      <c r="H890" s="324" t="n"/>
      <c r="I890" s="324" t="n"/>
      <c r="J890" s="151" t="n"/>
      <c r="K890" s="325" t="n"/>
    </row>
    <row r="891">
      <c r="A891" s="147" t="n"/>
      <c r="B891" s="147" t="n"/>
      <c r="C891" s="148" t="n"/>
      <c r="D891" s="148" t="n"/>
      <c r="E891" s="149" t="n"/>
      <c r="F891" s="148" t="n"/>
      <c r="G891" s="324" t="n"/>
      <c r="H891" s="324" t="n"/>
      <c r="I891" s="324" t="n"/>
      <c r="J891" s="151" t="n"/>
      <c r="K891" s="325" t="n"/>
    </row>
    <row r="892">
      <c r="A892" s="147" t="n"/>
      <c r="B892" s="147" t="n"/>
      <c r="C892" s="148" t="n"/>
      <c r="D892" s="148" t="n"/>
      <c r="E892" s="149" t="n"/>
      <c r="F892" s="148" t="n"/>
      <c r="G892" s="324" t="n"/>
      <c r="H892" s="324" t="n"/>
      <c r="I892" s="324" t="n"/>
      <c r="J892" s="151" t="n"/>
      <c r="K892" s="325" t="n"/>
    </row>
    <row r="893">
      <c r="A893" s="147" t="n"/>
      <c r="B893" s="147" t="n"/>
      <c r="C893" s="148" t="n"/>
      <c r="D893" s="148" t="n"/>
      <c r="E893" s="149" t="n"/>
      <c r="F893" s="148" t="n"/>
      <c r="G893" s="324" t="n"/>
      <c r="H893" s="324" t="n"/>
      <c r="I893" s="324" t="n"/>
      <c r="J893" s="151" t="n"/>
      <c r="K893" s="325" t="n"/>
    </row>
    <row r="894">
      <c r="A894" s="147" t="n"/>
      <c r="B894" s="147" t="n"/>
      <c r="C894" s="148" t="n"/>
      <c r="D894" s="148" t="n"/>
      <c r="E894" s="149" t="n"/>
      <c r="F894" s="148" t="n"/>
      <c r="G894" s="324" t="n"/>
      <c r="H894" s="324" t="n"/>
      <c r="I894" s="324" t="n"/>
      <c r="J894" s="151" t="n"/>
      <c r="K894" s="325" t="n"/>
    </row>
    <row r="895">
      <c r="A895" s="147" t="n"/>
      <c r="B895" s="147" t="n"/>
      <c r="C895" s="148" t="n"/>
      <c r="D895" s="148" t="n"/>
      <c r="E895" s="149" t="n"/>
      <c r="F895" s="148" t="n"/>
      <c r="G895" s="324" t="n"/>
      <c r="H895" s="324" t="n"/>
      <c r="I895" s="324" t="n"/>
      <c r="J895" s="151" t="n"/>
      <c r="K895" s="325" t="n"/>
    </row>
    <row r="896">
      <c r="A896" s="147" t="n"/>
      <c r="B896" s="147" t="n"/>
      <c r="C896" s="148" t="n"/>
      <c r="D896" s="148" t="n"/>
      <c r="E896" s="149" t="n"/>
      <c r="F896" s="148" t="n"/>
      <c r="G896" s="324" t="n"/>
      <c r="H896" s="324" t="n"/>
      <c r="I896" s="324" t="n"/>
      <c r="J896" s="151" t="n"/>
      <c r="K896" s="325" t="n"/>
    </row>
    <row r="897">
      <c r="A897" s="147" t="n"/>
      <c r="B897" s="147" t="n"/>
      <c r="C897" s="148" t="n"/>
      <c r="D897" s="148" t="n"/>
      <c r="E897" s="149" t="n"/>
      <c r="F897" s="148" t="n"/>
      <c r="G897" s="324" t="n"/>
      <c r="H897" s="324" t="n"/>
      <c r="I897" s="324" t="n"/>
      <c r="J897" s="151" t="n"/>
      <c r="K897" s="325" t="n"/>
    </row>
    <row r="898">
      <c r="A898" s="147" t="n"/>
      <c r="B898" s="147" t="n"/>
      <c r="C898" s="148" t="n"/>
      <c r="D898" s="148" t="n"/>
      <c r="E898" s="149" t="n"/>
      <c r="F898" s="148" t="n"/>
      <c r="G898" s="324" t="n"/>
      <c r="H898" s="324" t="n"/>
      <c r="I898" s="324" t="n"/>
      <c r="J898" s="151" t="n"/>
      <c r="K898" s="325" t="n"/>
    </row>
    <row r="899">
      <c r="A899" s="147" t="n"/>
      <c r="B899" s="147" t="n"/>
      <c r="C899" s="148" t="n"/>
      <c r="D899" s="148" t="n"/>
      <c r="E899" s="149" t="n"/>
      <c r="F899" s="148" t="n"/>
      <c r="G899" s="324" t="n"/>
      <c r="H899" s="324" t="n"/>
      <c r="I899" s="324" t="n"/>
      <c r="J899" s="151" t="n"/>
      <c r="K899" s="325" t="n"/>
    </row>
    <row r="900">
      <c r="A900" s="147" t="n"/>
      <c r="B900" s="147" t="n"/>
      <c r="C900" s="148" t="n"/>
      <c r="D900" s="148" t="n"/>
      <c r="E900" s="149" t="n"/>
      <c r="F900" s="148" t="n"/>
      <c r="G900" s="324" t="n"/>
      <c r="H900" s="324" t="n"/>
      <c r="I900" s="324" t="n"/>
      <c r="J900" s="151" t="n"/>
      <c r="K900" s="325" t="n"/>
    </row>
    <row r="901">
      <c r="A901" s="147" t="n"/>
      <c r="B901" s="147" t="n"/>
      <c r="C901" s="148" t="n"/>
      <c r="D901" s="148" t="n"/>
      <c r="E901" s="149" t="n"/>
      <c r="F901" s="148" t="n"/>
      <c r="G901" s="324" t="n"/>
      <c r="H901" s="324" t="n"/>
      <c r="I901" s="324" t="n"/>
      <c r="J901" s="151" t="n"/>
      <c r="K901" s="325" t="n"/>
    </row>
    <row r="902">
      <c r="A902" s="147" t="n"/>
      <c r="B902" s="147" t="n"/>
      <c r="C902" s="148" t="n"/>
      <c r="D902" s="148" t="n"/>
      <c r="E902" s="149" t="n"/>
      <c r="F902" s="148" t="n"/>
      <c r="G902" s="324" t="n"/>
      <c r="H902" s="324" t="n"/>
      <c r="I902" s="324" t="n"/>
      <c r="J902" s="151" t="n"/>
      <c r="K902" s="325" t="n"/>
    </row>
    <row r="903">
      <c r="A903" s="147" t="n"/>
      <c r="B903" s="147" t="n"/>
      <c r="C903" s="148" t="n"/>
      <c r="D903" s="148" t="n"/>
      <c r="E903" s="149" t="n"/>
      <c r="F903" s="148" t="n"/>
      <c r="G903" s="324" t="n"/>
      <c r="H903" s="324" t="n"/>
      <c r="I903" s="324" t="n"/>
      <c r="J903" s="151" t="n"/>
      <c r="K903" s="325" t="n"/>
    </row>
    <row r="904">
      <c r="A904" s="147" t="n"/>
      <c r="B904" s="147" t="n"/>
      <c r="C904" s="148" t="n"/>
      <c r="D904" s="148" t="n"/>
      <c r="E904" s="149" t="n"/>
      <c r="F904" s="148" t="n"/>
      <c r="G904" s="324" t="n"/>
      <c r="H904" s="324" t="n"/>
      <c r="I904" s="324" t="n"/>
      <c r="J904" s="151" t="n"/>
      <c r="K904" s="325" t="n"/>
    </row>
    <row r="905">
      <c r="A905" s="147" t="n"/>
      <c r="B905" s="147" t="n"/>
      <c r="C905" s="148" t="n"/>
      <c r="D905" s="148" t="n"/>
      <c r="E905" s="149" t="n"/>
      <c r="F905" s="148" t="n"/>
      <c r="G905" s="324" t="n"/>
      <c r="H905" s="324" t="n"/>
      <c r="I905" s="324" t="n"/>
      <c r="J905" s="151" t="n"/>
      <c r="K905" s="325" t="n"/>
    </row>
    <row r="906">
      <c r="A906" s="147" t="n"/>
      <c r="B906" s="147" t="n"/>
      <c r="C906" s="148" t="n"/>
      <c r="D906" s="148" t="n"/>
      <c r="E906" s="149" t="n"/>
      <c r="F906" s="148" t="n"/>
      <c r="G906" s="324" t="n"/>
      <c r="H906" s="324" t="n"/>
      <c r="I906" s="324" t="n"/>
      <c r="J906" s="151" t="n"/>
      <c r="K906" s="325" t="n"/>
    </row>
    <row r="907">
      <c r="A907" s="147" t="n"/>
      <c r="B907" s="147" t="n"/>
      <c r="C907" s="148" t="n"/>
      <c r="D907" s="148" t="n"/>
      <c r="E907" s="149" t="n"/>
      <c r="F907" s="148" t="n"/>
      <c r="G907" s="324" t="n"/>
      <c r="H907" s="324" t="n"/>
      <c r="I907" s="324" t="n"/>
      <c r="J907" s="151" t="n"/>
      <c r="K907" s="325" t="n"/>
    </row>
    <row r="908">
      <c r="A908" s="147" t="n"/>
      <c r="B908" s="147" t="n"/>
      <c r="C908" s="148" t="n"/>
      <c r="D908" s="148" t="n"/>
      <c r="E908" s="149" t="n"/>
      <c r="F908" s="148" t="n"/>
      <c r="G908" s="324" t="n"/>
      <c r="H908" s="324" t="n"/>
      <c r="I908" s="324" t="n"/>
      <c r="J908" s="151" t="n"/>
      <c r="K908" s="325" t="n"/>
    </row>
    <row r="909">
      <c r="A909" s="147" t="n"/>
      <c r="B909" s="147" t="n"/>
      <c r="C909" s="148" t="n"/>
      <c r="D909" s="148" t="n"/>
      <c r="E909" s="149" t="n"/>
      <c r="F909" s="148" t="n"/>
      <c r="G909" s="324" t="n"/>
      <c r="H909" s="324" t="n"/>
      <c r="I909" s="324" t="n"/>
      <c r="J909" s="151" t="n"/>
      <c r="K909" s="325" t="n"/>
    </row>
    <row r="910">
      <c r="A910" s="147" t="n"/>
      <c r="B910" s="147" t="n"/>
      <c r="C910" s="148" t="n"/>
      <c r="D910" s="148" t="n"/>
      <c r="E910" s="149" t="n"/>
      <c r="F910" s="148" t="n"/>
      <c r="G910" s="324" t="n"/>
      <c r="H910" s="324" t="n"/>
      <c r="I910" s="324" t="n"/>
      <c r="J910" s="151" t="n"/>
      <c r="K910" s="325" t="n"/>
    </row>
    <row r="911">
      <c r="A911" s="147" t="n"/>
      <c r="B911" s="147" t="n"/>
      <c r="C911" s="148" t="n"/>
      <c r="D911" s="148" t="n"/>
      <c r="E911" s="149" t="n"/>
      <c r="F911" s="148" t="n"/>
      <c r="G911" s="324" t="n"/>
      <c r="H911" s="324" t="n"/>
      <c r="I911" s="324" t="n"/>
      <c r="J911" s="151" t="n"/>
      <c r="K911" s="325" t="n"/>
    </row>
    <row r="912">
      <c r="A912" s="147" t="n"/>
      <c r="B912" s="147" t="n"/>
      <c r="C912" s="148" t="n"/>
      <c r="D912" s="148" t="n"/>
      <c r="E912" s="149" t="n"/>
      <c r="F912" s="148" t="n"/>
      <c r="G912" s="324" t="n"/>
      <c r="H912" s="324" t="n"/>
      <c r="I912" s="324" t="n"/>
      <c r="J912" s="151" t="n"/>
      <c r="K912" s="325" t="n"/>
    </row>
    <row r="913">
      <c r="A913" s="147" t="n"/>
      <c r="B913" s="147" t="n"/>
      <c r="C913" s="148" t="n"/>
      <c r="D913" s="148" t="n"/>
      <c r="E913" s="149" t="n"/>
      <c r="F913" s="148" t="n"/>
      <c r="G913" s="324" t="n"/>
      <c r="H913" s="324" t="n"/>
      <c r="I913" s="324" t="n"/>
      <c r="J913" s="151" t="n"/>
      <c r="K913" s="325" t="n"/>
    </row>
    <row r="914">
      <c r="A914" s="147" t="n"/>
      <c r="B914" s="147" t="n"/>
      <c r="C914" s="148" t="n"/>
      <c r="D914" s="148" t="n"/>
      <c r="E914" s="149" t="n"/>
      <c r="F914" s="148" t="n"/>
      <c r="G914" s="324" t="n"/>
      <c r="H914" s="324" t="n"/>
      <c r="I914" s="324" t="n"/>
      <c r="J914" s="151" t="n"/>
      <c r="K914" s="325" t="n"/>
    </row>
    <row r="915">
      <c r="A915" s="147" t="n"/>
      <c r="B915" s="147" t="n"/>
      <c r="C915" s="148" t="n"/>
      <c r="D915" s="148" t="n"/>
      <c r="E915" s="149" t="n"/>
      <c r="F915" s="148" t="n"/>
      <c r="G915" s="324" t="n"/>
      <c r="H915" s="324" t="n"/>
      <c r="I915" s="324" t="n"/>
      <c r="J915" s="151" t="n"/>
      <c r="K915" s="325" t="n"/>
    </row>
    <row r="916">
      <c r="A916" s="147" t="n"/>
      <c r="B916" s="147" t="n"/>
      <c r="C916" s="148" t="n"/>
      <c r="D916" s="148" t="n"/>
      <c r="E916" s="149" t="n"/>
      <c r="F916" s="148" t="n"/>
      <c r="G916" s="324" t="n"/>
      <c r="H916" s="324" t="n"/>
      <c r="I916" s="324" t="n"/>
      <c r="J916" s="151" t="n"/>
      <c r="K916" s="325" t="n"/>
    </row>
    <row r="917">
      <c r="A917" s="147" t="n"/>
      <c r="B917" s="147" t="n"/>
      <c r="C917" s="148" t="n"/>
      <c r="D917" s="148" t="n"/>
      <c r="E917" s="149" t="n"/>
      <c r="F917" s="148" t="n"/>
      <c r="G917" s="324" t="n"/>
      <c r="H917" s="324" t="n"/>
      <c r="I917" s="324" t="n"/>
      <c r="J917" s="151" t="n"/>
      <c r="K917" s="325" t="n"/>
    </row>
    <row r="918">
      <c r="A918" s="147" t="n"/>
      <c r="B918" s="147" t="n"/>
      <c r="C918" s="148" t="n"/>
      <c r="D918" s="148" t="n"/>
      <c r="E918" s="149" t="n"/>
      <c r="F918" s="148" t="n"/>
      <c r="G918" s="324" t="n"/>
      <c r="H918" s="324" t="n"/>
      <c r="I918" s="324" t="n"/>
      <c r="J918" s="151" t="n"/>
      <c r="K918" s="325" t="n"/>
    </row>
    <row r="919">
      <c r="A919" s="147" t="n"/>
      <c r="B919" s="147" t="n"/>
      <c r="C919" s="148" t="n"/>
      <c r="D919" s="148" t="n"/>
      <c r="E919" s="149" t="n"/>
      <c r="F919" s="148" t="n"/>
      <c r="G919" s="324" t="n"/>
      <c r="H919" s="324" t="n"/>
      <c r="I919" s="324" t="n"/>
      <c r="J919" s="151" t="n"/>
      <c r="K919" s="325" t="n"/>
    </row>
    <row r="920">
      <c r="A920" s="147" t="n"/>
      <c r="B920" s="147" t="n"/>
      <c r="C920" s="148" t="n"/>
      <c r="D920" s="148" t="n"/>
      <c r="E920" s="149" t="n"/>
      <c r="F920" s="148" t="n"/>
      <c r="G920" s="324" t="n"/>
      <c r="H920" s="324" t="n"/>
      <c r="I920" s="324" t="n"/>
      <c r="J920" s="151" t="n"/>
      <c r="K920" s="325" t="n"/>
    </row>
    <row r="921">
      <c r="A921" s="147" t="n"/>
      <c r="B921" s="147" t="n"/>
      <c r="C921" s="148" t="n"/>
      <c r="D921" s="148" t="n"/>
      <c r="E921" s="149" t="n"/>
      <c r="F921" s="148" t="n"/>
      <c r="G921" s="324" t="n"/>
      <c r="H921" s="324" t="n"/>
      <c r="I921" s="324" t="n"/>
      <c r="J921" s="151" t="n"/>
      <c r="K921" s="325" t="n"/>
    </row>
    <row r="922">
      <c r="A922" s="147" t="n"/>
      <c r="B922" s="147" t="n"/>
      <c r="C922" s="148" t="n"/>
      <c r="D922" s="148" t="n"/>
      <c r="E922" s="149" t="n"/>
      <c r="F922" s="148" t="n"/>
      <c r="G922" s="324" t="n"/>
      <c r="H922" s="324" t="n"/>
      <c r="I922" s="324" t="n"/>
      <c r="J922" s="151" t="n"/>
      <c r="K922" s="325" t="n"/>
    </row>
    <row r="923">
      <c r="A923" s="147" t="n"/>
      <c r="B923" s="147" t="n"/>
      <c r="C923" s="148" t="n"/>
      <c r="D923" s="148" t="n"/>
      <c r="E923" s="149" t="n"/>
      <c r="F923" s="148" t="n"/>
      <c r="G923" s="324" t="n"/>
      <c r="H923" s="324" t="n"/>
      <c r="I923" s="324" t="n"/>
      <c r="J923" s="151" t="n"/>
      <c r="K923" s="325" t="n"/>
    </row>
    <row r="924">
      <c r="A924" s="147" t="n"/>
      <c r="B924" s="147" t="n"/>
      <c r="C924" s="148" t="n"/>
      <c r="D924" s="148" t="n"/>
      <c r="E924" s="149" t="n"/>
      <c r="F924" s="148" t="n"/>
      <c r="G924" s="324" t="n"/>
      <c r="H924" s="324" t="n"/>
      <c r="I924" s="324" t="n"/>
      <c r="J924" s="151" t="n"/>
      <c r="K924" s="325" t="n"/>
    </row>
    <row r="925">
      <c r="A925" s="147" t="n"/>
      <c r="B925" s="147" t="n"/>
      <c r="C925" s="148" t="n"/>
      <c r="D925" s="148" t="n"/>
      <c r="E925" s="149" t="n"/>
      <c r="F925" s="148" t="n"/>
      <c r="G925" s="324" t="n"/>
      <c r="H925" s="324" t="n"/>
      <c r="I925" s="324" t="n"/>
      <c r="J925" s="151" t="n"/>
      <c r="K925" s="325" t="n"/>
    </row>
    <row r="926">
      <c r="A926" s="147" t="n"/>
      <c r="B926" s="147" t="n"/>
      <c r="C926" s="148" t="n"/>
      <c r="D926" s="148" t="n"/>
      <c r="E926" s="149" t="n"/>
      <c r="F926" s="148" t="n"/>
      <c r="G926" s="324" t="n"/>
      <c r="H926" s="324" t="n"/>
      <c r="I926" s="324" t="n"/>
      <c r="J926" s="151" t="n"/>
      <c r="K926" s="325" t="n"/>
    </row>
    <row r="927">
      <c r="A927" s="147" t="n"/>
      <c r="B927" s="147" t="n"/>
      <c r="C927" s="148" t="n"/>
      <c r="D927" s="148" t="n"/>
      <c r="E927" s="149" t="n"/>
      <c r="F927" s="148" t="n"/>
      <c r="G927" s="324" t="n"/>
      <c r="H927" s="324" t="n"/>
      <c r="I927" s="324" t="n"/>
      <c r="J927" s="151" t="n"/>
      <c r="K927" s="325" t="n"/>
    </row>
    <row r="928">
      <c r="A928" s="147" t="n"/>
      <c r="B928" s="147" t="n"/>
      <c r="C928" s="148" t="n"/>
      <c r="D928" s="148" t="n"/>
      <c r="E928" s="149" t="n"/>
      <c r="F928" s="148" t="n"/>
      <c r="G928" s="324" t="n"/>
      <c r="H928" s="324" t="n"/>
      <c r="I928" s="324" t="n"/>
      <c r="J928" s="151" t="n"/>
      <c r="K928" s="325" t="n"/>
    </row>
    <row r="929">
      <c r="A929" s="147" t="n"/>
      <c r="B929" s="147" t="n"/>
      <c r="C929" s="148" t="n"/>
      <c r="D929" s="148" t="n"/>
      <c r="E929" s="149" t="n"/>
      <c r="F929" s="148" t="n"/>
      <c r="G929" s="324" t="n"/>
      <c r="H929" s="324" t="n"/>
      <c r="I929" s="324" t="n"/>
      <c r="J929" s="151" t="n"/>
      <c r="K929" s="325" t="n"/>
    </row>
    <row r="930">
      <c r="A930" s="147" t="n"/>
      <c r="B930" s="147" t="n"/>
      <c r="C930" s="148" t="n"/>
      <c r="D930" s="148" t="n"/>
      <c r="E930" s="149" t="n"/>
      <c r="F930" s="148" t="n"/>
      <c r="G930" s="324" t="n"/>
      <c r="H930" s="324" t="n"/>
      <c r="I930" s="324" t="n"/>
      <c r="J930" s="151" t="n"/>
      <c r="K930" s="325" t="n"/>
    </row>
    <row r="931">
      <c r="A931" s="147" t="n"/>
      <c r="B931" s="147" t="n"/>
      <c r="C931" s="148" t="n"/>
      <c r="D931" s="148" t="n"/>
      <c r="E931" s="149" t="n"/>
      <c r="F931" s="148" t="n"/>
      <c r="G931" s="324" t="n"/>
      <c r="H931" s="324" t="n"/>
      <c r="I931" s="324" t="n"/>
      <c r="J931" s="151" t="n"/>
      <c r="K931" s="325" t="n"/>
    </row>
    <row r="932">
      <c r="A932" s="147" t="n"/>
      <c r="B932" s="147" t="n"/>
      <c r="C932" s="148" t="n"/>
      <c r="D932" s="148" t="n"/>
      <c r="E932" s="149" t="n"/>
      <c r="F932" s="148" t="n"/>
      <c r="G932" s="324" t="n"/>
      <c r="H932" s="324" t="n"/>
      <c r="I932" s="324" t="n"/>
      <c r="J932" s="151" t="n"/>
      <c r="K932" s="325" t="n"/>
    </row>
    <row r="933">
      <c r="A933" s="147" t="n"/>
      <c r="B933" s="147" t="n"/>
      <c r="C933" s="148" t="n"/>
      <c r="D933" s="148" t="n"/>
      <c r="E933" s="149" t="n"/>
      <c r="F933" s="148" t="n"/>
      <c r="G933" s="324" t="n"/>
      <c r="H933" s="324" t="n"/>
      <c r="I933" s="324" t="n"/>
      <c r="J933" s="151" t="n"/>
      <c r="K933" s="325" t="n"/>
    </row>
    <row r="934">
      <c r="A934" s="147" t="n"/>
      <c r="B934" s="147" t="n"/>
      <c r="C934" s="148" t="n"/>
      <c r="D934" s="148" t="n"/>
      <c r="E934" s="149" t="n"/>
      <c r="F934" s="148" t="n"/>
      <c r="G934" s="324" t="n"/>
      <c r="H934" s="324" t="n"/>
      <c r="I934" s="324" t="n"/>
      <c r="J934" s="151" t="n"/>
      <c r="K934" s="325" t="n"/>
    </row>
    <row r="935">
      <c r="A935" s="147" t="n"/>
      <c r="B935" s="147" t="n"/>
      <c r="C935" s="148" t="n"/>
      <c r="D935" s="148" t="n"/>
      <c r="E935" s="149" t="n"/>
      <c r="F935" s="148" t="n"/>
      <c r="G935" s="324" t="n"/>
      <c r="H935" s="324" t="n"/>
      <c r="I935" s="324" t="n"/>
      <c r="J935" s="151" t="n"/>
      <c r="K935" s="325" t="n"/>
    </row>
    <row r="936">
      <c r="A936" s="147" t="n"/>
      <c r="B936" s="147" t="n"/>
      <c r="C936" s="148" t="n"/>
      <c r="D936" s="148" t="n"/>
      <c r="E936" s="149" t="n"/>
      <c r="F936" s="148" t="n"/>
      <c r="G936" s="324" t="n"/>
      <c r="H936" s="324" t="n"/>
      <c r="I936" s="324" t="n"/>
      <c r="J936" s="151" t="n"/>
      <c r="K936" s="325" t="n"/>
    </row>
    <row r="937">
      <c r="A937" s="147" t="n"/>
      <c r="B937" s="147" t="n"/>
      <c r="C937" s="148" t="n"/>
      <c r="D937" s="148" t="n"/>
      <c r="E937" s="149" t="n"/>
      <c r="F937" s="148" t="n"/>
      <c r="G937" s="324" t="n"/>
      <c r="H937" s="324" t="n"/>
      <c r="I937" s="324" t="n"/>
      <c r="J937" s="151" t="n"/>
      <c r="K937" s="325" t="n"/>
    </row>
    <row r="938">
      <c r="A938" s="147" t="n"/>
      <c r="B938" s="147" t="n"/>
      <c r="C938" s="148" t="n"/>
      <c r="D938" s="148" t="n"/>
      <c r="E938" s="149" t="n"/>
      <c r="F938" s="148" t="n"/>
      <c r="G938" s="324" t="n"/>
      <c r="H938" s="324" t="n"/>
      <c r="I938" s="324" t="n"/>
      <c r="J938" s="151" t="n"/>
      <c r="K938" s="325" t="n"/>
    </row>
    <row r="939">
      <c r="A939" s="147" t="n"/>
      <c r="B939" s="147" t="n"/>
      <c r="C939" s="148" t="n"/>
      <c r="D939" s="148" t="n"/>
      <c r="E939" s="149" t="n"/>
      <c r="F939" s="148" t="n"/>
      <c r="G939" s="324" t="n"/>
      <c r="H939" s="324" t="n"/>
      <c r="I939" s="324" t="n"/>
      <c r="J939" s="151" t="n"/>
      <c r="K939" s="325" t="n"/>
    </row>
    <row r="940">
      <c r="A940" s="147" t="n"/>
      <c r="B940" s="147" t="n"/>
      <c r="C940" s="148" t="n"/>
      <c r="D940" s="148" t="n"/>
      <c r="E940" s="149" t="n"/>
      <c r="F940" s="148" t="n"/>
      <c r="G940" s="324" t="n"/>
      <c r="H940" s="324" t="n"/>
      <c r="I940" s="324" t="n"/>
      <c r="J940" s="151" t="n"/>
      <c r="K940" s="325" t="n"/>
    </row>
    <row r="941">
      <c r="A941" s="147" t="n"/>
      <c r="B941" s="147" t="n"/>
      <c r="C941" s="148" t="n"/>
      <c r="D941" s="148" t="n"/>
      <c r="E941" s="149" t="n"/>
      <c r="F941" s="148" t="n"/>
      <c r="G941" s="324" t="n"/>
      <c r="H941" s="324" t="n"/>
      <c r="I941" s="324" t="n"/>
      <c r="J941" s="151" t="n"/>
      <c r="K941" s="325" t="n"/>
    </row>
    <row r="942">
      <c r="A942" s="147" t="n"/>
      <c r="B942" s="147" t="n"/>
      <c r="C942" s="148" t="n"/>
      <c r="D942" s="148" t="n"/>
      <c r="E942" s="149" t="n"/>
      <c r="F942" s="148" t="n"/>
      <c r="G942" s="324" t="n"/>
      <c r="H942" s="324" t="n"/>
      <c r="I942" s="324" t="n"/>
      <c r="J942" s="151" t="n"/>
      <c r="K942" s="325" t="n"/>
    </row>
    <row r="943">
      <c r="A943" s="147" t="n"/>
      <c r="B943" s="147" t="n"/>
      <c r="C943" s="148" t="n"/>
      <c r="D943" s="148" t="n"/>
      <c r="E943" s="149" t="n"/>
      <c r="F943" s="148" t="n"/>
      <c r="G943" s="324" t="n"/>
      <c r="H943" s="324" t="n"/>
      <c r="I943" s="324" t="n"/>
      <c r="J943" s="151" t="n"/>
      <c r="K943" s="325" t="n"/>
    </row>
    <row r="944">
      <c r="A944" s="147" t="n"/>
      <c r="B944" s="147" t="n"/>
      <c r="C944" s="148" t="n"/>
      <c r="D944" s="148" t="n"/>
      <c r="E944" s="149" t="n"/>
      <c r="F944" s="148" t="n"/>
      <c r="G944" s="324" t="n"/>
      <c r="H944" s="324" t="n"/>
      <c r="I944" s="324" t="n"/>
      <c r="J944" s="151" t="n"/>
      <c r="K944" s="325" t="n"/>
    </row>
    <row r="945">
      <c r="A945" s="147" t="n"/>
      <c r="B945" s="147" t="n"/>
      <c r="C945" s="148" t="n"/>
      <c r="D945" s="148" t="n"/>
      <c r="E945" s="149" t="n"/>
      <c r="F945" s="148" t="n"/>
      <c r="G945" s="324" t="n"/>
      <c r="H945" s="324" t="n"/>
      <c r="I945" s="324" t="n"/>
      <c r="J945" s="151" t="n"/>
      <c r="K945" s="325" t="n"/>
    </row>
    <row r="946">
      <c r="A946" s="147" t="n"/>
      <c r="B946" s="147" t="n"/>
      <c r="C946" s="148" t="n"/>
      <c r="D946" s="148" t="n"/>
      <c r="E946" s="149" t="n"/>
      <c r="F946" s="148" t="n"/>
      <c r="G946" s="324" t="n"/>
      <c r="H946" s="324" t="n"/>
      <c r="I946" s="324" t="n"/>
      <c r="J946" s="151" t="n"/>
      <c r="K946" s="325" t="n"/>
    </row>
    <row r="947">
      <c r="A947" s="147" t="n"/>
      <c r="B947" s="147" t="n"/>
      <c r="C947" s="148" t="n"/>
      <c r="D947" s="148" t="n"/>
      <c r="E947" s="149" t="n"/>
      <c r="F947" s="148" t="n"/>
      <c r="G947" s="324" t="n"/>
      <c r="H947" s="324" t="n"/>
      <c r="I947" s="324" t="n"/>
      <c r="J947" s="151" t="n"/>
      <c r="K947" s="325" t="n"/>
    </row>
    <row r="948">
      <c r="A948" s="147" t="n"/>
      <c r="B948" s="147" t="n"/>
      <c r="C948" s="148" t="n"/>
      <c r="D948" s="148" t="n"/>
      <c r="E948" s="149" t="n"/>
      <c r="F948" s="148" t="n"/>
      <c r="G948" s="324" t="n"/>
      <c r="H948" s="324" t="n"/>
      <c r="I948" s="324" t="n"/>
      <c r="J948" s="151" t="n"/>
      <c r="K948" s="325" t="n"/>
    </row>
    <row r="949">
      <c r="A949" s="147" t="n"/>
      <c r="B949" s="147" t="n"/>
      <c r="C949" s="148" t="n"/>
      <c r="D949" s="148" t="n"/>
      <c r="E949" s="149" t="n"/>
      <c r="F949" s="148" t="n"/>
      <c r="G949" s="324" t="n"/>
      <c r="H949" s="324" t="n"/>
      <c r="I949" s="324" t="n"/>
      <c r="J949" s="151" t="n"/>
      <c r="K949" s="325" t="n"/>
    </row>
    <row r="950">
      <c r="A950" s="147" t="n"/>
      <c r="B950" s="147" t="n"/>
      <c r="C950" s="148" t="n"/>
      <c r="D950" s="148" t="n"/>
      <c r="E950" s="149" t="n"/>
      <c r="F950" s="148" t="n"/>
      <c r="G950" s="324" t="n"/>
      <c r="H950" s="324" t="n"/>
      <c r="I950" s="324" t="n"/>
      <c r="J950" s="151" t="n"/>
      <c r="K950" s="325" t="n"/>
    </row>
    <row r="951">
      <c r="A951" s="147" t="n"/>
      <c r="B951" s="147" t="n"/>
      <c r="C951" s="148" t="n"/>
      <c r="D951" s="148" t="n"/>
      <c r="E951" s="149" t="n"/>
      <c r="F951" s="148" t="n"/>
      <c r="G951" s="324" t="n"/>
      <c r="H951" s="324" t="n"/>
      <c r="I951" s="324" t="n"/>
      <c r="J951" s="151" t="n"/>
      <c r="K951" s="325" t="n"/>
    </row>
    <row r="952">
      <c r="A952" s="147" t="n"/>
      <c r="B952" s="147" t="n"/>
      <c r="C952" s="148" t="n"/>
      <c r="D952" s="148" t="n"/>
      <c r="E952" s="149" t="n"/>
      <c r="F952" s="148" t="n"/>
      <c r="G952" s="324" t="n"/>
      <c r="H952" s="324" t="n"/>
      <c r="I952" s="324" t="n"/>
      <c r="J952" s="151" t="n"/>
      <c r="K952" s="325" t="n"/>
    </row>
    <row r="953">
      <c r="A953" s="147" t="n"/>
      <c r="B953" s="147" t="n"/>
      <c r="C953" s="148" t="n"/>
      <c r="D953" s="148" t="n"/>
      <c r="E953" s="149" t="n"/>
      <c r="F953" s="148" t="n"/>
      <c r="G953" s="324" t="n"/>
      <c r="H953" s="324" t="n"/>
      <c r="I953" s="324" t="n"/>
      <c r="J953" s="151" t="n"/>
      <c r="K953" s="325" t="n"/>
    </row>
    <row r="954">
      <c r="A954" s="147" t="n"/>
      <c r="B954" s="147" t="n"/>
      <c r="C954" s="148" t="n"/>
      <c r="D954" s="148" t="n"/>
      <c r="E954" s="149" t="n"/>
      <c r="F954" s="148" t="n"/>
      <c r="G954" s="324" t="n"/>
      <c r="H954" s="324" t="n"/>
      <c r="I954" s="324" t="n"/>
      <c r="J954" s="151" t="n"/>
      <c r="K954" s="325" t="n"/>
    </row>
    <row r="955">
      <c r="A955" s="147" t="n"/>
      <c r="B955" s="147" t="n"/>
      <c r="C955" s="148" t="n"/>
      <c r="D955" s="148" t="n"/>
      <c r="E955" s="149" t="n"/>
      <c r="F955" s="148" t="n"/>
      <c r="G955" s="324" t="n"/>
      <c r="H955" s="324" t="n"/>
      <c r="I955" s="324" t="n"/>
      <c r="J955" s="151" t="n"/>
      <c r="K955" s="325" t="n"/>
    </row>
    <row r="956">
      <c r="A956" s="147" t="n"/>
      <c r="B956" s="147" t="n"/>
      <c r="C956" s="148" t="n"/>
      <c r="D956" s="148" t="n"/>
      <c r="E956" s="149" t="n"/>
      <c r="F956" s="148" t="n"/>
      <c r="G956" s="324" t="n"/>
      <c r="H956" s="324" t="n"/>
      <c r="I956" s="324" t="n"/>
      <c r="J956" s="151" t="n"/>
      <c r="K956" s="325" t="n"/>
    </row>
    <row r="957">
      <c r="A957" s="147" t="n"/>
      <c r="B957" s="147" t="n"/>
      <c r="C957" s="148" t="n"/>
      <c r="D957" s="148" t="n"/>
      <c r="E957" s="149" t="n"/>
      <c r="F957" s="148" t="n"/>
      <c r="G957" s="324" t="n"/>
      <c r="H957" s="324" t="n"/>
      <c r="I957" s="324" t="n"/>
      <c r="J957" s="151" t="n"/>
      <c r="K957" s="325" t="n"/>
    </row>
    <row r="958">
      <c r="A958" s="147" t="n"/>
      <c r="B958" s="147" t="n"/>
      <c r="C958" s="148" t="n"/>
      <c r="D958" s="148" t="n"/>
      <c r="E958" s="149" t="n"/>
      <c r="F958" s="148" t="n"/>
      <c r="G958" s="324" t="n"/>
      <c r="H958" s="324" t="n"/>
      <c r="I958" s="324" t="n"/>
      <c r="J958" s="151" t="n"/>
      <c r="K958" s="325" t="n"/>
    </row>
    <row r="959">
      <c r="A959" s="147" t="n"/>
      <c r="B959" s="147" t="n"/>
      <c r="C959" s="148" t="n"/>
      <c r="D959" s="148" t="n"/>
      <c r="E959" s="149" t="n"/>
      <c r="F959" s="148" t="n"/>
      <c r="G959" s="324" t="n"/>
      <c r="H959" s="324" t="n"/>
      <c r="I959" s="324" t="n"/>
      <c r="J959" s="151" t="n"/>
      <c r="K959" s="325" t="n"/>
    </row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2023-11-07T19:25:47Z</dcterms:modified>
  <cp:lastModifiedBy>Travessia</cp:lastModifiedBy>
</cp:coreProperties>
</file>