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548d412d6f19400/Área de Trabalho/Alura/excel/Projetos Youtube/01. Dash vendas Simples/"/>
    </mc:Choice>
  </mc:AlternateContent>
  <xr:revisionPtr revIDLastSave="137" documentId="13_ncr:1_{3D213B6F-ADC9-4DF9-A409-A6C51CBC5293}" xr6:coauthVersionLast="47" xr6:coauthVersionMax="47" xr10:uidLastSave="{AE11172E-2564-414C-A56C-F660C7CCDB99}"/>
  <bookViews>
    <workbookView xWindow="-120" yWindow="-120" windowWidth="20730" windowHeight="11040" xr2:uid="{63A6B7C2-212F-4B65-B1FE-C9C0E6141DAF}"/>
  </bookViews>
  <sheets>
    <sheet name="Dashboard" sheetId="36" r:id="rId1"/>
    <sheet name="Varejistas" sheetId="32" r:id="rId2"/>
    <sheet name="Categorias" sheetId="33" r:id="rId3"/>
    <sheet name="Datas" sheetId="34" r:id="rId4"/>
    <sheet name="Estados" sheetId="35" r:id="rId5"/>
    <sheet name="ExtraçãoDados" sheetId="1" r:id="rId6"/>
  </sheets>
  <definedNames>
    <definedName name="_xlnm._FilterDatabase" localSheetId="5" hidden="1">ExtraçãoDados!$B$6:$M$2111</definedName>
    <definedName name="_xlchart.v5.0" hidden="1">Estados!$D$5</definedName>
    <definedName name="_xlchart.v5.1" hidden="1">Estados!$D$6:$D$32</definedName>
    <definedName name="_xlchart.v5.2" hidden="1">Estados!$E$5</definedName>
    <definedName name="_xlchart.v5.3" hidden="1">Estados!$E$6:$E$32</definedName>
    <definedName name="_xlcn.WorksheetConnection_Planilha2E3F131" hidden="1">Categorias!$E$3:$F$13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2!$E$3:$F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69" i="1" l="1"/>
  <c r="L1769" i="1" s="1"/>
  <c r="K1861" i="1"/>
  <c r="L1861" i="1" s="1"/>
  <c r="K1352" i="1"/>
  <c r="L1352" i="1" s="1"/>
  <c r="K1259" i="1"/>
  <c r="L1259" i="1" s="1"/>
  <c r="K1743" i="1"/>
  <c r="L1743" i="1" s="1"/>
  <c r="K1581" i="1"/>
  <c r="L1581" i="1" s="1"/>
  <c r="K1499" i="1"/>
  <c r="L1499" i="1" s="1"/>
  <c r="K1675" i="1"/>
  <c r="L1675" i="1" s="1"/>
  <c r="K1590" i="1"/>
  <c r="L1590" i="1" s="1"/>
  <c r="K1421" i="1"/>
  <c r="L1421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89" i="1"/>
  <c r="L489" i="1" s="1"/>
  <c r="K490" i="1"/>
  <c r="L490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8" i="1"/>
  <c r="L1078" i="1" s="1"/>
  <c r="K1079" i="1"/>
  <c r="L1079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K1832" i="1"/>
  <c r="L1832" i="1" s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2" i="1"/>
  <c r="L1792" i="1" s="1"/>
  <c r="K1793" i="1"/>
  <c r="L1793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416" i="1"/>
  <c r="L416" i="1" s="1"/>
  <c r="K414" i="1"/>
  <c r="L414" i="1" s="1"/>
  <c r="K412" i="1"/>
  <c r="L412" i="1" s="1"/>
  <c r="K410" i="1"/>
  <c r="L410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418" i="1"/>
  <c r="L418" i="1" s="1"/>
  <c r="K421" i="1"/>
  <c r="L421" i="1" s="1"/>
  <c r="K417" i="1"/>
  <c r="L417" i="1" s="1"/>
  <c r="K420" i="1"/>
  <c r="L420" i="1" s="1"/>
  <c r="K419" i="1"/>
  <c r="L419" i="1" s="1"/>
  <c r="K415" i="1"/>
  <c r="L415" i="1" s="1"/>
  <c r="K413" i="1"/>
  <c r="L413" i="1" s="1"/>
  <c r="K411" i="1"/>
  <c r="L411" i="1" s="1"/>
  <c r="K409" i="1"/>
  <c r="L409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0" i="1"/>
  <c r="L980" i="1" s="1"/>
  <c r="K965" i="1"/>
  <c r="L965" i="1" s="1"/>
  <c r="K952" i="1"/>
  <c r="L952" i="1" s="1"/>
  <c r="K939" i="1"/>
  <c r="L939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K1909" i="1"/>
  <c r="L1909" i="1" s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K1883" i="1"/>
  <c r="L1883" i="1" s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981" i="1"/>
  <c r="L981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4" i="1"/>
  <c r="L964" i="1" s="1"/>
  <c r="K963" i="1"/>
  <c r="L963" i="1" s="1"/>
  <c r="K962" i="1"/>
  <c r="L962" i="1" s="1"/>
  <c r="K960" i="1"/>
  <c r="L960" i="1" s="1"/>
  <c r="K961" i="1"/>
  <c r="L961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1397" i="1"/>
  <c r="L1397" i="1" s="1"/>
  <c r="K1394" i="1"/>
  <c r="L1394" i="1" s="1"/>
  <c r="K1390" i="1"/>
  <c r="L1390" i="1" s="1"/>
  <c r="K1388" i="1"/>
  <c r="L1388" i="1" s="1"/>
  <c r="K1385" i="1"/>
  <c r="L1385" i="1" s="1"/>
  <c r="K1381" i="1"/>
  <c r="L1381" i="1" s="1"/>
  <c r="K1377" i="1"/>
  <c r="L1377" i="1" s="1"/>
  <c r="K1376" i="1"/>
  <c r="L1376" i="1" s="1"/>
  <c r="K1373" i="1"/>
  <c r="L1373" i="1" s="1"/>
  <c r="K1370" i="1"/>
  <c r="L1370" i="1" s="1"/>
  <c r="K1366" i="1"/>
  <c r="L1366" i="1" s="1"/>
  <c r="K1364" i="1"/>
  <c r="L1364" i="1" s="1"/>
  <c r="K1359" i="1"/>
  <c r="L1359" i="1" s="1"/>
  <c r="K1356" i="1"/>
  <c r="L1356" i="1" s="1"/>
  <c r="K1354" i="1"/>
  <c r="L1354" i="1" s="1"/>
  <c r="K1351" i="1"/>
  <c r="L1351" i="1" s="1"/>
  <c r="K1349" i="1"/>
  <c r="L1349" i="1" s="1"/>
  <c r="K1346" i="1"/>
  <c r="L1346" i="1" s="1"/>
  <c r="K1342" i="1"/>
  <c r="L1342" i="1" s="1"/>
  <c r="K1340" i="1"/>
  <c r="L1340" i="1" s="1"/>
  <c r="K1337" i="1"/>
  <c r="L1337" i="1" s="1"/>
  <c r="K1332" i="1"/>
  <c r="L1332" i="1" s="1"/>
  <c r="K1330" i="1"/>
  <c r="L1330" i="1" s="1"/>
  <c r="K1328" i="1"/>
  <c r="L1328" i="1" s="1"/>
  <c r="K1323" i="1"/>
  <c r="L1323" i="1" s="1"/>
  <c r="K1321" i="1"/>
  <c r="L1321" i="1" s="1"/>
  <c r="K1319" i="1"/>
  <c r="L1319" i="1" s="1"/>
  <c r="K1314" i="1"/>
  <c r="L1314" i="1" s="1"/>
  <c r="K1311" i="1"/>
  <c r="L1311" i="1" s="1"/>
  <c r="K1308" i="1"/>
  <c r="L1308" i="1" s="1"/>
  <c r="K1306" i="1"/>
  <c r="L1306" i="1" s="1"/>
  <c r="K1302" i="1"/>
  <c r="L1302" i="1" s="1"/>
  <c r="K1299" i="1"/>
  <c r="L1299" i="1" s="1"/>
  <c r="K1296" i="1"/>
  <c r="L1296" i="1" s="1"/>
  <c r="K1295" i="1"/>
  <c r="L1295" i="1" s="1"/>
  <c r="K1292" i="1"/>
  <c r="L1292" i="1" s="1"/>
  <c r="K1287" i="1"/>
  <c r="L1287" i="1" s="1"/>
  <c r="K1286" i="1"/>
  <c r="L1286" i="1" s="1"/>
  <c r="K1283" i="1"/>
  <c r="L1283" i="1" s="1"/>
  <c r="K1280" i="1"/>
  <c r="L1280" i="1" s="1"/>
  <c r="K1276" i="1"/>
  <c r="L1276" i="1" s="1"/>
  <c r="K1273" i="1"/>
  <c r="L1273" i="1" s="1"/>
  <c r="K1269" i="1"/>
  <c r="L1269" i="1" s="1"/>
  <c r="K1266" i="1"/>
  <c r="L1266" i="1" s="1"/>
  <c r="K1264" i="1"/>
  <c r="L1264" i="1" s="1"/>
  <c r="K1262" i="1"/>
  <c r="L1262" i="1" s="1"/>
  <c r="K1258" i="1"/>
  <c r="L1258" i="1" s="1"/>
  <c r="K1254" i="1"/>
  <c r="L1254" i="1" s="1"/>
  <c r="K1252" i="1"/>
  <c r="L1252" i="1" s="1"/>
  <c r="K1249" i="1"/>
  <c r="L1249" i="1" s="1"/>
  <c r="K1245" i="1"/>
  <c r="L1245" i="1" s="1"/>
  <c r="K1243" i="1"/>
  <c r="L1243" i="1" s="1"/>
  <c r="K1239" i="1"/>
  <c r="L1239" i="1" s="1"/>
  <c r="K1237" i="1"/>
  <c r="L1237" i="1" s="1"/>
  <c r="K1233" i="1"/>
  <c r="L1233" i="1" s="1"/>
  <c r="K1232" i="1"/>
  <c r="L1232" i="1" s="1"/>
  <c r="K1227" i="1"/>
  <c r="L1227" i="1" s="1"/>
  <c r="K1224" i="1"/>
  <c r="L1224" i="1" s="1"/>
  <c r="K1225" i="1"/>
  <c r="L1225" i="1" s="1"/>
  <c r="K1219" i="1"/>
  <c r="L1219" i="1" s="1"/>
  <c r="K1216" i="1"/>
  <c r="L1216" i="1" s="1"/>
  <c r="K1214" i="1"/>
  <c r="L1214" i="1" s="1"/>
  <c r="K1211" i="1"/>
  <c r="L1211" i="1" s="1"/>
  <c r="K1208" i="1"/>
  <c r="L1208" i="1" s="1"/>
  <c r="K1205" i="1"/>
  <c r="L1205" i="1" s="1"/>
  <c r="K1200" i="1"/>
  <c r="L1200" i="1" s="1"/>
  <c r="K1197" i="1"/>
  <c r="L1197" i="1" s="1"/>
  <c r="K1194" i="1"/>
  <c r="L1194" i="1" s="1"/>
  <c r="K1192" i="1"/>
  <c r="L1192" i="1" s="1"/>
  <c r="K1189" i="1"/>
  <c r="L1189" i="1" s="1"/>
  <c r="K1185" i="1"/>
  <c r="L1185" i="1" s="1"/>
  <c r="K1182" i="1"/>
  <c r="L1182" i="1" s="1"/>
  <c r="K1180" i="1"/>
  <c r="L1180" i="1" s="1"/>
  <c r="K1178" i="1"/>
  <c r="L1178" i="1" s="1"/>
  <c r="K1173" i="1"/>
  <c r="L1173" i="1" s="1"/>
  <c r="K1172" i="1"/>
  <c r="L1172" i="1" s="1"/>
  <c r="K1167" i="1"/>
  <c r="L1167" i="1" s="1"/>
  <c r="K1166" i="1"/>
  <c r="L1166" i="1" s="1"/>
  <c r="K1161" i="1"/>
  <c r="L1161" i="1" s="1"/>
  <c r="K1158" i="1"/>
  <c r="L1158" i="1" s="1"/>
  <c r="K1156" i="1"/>
  <c r="L1156" i="1" s="1"/>
  <c r="K1154" i="1"/>
  <c r="L1154" i="1" s="1"/>
  <c r="K1150" i="1"/>
  <c r="L1150" i="1" s="1"/>
  <c r="K1148" i="1"/>
  <c r="L1148" i="1" s="1"/>
  <c r="K1145" i="1"/>
  <c r="L1145" i="1" s="1"/>
  <c r="K1140" i="1"/>
  <c r="L1140" i="1" s="1"/>
  <c r="K1137" i="1"/>
  <c r="L1137" i="1" s="1"/>
  <c r="K1396" i="1"/>
  <c r="L1396" i="1" s="1"/>
  <c r="K1392" i="1"/>
  <c r="L1392" i="1" s="1"/>
  <c r="K1391" i="1"/>
  <c r="L1391" i="1" s="1"/>
  <c r="K1386" i="1"/>
  <c r="L1386" i="1" s="1"/>
  <c r="K1383" i="1"/>
  <c r="L1383" i="1" s="1"/>
  <c r="K1382" i="1"/>
  <c r="L1382" i="1" s="1"/>
  <c r="K1378" i="1"/>
  <c r="L1378" i="1" s="1"/>
  <c r="K1375" i="1"/>
  <c r="L1375" i="1" s="1"/>
  <c r="K1372" i="1"/>
  <c r="L1372" i="1" s="1"/>
  <c r="K1368" i="1"/>
  <c r="L1368" i="1" s="1"/>
  <c r="K1367" i="1"/>
  <c r="L1367" i="1" s="1"/>
  <c r="K1363" i="1"/>
  <c r="L1363" i="1" s="1"/>
  <c r="K1361" i="1"/>
  <c r="L1361" i="1" s="1"/>
  <c r="K1357" i="1"/>
  <c r="L1357" i="1" s="1"/>
  <c r="K1353" i="1"/>
  <c r="L1353" i="1" s="1"/>
  <c r="K1347" i="1"/>
  <c r="L1347" i="1" s="1"/>
  <c r="K1344" i="1"/>
  <c r="L1344" i="1" s="1"/>
  <c r="K1343" i="1"/>
  <c r="L1343" i="1" s="1"/>
  <c r="K1338" i="1"/>
  <c r="L1338" i="1" s="1"/>
  <c r="K1335" i="1"/>
  <c r="L1335" i="1" s="1"/>
  <c r="K1333" i="1"/>
  <c r="L1333" i="1" s="1"/>
  <c r="K1331" i="1"/>
  <c r="L1331" i="1" s="1"/>
  <c r="K1327" i="1"/>
  <c r="L1327" i="1" s="1"/>
  <c r="K1324" i="1"/>
  <c r="L1324" i="1" s="1"/>
  <c r="K1320" i="1"/>
  <c r="L1320" i="1" s="1"/>
  <c r="K1318" i="1"/>
  <c r="L1318" i="1" s="1"/>
  <c r="K1315" i="1"/>
  <c r="L1315" i="1" s="1"/>
  <c r="K1313" i="1"/>
  <c r="L1313" i="1" s="1"/>
  <c r="K1310" i="1"/>
  <c r="L1310" i="1" s="1"/>
  <c r="K1307" i="1"/>
  <c r="L1307" i="1" s="1"/>
  <c r="K1304" i="1"/>
  <c r="L1304" i="1" s="1"/>
  <c r="K1300" i="1"/>
  <c r="L1300" i="1" s="1"/>
  <c r="K1297" i="1"/>
  <c r="L1297" i="1" s="1"/>
  <c r="K1294" i="1"/>
  <c r="L1294" i="1" s="1"/>
  <c r="K1291" i="1"/>
  <c r="L1291" i="1" s="1"/>
  <c r="K1289" i="1"/>
  <c r="L1289" i="1" s="1"/>
  <c r="K1285" i="1"/>
  <c r="L1285" i="1" s="1"/>
  <c r="K1281" i="1"/>
  <c r="L1281" i="1" s="1"/>
  <c r="K1279" i="1"/>
  <c r="L1279" i="1" s="1"/>
  <c r="K1275" i="1"/>
  <c r="L1275" i="1" s="1"/>
  <c r="K1274" i="1"/>
  <c r="L1274" i="1" s="1"/>
  <c r="K1271" i="1"/>
  <c r="L1271" i="1" s="1"/>
  <c r="K1268" i="1"/>
  <c r="L1268" i="1" s="1"/>
  <c r="K1263" i="1"/>
  <c r="L1263" i="1" s="1"/>
  <c r="K1260" i="1"/>
  <c r="L1260" i="1" s="1"/>
  <c r="K1256" i="1"/>
  <c r="L1256" i="1" s="1"/>
  <c r="K1251" i="1"/>
  <c r="L1251" i="1" s="1"/>
  <c r="K1248" i="1"/>
  <c r="L1248" i="1" s="1"/>
  <c r="K1247" i="1"/>
  <c r="L1247" i="1" s="1"/>
  <c r="K1244" i="1"/>
  <c r="L1244" i="1" s="1"/>
  <c r="K1240" i="1"/>
  <c r="L1240" i="1" s="1"/>
  <c r="K1238" i="1"/>
  <c r="L1238" i="1" s="1"/>
  <c r="K1234" i="1"/>
  <c r="L1234" i="1" s="1"/>
  <c r="K1231" i="1"/>
  <c r="L1231" i="1" s="1"/>
  <c r="K1228" i="1"/>
  <c r="L1228" i="1" s="1"/>
  <c r="K1221" i="1"/>
  <c r="L1221" i="1" s="1"/>
  <c r="K1226" i="1"/>
  <c r="L1226" i="1" s="1"/>
  <c r="K1220" i="1"/>
  <c r="L1220" i="1" s="1"/>
  <c r="K1217" i="1"/>
  <c r="L1217" i="1" s="1"/>
  <c r="K1212" i="1"/>
  <c r="L1212" i="1" s="1"/>
  <c r="K1209" i="1"/>
  <c r="L1209" i="1" s="1"/>
  <c r="K1206" i="1"/>
  <c r="L1206" i="1" s="1"/>
  <c r="K1204" i="1"/>
  <c r="L1204" i="1" s="1"/>
  <c r="K1201" i="1"/>
  <c r="L1201" i="1" s="1"/>
  <c r="K1199" i="1"/>
  <c r="L1199" i="1" s="1"/>
  <c r="K1196" i="1"/>
  <c r="L1196" i="1" s="1"/>
  <c r="K1193" i="1"/>
  <c r="L1193" i="1" s="1"/>
  <c r="K1188" i="1"/>
  <c r="L1188" i="1" s="1"/>
  <c r="K1187" i="1"/>
  <c r="L1187" i="1" s="1"/>
  <c r="K1183" i="1"/>
  <c r="L1183" i="1" s="1"/>
  <c r="K1179" i="1"/>
  <c r="L1179" i="1" s="1"/>
  <c r="K1176" i="1"/>
  <c r="L1176" i="1" s="1"/>
  <c r="K1174" i="1"/>
  <c r="L1174" i="1" s="1"/>
  <c r="K1171" i="1"/>
  <c r="L1171" i="1" s="1"/>
  <c r="K1169" i="1"/>
  <c r="L1169" i="1" s="1"/>
  <c r="K1164" i="1"/>
  <c r="L1164" i="1" s="1"/>
  <c r="K1163" i="1"/>
  <c r="L1163" i="1" s="1"/>
  <c r="K1160" i="1"/>
  <c r="L1160" i="1" s="1"/>
  <c r="K1155" i="1"/>
  <c r="L1155" i="1" s="1"/>
  <c r="K1153" i="1"/>
  <c r="L1153" i="1" s="1"/>
  <c r="K1149" i="1"/>
  <c r="L1149" i="1" s="1"/>
  <c r="K1146" i="1"/>
  <c r="L1146" i="1" s="1"/>
  <c r="K1144" i="1"/>
  <c r="L1144" i="1" s="1"/>
  <c r="K1142" i="1"/>
  <c r="L1142" i="1" s="1"/>
  <c r="K1139" i="1"/>
  <c r="L1139" i="1" s="1"/>
  <c r="K1395" i="1"/>
  <c r="L1395" i="1" s="1"/>
  <c r="K1393" i="1"/>
  <c r="L1393" i="1" s="1"/>
  <c r="K1389" i="1"/>
  <c r="L1389" i="1" s="1"/>
  <c r="K1387" i="1"/>
  <c r="L1387" i="1" s="1"/>
  <c r="K1384" i="1"/>
  <c r="L1384" i="1" s="1"/>
  <c r="K1380" i="1"/>
  <c r="L1380" i="1" s="1"/>
  <c r="K1379" i="1"/>
  <c r="L1379" i="1" s="1"/>
  <c r="K1374" i="1"/>
  <c r="L1374" i="1" s="1"/>
  <c r="K1371" i="1"/>
  <c r="L1371" i="1" s="1"/>
  <c r="K1369" i="1"/>
  <c r="L1369" i="1" s="1"/>
  <c r="K1365" i="1"/>
  <c r="L1365" i="1" s="1"/>
  <c r="K1362" i="1"/>
  <c r="L1362" i="1" s="1"/>
  <c r="K1360" i="1"/>
  <c r="L1360" i="1" s="1"/>
  <c r="K1358" i="1"/>
  <c r="L1358" i="1" s="1"/>
  <c r="K1355" i="1"/>
  <c r="L1355" i="1" s="1"/>
  <c r="K1350" i="1"/>
  <c r="L1350" i="1" s="1"/>
  <c r="K1348" i="1"/>
  <c r="L1348" i="1" s="1"/>
  <c r="K1345" i="1"/>
  <c r="L1345" i="1" s="1"/>
  <c r="K1341" i="1"/>
  <c r="L1341" i="1" s="1"/>
  <c r="K1339" i="1"/>
  <c r="L1339" i="1" s="1"/>
  <c r="K1336" i="1"/>
  <c r="L1336" i="1" s="1"/>
  <c r="K1334" i="1"/>
  <c r="L1334" i="1" s="1"/>
  <c r="K1329" i="1"/>
  <c r="L1329" i="1" s="1"/>
  <c r="K1326" i="1"/>
  <c r="L1326" i="1" s="1"/>
  <c r="K1325" i="1"/>
  <c r="L1325" i="1" s="1"/>
  <c r="K1322" i="1"/>
  <c r="L1322" i="1" s="1"/>
  <c r="K1317" i="1"/>
  <c r="L1317" i="1" s="1"/>
  <c r="K1316" i="1"/>
  <c r="L1316" i="1" s="1"/>
  <c r="K1312" i="1"/>
  <c r="L1312" i="1" s="1"/>
  <c r="K1309" i="1"/>
  <c r="L1309" i="1" s="1"/>
  <c r="K1305" i="1"/>
  <c r="L1305" i="1" s="1"/>
  <c r="K1303" i="1"/>
  <c r="L1303" i="1" s="1"/>
  <c r="K1301" i="1"/>
  <c r="L1301" i="1" s="1"/>
  <c r="K1298" i="1"/>
  <c r="L1298" i="1" s="1"/>
  <c r="K1293" i="1"/>
  <c r="L1293" i="1" s="1"/>
  <c r="K1290" i="1"/>
  <c r="L1290" i="1" s="1"/>
  <c r="K1288" i="1"/>
  <c r="L1288" i="1" s="1"/>
  <c r="K1284" i="1"/>
  <c r="L1284" i="1" s="1"/>
  <c r="K1282" i="1"/>
  <c r="L1282" i="1" s="1"/>
  <c r="K1278" i="1"/>
  <c r="L1278" i="1" s="1"/>
  <c r="K1277" i="1"/>
  <c r="L1277" i="1" s="1"/>
  <c r="K1272" i="1"/>
  <c r="L1272" i="1" s="1"/>
  <c r="K1270" i="1"/>
  <c r="L1270" i="1" s="1"/>
  <c r="K1267" i="1"/>
  <c r="L1267" i="1" s="1"/>
  <c r="K1265" i="1"/>
  <c r="L1265" i="1" s="1"/>
  <c r="K1261" i="1"/>
  <c r="L1261" i="1" s="1"/>
  <c r="K1257" i="1"/>
  <c r="L1257" i="1" s="1"/>
  <c r="K1255" i="1"/>
  <c r="L1255" i="1" s="1"/>
  <c r="K1253" i="1"/>
  <c r="L1253" i="1" s="1"/>
  <c r="K1250" i="1"/>
  <c r="L1250" i="1" s="1"/>
  <c r="K1246" i="1"/>
  <c r="L1246" i="1" s="1"/>
  <c r="K1242" i="1"/>
  <c r="L1242" i="1" s="1"/>
  <c r="K1241" i="1"/>
  <c r="L1241" i="1" s="1"/>
  <c r="K1236" i="1"/>
  <c r="L1236" i="1" s="1"/>
  <c r="K1235" i="1"/>
  <c r="L1235" i="1" s="1"/>
  <c r="K1230" i="1"/>
  <c r="L1230" i="1" s="1"/>
  <c r="K1229" i="1"/>
  <c r="L1229" i="1" s="1"/>
  <c r="K1222" i="1"/>
  <c r="L1222" i="1" s="1"/>
  <c r="K1223" i="1"/>
  <c r="L1223" i="1" s="1"/>
  <c r="K1218" i="1"/>
  <c r="L1218" i="1" s="1"/>
  <c r="K1215" i="1"/>
  <c r="L1215" i="1" s="1"/>
  <c r="K1213" i="1"/>
  <c r="L1213" i="1" s="1"/>
  <c r="K1210" i="1"/>
  <c r="L1210" i="1" s="1"/>
  <c r="K1207" i="1"/>
  <c r="L1207" i="1" s="1"/>
  <c r="K1203" i="1"/>
  <c r="L1203" i="1" s="1"/>
  <c r="K1202" i="1"/>
  <c r="L1202" i="1" s="1"/>
  <c r="K1198" i="1"/>
  <c r="L1198" i="1" s="1"/>
  <c r="K1195" i="1"/>
  <c r="L1195" i="1" s="1"/>
  <c r="K1191" i="1"/>
  <c r="L1191" i="1" s="1"/>
  <c r="K1190" i="1"/>
  <c r="L1190" i="1" s="1"/>
  <c r="K1186" i="1"/>
  <c r="L1186" i="1" s="1"/>
  <c r="K1184" i="1"/>
  <c r="L1184" i="1" s="1"/>
  <c r="K1181" i="1"/>
  <c r="L1181" i="1" s="1"/>
  <c r="K1177" i="1"/>
  <c r="L1177" i="1" s="1"/>
  <c r="K1175" i="1"/>
  <c r="L1175" i="1" s="1"/>
  <c r="K1170" i="1"/>
  <c r="L1170" i="1" s="1"/>
  <c r="K1168" i="1"/>
  <c r="L1168" i="1" s="1"/>
  <c r="K1165" i="1"/>
  <c r="L1165" i="1" s="1"/>
  <c r="K1162" i="1"/>
  <c r="L1162" i="1" s="1"/>
  <c r="K1159" i="1"/>
  <c r="L1159" i="1" s="1"/>
  <c r="K1157" i="1"/>
  <c r="L1157" i="1" s="1"/>
  <c r="K1152" i="1"/>
  <c r="L1152" i="1" s="1"/>
  <c r="K1151" i="1"/>
  <c r="L1151" i="1" s="1"/>
  <c r="K1147" i="1"/>
  <c r="L1147" i="1" s="1"/>
  <c r="K1143" i="1"/>
  <c r="L1143" i="1" s="1"/>
  <c r="K1141" i="1"/>
  <c r="L1141" i="1" s="1"/>
  <c r="K1138" i="1"/>
  <c r="L1138" i="1" s="1"/>
  <c r="K1740" i="1"/>
  <c r="L1740" i="1" s="1"/>
  <c r="K1734" i="1"/>
  <c r="L1734" i="1" s="1"/>
  <c r="K1731" i="1"/>
  <c r="L1731" i="1" s="1"/>
  <c r="K1727" i="1"/>
  <c r="L1727" i="1" s="1"/>
  <c r="K1724" i="1"/>
  <c r="L1724" i="1" s="1"/>
  <c r="K1720" i="1"/>
  <c r="L1720" i="1" s="1"/>
  <c r="K1714" i="1"/>
  <c r="L1714" i="1" s="1"/>
  <c r="K1710" i="1"/>
  <c r="L1710" i="1" s="1"/>
  <c r="K1709" i="1"/>
  <c r="L1709" i="1" s="1"/>
  <c r="K1704" i="1"/>
  <c r="L1704" i="1" s="1"/>
  <c r="K1698" i="1"/>
  <c r="L1698" i="1" s="1"/>
  <c r="K1694" i="1"/>
  <c r="L1694" i="1" s="1"/>
  <c r="K1692" i="1"/>
  <c r="L1692" i="1" s="1"/>
  <c r="K1688" i="1"/>
  <c r="L1688" i="1" s="1"/>
  <c r="K1684" i="1"/>
  <c r="L1684" i="1" s="1"/>
  <c r="K1678" i="1"/>
  <c r="L1678" i="1" s="1"/>
  <c r="K1676" i="1"/>
  <c r="L1676" i="1" s="1"/>
  <c r="K1671" i="1"/>
  <c r="L1671" i="1" s="1"/>
  <c r="K1667" i="1"/>
  <c r="L1667" i="1" s="1"/>
  <c r="K1665" i="1"/>
  <c r="L1665" i="1" s="1"/>
  <c r="K1658" i="1"/>
  <c r="L1658" i="1" s="1"/>
  <c r="K1657" i="1"/>
  <c r="L1657" i="1" s="1"/>
  <c r="K1651" i="1"/>
  <c r="L1651" i="1" s="1"/>
  <c r="K1647" i="1"/>
  <c r="L1647" i="1" s="1"/>
  <c r="K1644" i="1"/>
  <c r="L1644" i="1" s="1"/>
  <c r="K1639" i="1"/>
  <c r="L1639" i="1" s="1"/>
  <c r="K1637" i="1"/>
  <c r="L1637" i="1" s="1"/>
  <c r="K1633" i="1"/>
  <c r="L1633" i="1" s="1"/>
  <c r="K1627" i="1"/>
  <c r="L1627" i="1" s="1"/>
  <c r="K1623" i="1"/>
  <c r="L1623" i="1" s="1"/>
  <c r="K1618" i="1"/>
  <c r="L1618" i="1" s="1"/>
  <c r="K1615" i="1"/>
  <c r="L1615" i="1" s="1"/>
  <c r="K1612" i="1"/>
  <c r="L1612" i="1" s="1"/>
  <c r="K1609" i="1"/>
  <c r="L1609" i="1" s="1"/>
  <c r="K1604" i="1"/>
  <c r="L1604" i="1" s="1"/>
  <c r="K1601" i="1"/>
  <c r="L1601" i="1" s="1"/>
  <c r="K1596" i="1"/>
  <c r="L1596" i="1" s="1"/>
  <c r="K1593" i="1"/>
  <c r="L1593" i="1" s="1"/>
  <c r="K1589" i="1"/>
  <c r="L1589" i="1" s="1"/>
  <c r="K1583" i="1"/>
  <c r="L1583" i="1" s="1"/>
  <c r="K1578" i="1"/>
  <c r="L1578" i="1" s="1"/>
  <c r="K1576" i="1"/>
  <c r="L1576" i="1" s="1"/>
  <c r="K1573" i="1"/>
  <c r="L1573" i="1" s="1"/>
  <c r="K1566" i="1"/>
  <c r="L1566" i="1" s="1"/>
  <c r="K1564" i="1"/>
  <c r="L1564" i="1" s="1"/>
  <c r="K1558" i="1"/>
  <c r="L1558" i="1" s="1"/>
  <c r="K1556" i="1"/>
  <c r="L1556" i="1" s="1"/>
  <c r="K1550" i="1"/>
  <c r="L1550" i="1" s="1"/>
  <c r="K1547" i="1"/>
  <c r="L1547" i="1" s="1"/>
  <c r="K1545" i="1"/>
  <c r="L1545" i="1" s="1"/>
  <c r="K1538" i="1"/>
  <c r="L1538" i="1" s="1"/>
  <c r="K1536" i="1"/>
  <c r="L1536" i="1" s="1"/>
  <c r="K1530" i="1"/>
  <c r="L1530" i="1" s="1"/>
  <c r="K1528" i="1"/>
  <c r="L1528" i="1" s="1"/>
  <c r="K1524" i="1"/>
  <c r="L1524" i="1" s="1"/>
  <c r="K1518" i="1"/>
  <c r="L1518" i="1" s="1"/>
  <c r="K1514" i="1"/>
  <c r="L1514" i="1" s="1"/>
  <c r="K1512" i="1"/>
  <c r="L1512" i="1" s="1"/>
  <c r="K1509" i="1"/>
  <c r="L1509" i="1" s="1"/>
  <c r="K1504" i="1"/>
  <c r="L1504" i="1" s="1"/>
  <c r="K1501" i="1"/>
  <c r="L1501" i="1" s="1"/>
  <c r="K1494" i="1"/>
  <c r="L1494" i="1" s="1"/>
  <c r="K1493" i="1"/>
  <c r="L1493" i="1" s="1"/>
  <c r="K1487" i="1"/>
  <c r="L1487" i="1" s="1"/>
  <c r="K1485" i="1"/>
  <c r="L1485" i="1" s="1"/>
  <c r="K1478" i="1"/>
  <c r="L1478" i="1" s="1"/>
  <c r="K1476" i="1"/>
  <c r="L1476" i="1" s="1"/>
  <c r="K1473" i="1"/>
  <c r="L1473" i="1" s="1"/>
  <c r="K1466" i="1"/>
  <c r="L1466" i="1" s="1"/>
  <c r="K1463" i="1"/>
  <c r="L1463" i="1" s="1"/>
  <c r="K1459" i="1"/>
  <c r="L1459" i="1" s="1"/>
  <c r="K1456" i="1"/>
  <c r="L1456" i="1" s="1"/>
  <c r="K1453" i="1"/>
  <c r="L1453" i="1" s="1"/>
  <c r="K1448" i="1"/>
  <c r="L1448" i="1" s="1"/>
  <c r="K1444" i="1"/>
  <c r="L1444" i="1" s="1"/>
  <c r="K1438" i="1"/>
  <c r="L1438" i="1" s="1"/>
  <c r="K1437" i="1"/>
  <c r="L1437" i="1" s="1"/>
  <c r="K1431" i="1"/>
  <c r="L1431" i="1" s="1"/>
  <c r="K1426" i="1"/>
  <c r="L1426" i="1" s="1"/>
  <c r="K1423" i="1"/>
  <c r="L1423" i="1" s="1"/>
  <c r="K1419" i="1"/>
  <c r="L1419" i="1" s="1"/>
  <c r="K1414" i="1"/>
  <c r="L1414" i="1" s="1"/>
  <c r="K1411" i="1"/>
  <c r="L1411" i="1" s="1"/>
  <c r="K1406" i="1"/>
  <c r="L1406" i="1" s="1"/>
  <c r="K1402" i="1"/>
  <c r="L1402" i="1" s="1"/>
  <c r="K1401" i="1"/>
  <c r="L1401" i="1" s="1"/>
  <c r="K1742" i="1"/>
  <c r="L1742" i="1" s="1"/>
  <c r="K1741" i="1"/>
  <c r="L1741" i="1" s="1"/>
  <c r="K1736" i="1"/>
  <c r="L1736" i="1" s="1"/>
  <c r="K1733" i="1"/>
  <c r="L1733" i="1" s="1"/>
  <c r="K1729" i="1"/>
  <c r="L1729" i="1" s="1"/>
  <c r="K1722" i="1"/>
  <c r="L1722" i="1" s="1"/>
  <c r="K1721" i="1"/>
  <c r="L1721" i="1" s="1"/>
  <c r="K1717" i="1"/>
  <c r="L1717" i="1" s="1"/>
  <c r="K1711" i="1"/>
  <c r="L1711" i="1" s="1"/>
  <c r="K1707" i="1"/>
  <c r="L1707" i="1" s="1"/>
  <c r="K1705" i="1"/>
  <c r="L1705" i="1" s="1"/>
  <c r="K1701" i="1"/>
  <c r="L1701" i="1" s="1"/>
  <c r="K1697" i="1"/>
  <c r="L1697" i="1" s="1"/>
  <c r="K1690" i="1"/>
  <c r="L1690" i="1" s="1"/>
  <c r="K1687" i="1"/>
  <c r="L1687" i="1" s="1"/>
  <c r="K1685" i="1"/>
  <c r="L1685" i="1" s="1"/>
  <c r="K1680" i="1"/>
  <c r="L1680" i="1" s="1"/>
  <c r="K1677" i="1"/>
  <c r="L1677" i="1" s="1"/>
  <c r="K1672" i="1"/>
  <c r="L1672" i="1" s="1"/>
  <c r="K1668" i="1"/>
  <c r="L1668" i="1" s="1"/>
  <c r="K1663" i="1"/>
  <c r="L1663" i="1" s="1"/>
  <c r="K1661" i="1"/>
  <c r="L1661" i="1" s="1"/>
  <c r="K1656" i="1"/>
  <c r="L1656" i="1" s="1"/>
  <c r="K1653" i="1"/>
  <c r="L1653" i="1" s="1"/>
  <c r="K1648" i="1"/>
  <c r="L1648" i="1" s="1"/>
  <c r="K1643" i="1"/>
  <c r="L1643" i="1" s="1"/>
  <c r="K1638" i="1"/>
  <c r="L1638" i="1" s="1"/>
  <c r="K1635" i="1"/>
  <c r="L1635" i="1" s="1"/>
  <c r="K1631" i="1"/>
  <c r="L1631" i="1" s="1"/>
  <c r="K1626" i="1"/>
  <c r="L1626" i="1" s="1"/>
  <c r="K1625" i="1"/>
  <c r="L1625" i="1" s="1"/>
  <c r="K1620" i="1"/>
  <c r="L1620" i="1" s="1"/>
  <c r="K1616" i="1"/>
  <c r="L1616" i="1" s="1"/>
  <c r="K1611" i="1"/>
  <c r="L1611" i="1" s="1"/>
  <c r="K1606" i="1"/>
  <c r="L1606" i="1" s="1"/>
  <c r="K1605" i="1"/>
  <c r="L1605" i="1" s="1"/>
  <c r="K1598" i="1"/>
  <c r="L1598" i="1" s="1"/>
  <c r="K1597" i="1"/>
  <c r="L1597" i="1" s="1"/>
  <c r="K1592" i="1"/>
  <c r="L1592" i="1" s="1"/>
  <c r="K1587" i="1"/>
  <c r="L1587" i="1" s="1"/>
  <c r="K1585" i="1"/>
  <c r="L1585" i="1" s="1"/>
  <c r="K1577" i="1"/>
  <c r="L1577" i="1" s="1"/>
  <c r="K1572" i="1"/>
  <c r="L1572" i="1" s="1"/>
  <c r="K1569" i="1"/>
  <c r="L1569" i="1" s="1"/>
  <c r="K1562" i="1"/>
  <c r="L1562" i="1" s="1"/>
  <c r="K1561" i="1"/>
  <c r="L1561" i="1" s="1"/>
  <c r="K1554" i="1"/>
  <c r="L1554" i="1" s="1"/>
  <c r="K1551" i="1"/>
  <c r="L1551" i="1" s="1"/>
  <c r="K1546" i="1"/>
  <c r="L1546" i="1" s="1"/>
  <c r="K1544" i="1"/>
  <c r="L1544" i="1" s="1"/>
  <c r="K1541" i="1"/>
  <c r="L1541" i="1" s="1"/>
  <c r="K1537" i="1"/>
  <c r="L1537" i="1" s="1"/>
  <c r="K1533" i="1"/>
  <c r="L1533" i="1" s="1"/>
  <c r="K1529" i="1"/>
  <c r="L1529" i="1" s="1"/>
  <c r="K1523" i="1"/>
  <c r="L1523" i="1" s="1"/>
  <c r="K1519" i="1"/>
  <c r="L1519" i="1" s="1"/>
  <c r="K1515" i="1"/>
  <c r="L1515" i="1" s="1"/>
  <c r="K1511" i="1"/>
  <c r="L1511" i="1" s="1"/>
  <c r="K1507" i="1"/>
  <c r="L1507" i="1" s="1"/>
  <c r="K1503" i="1"/>
  <c r="L1503" i="1" s="1"/>
  <c r="K1500" i="1"/>
  <c r="L1500" i="1" s="1"/>
  <c r="K1495" i="1"/>
  <c r="L1495" i="1" s="1"/>
  <c r="K1490" i="1"/>
  <c r="L1490" i="1" s="1"/>
  <c r="K1489" i="1"/>
  <c r="L1489" i="1" s="1"/>
  <c r="K1482" i="1"/>
  <c r="L1482" i="1" s="1"/>
  <c r="K1479" i="1"/>
  <c r="L1479" i="1" s="1"/>
  <c r="K1477" i="1"/>
  <c r="L1477" i="1" s="1"/>
  <c r="K1470" i="1"/>
  <c r="L1470" i="1" s="1"/>
  <c r="K1467" i="1"/>
  <c r="L1467" i="1" s="1"/>
  <c r="K1464" i="1"/>
  <c r="L1464" i="1" s="1"/>
  <c r="K1458" i="1"/>
  <c r="L1458" i="1" s="1"/>
  <c r="K1455" i="1"/>
  <c r="L1455" i="1" s="1"/>
  <c r="K1450" i="1"/>
  <c r="L1450" i="1" s="1"/>
  <c r="K1449" i="1"/>
  <c r="L1449" i="1" s="1"/>
  <c r="K1442" i="1"/>
  <c r="L1442" i="1" s="1"/>
  <c r="K1439" i="1"/>
  <c r="L1439" i="1" s="1"/>
  <c r="K1435" i="1"/>
  <c r="L1435" i="1" s="1"/>
  <c r="K1433" i="1"/>
  <c r="L1433" i="1" s="1"/>
  <c r="K1428" i="1"/>
  <c r="L1428" i="1" s="1"/>
  <c r="K1422" i="1"/>
  <c r="L1422" i="1" s="1"/>
  <c r="K1418" i="1"/>
  <c r="L1418" i="1" s="1"/>
  <c r="K1415" i="1"/>
  <c r="L1415" i="1" s="1"/>
  <c r="K1413" i="1"/>
  <c r="L1413" i="1" s="1"/>
  <c r="K1408" i="1"/>
  <c r="L1408" i="1" s="1"/>
  <c r="K1403" i="1"/>
  <c r="L1403" i="1" s="1"/>
  <c r="K1398" i="1"/>
  <c r="L1398" i="1" s="1"/>
  <c r="K1745" i="1"/>
  <c r="L1745" i="1" s="1"/>
  <c r="K1738" i="1"/>
  <c r="L1738" i="1" s="1"/>
  <c r="K1735" i="1"/>
  <c r="L1735" i="1" s="1"/>
  <c r="K1730" i="1"/>
  <c r="L1730" i="1" s="1"/>
  <c r="K1728" i="1"/>
  <c r="L1728" i="1" s="1"/>
  <c r="K1725" i="1"/>
  <c r="L1725" i="1" s="1"/>
  <c r="K1718" i="1"/>
  <c r="L1718" i="1" s="1"/>
  <c r="K1716" i="1"/>
  <c r="L1716" i="1" s="1"/>
  <c r="K1712" i="1"/>
  <c r="L1712" i="1" s="1"/>
  <c r="K1708" i="1"/>
  <c r="L1708" i="1" s="1"/>
  <c r="K1702" i="1"/>
  <c r="L1702" i="1" s="1"/>
  <c r="K1699" i="1"/>
  <c r="L1699" i="1" s="1"/>
  <c r="K1696" i="1"/>
  <c r="L1696" i="1" s="1"/>
  <c r="K1693" i="1"/>
  <c r="L1693" i="1" s="1"/>
  <c r="K1689" i="1"/>
  <c r="L1689" i="1" s="1"/>
  <c r="K1682" i="1"/>
  <c r="L1682" i="1" s="1"/>
  <c r="K1679" i="1"/>
  <c r="L1679" i="1" s="1"/>
  <c r="K1674" i="1"/>
  <c r="L1674" i="1" s="1"/>
  <c r="K1673" i="1"/>
  <c r="L1673" i="1" s="1"/>
  <c r="K1669" i="1"/>
  <c r="L1669" i="1" s="1"/>
  <c r="K1664" i="1"/>
  <c r="L1664" i="1" s="1"/>
  <c r="K1659" i="1"/>
  <c r="L1659" i="1" s="1"/>
  <c r="K1654" i="1"/>
  <c r="L1654" i="1" s="1"/>
  <c r="K1650" i="1"/>
  <c r="L1650" i="1" s="1"/>
  <c r="K1646" i="1"/>
  <c r="L1646" i="1" s="1"/>
  <c r="K1645" i="1"/>
  <c r="L1645" i="1" s="1"/>
  <c r="K1641" i="1"/>
  <c r="L1641" i="1" s="1"/>
  <c r="K1636" i="1"/>
  <c r="L1636" i="1" s="1"/>
  <c r="K1630" i="1"/>
  <c r="L1630" i="1" s="1"/>
  <c r="K1628" i="1"/>
  <c r="L1628" i="1" s="1"/>
  <c r="K1622" i="1"/>
  <c r="L1622" i="1" s="1"/>
  <c r="K1621" i="1"/>
  <c r="L1621" i="1" s="1"/>
  <c r="K1617" i="1"/>
  <c r="L1617" i="1" s="1"/>
  <c r="K1613" i="1"/>
  <c r="L1613" i="1" s="1"/>
  <c r="K1608" i="1"/>
  <c r="L1608" i="1" s="1"/>
  <c r="K1603" i="1"/>
  <c r="L1603" i="1" s="1"/>
  <c r="K1600" i="1"/>
  <c r="L1600" i="1" s="1"/>
  <c r="K1595" i="1"/>
  <c r="L1595" i="1" s="1"/>
  <c r="K1591" i="1"/>
  <c r="L1591" i="1" s="1"/>
  <c r="K1586" i="1"/>
  <c r="L1586" i="1" s="1"/>
  <c r="K1582" i="1"/>
  <c r="L1582" i="1" s="1"/>
  <c r="K1580" i="1"/>
  <c r="L1580" i="1" s="1"/>
  <c r="K1574" i="1"/>
  <c r="L1574" i="1" s="1"/>
  <c r="K1570" i="1"/>
  <c r="L1570" i="1" s="1"/>
  <c r="K1568" i="1"/>
  <c r="L1568" i="1" s="1"/>
  <c r="K1563" i="1"/>
  <c r="L1563" i="1" s="1"/>
  <c r="K1559" i="1"/>
  <c r="L1559" i="1" s="1"/>
  <c r="K1557" i="1"/>
  <c r="L1557" i="1" s="1"/>
  <c r="K1553" i="1"/>
  <c r="L1553" i="1" s="1"/>
  <c r="K1549" i="1"/>
  <c r="L1549" i="1" s="1"/>
  <c r="K1543" i="1"/>
  <c r="L1543" i="1" s="1"/>
  <c r="K1540" i="1"/>
  <c r="L1540" i="1" s="1"/>
  <c r="K1535" i="1"/>
  <c r="L1535" i="1" s="1"/>
  <c r="K1532" i="1"/>
  <c r="L1532" i="1" s="1"/>
  <c r="K1527" i="1"/>
  <c r="L1527" i="1" s="1"/>
  <c r="K1525" i="1"/>
  <c r="L1525" i="1" s="1"/>
  <c r="K1520" i="1"/>
  <c r="L1520" i="1" s="1"/>
  <c r="K1510" i="1"/>
  <c r="L1510" i="1" s="1"/>
  <c r="K1513" i="1"/>
  <c r="L1513" i="1" s="1"/>
  <c r="K1508" i="1"/>
  <c r="L1508" i="1" s="1"/>
  <c r="K1502" i="1"/>
  <c r="L1502" i="1" s="1"/>
  <c r="K1496" i="1"/>
  <c r="L1496" i="1" s="1"/>
  <c r="K1492" i="1"/>
  <c r="L1492" i="1" s="1"/>
  <c r="K1486" i="1"/>
  <c r="L1486" i="1" s="1"/>
  <c r="K1484" i="1"/>
  <c r="L1484" i="1" s="1"/>
  <c r="K1481" i="1"/>
  <c r="L1481" i="1" s="1"/>
  <c r="K1475" i="1"/>
  <c r="L1475" i="1" s="1"/>
  <c r="K1472" i="1"/>
  <c r="L1472" i="1" s="1"/>
  <c r="K1469" i="1"/>
  <c r="L1469" i="1" s="1"/>
  <c r="K1465" i="1"/>
  <c r="L1465" i="1" s="1"/>
  <c r="K1460" i="1"/>
  <c r="L1460" i="1" s="1"/>
  <c r="K1454" i="1"/>
  <c r="L1454" i="1" s="1"/>
  <c r="K1452" i="1"/>
  <c r="L1452" i="1" s="1"/>
  <c r="K1447" i="1"/>
  <c r="L1447" i="1" s="1"/>
  <c r="K1445" i="1"/>
  <c r="L1445" i="1" s="1"/>
  <c r="K1441" i="1"/>
  <c r="L1441" i="1" s="1"/>
  <c r="K1434" i="1"/>
  <c r="L1434" i="1" s="1"/>
  <c r="K1430" i="1"/>
  <c r="L1430" i="1" s="1"/>
  <c r="K1429" i="1"/>
  <c r="L1429" i="1" s="1"/>
  <c r="K1424" i="1"/>
  <c r="L1424" i="1" s="1"/>
  <c r="K1420" i="1"/>
  <c r="L1420" i="1" s="1"/>
  <c r="K1417" i="1"/>
  <c r="L1417" i="1" s="1"/>
  <c r="K1412" i="1"/>
  <c r="L1412" i="1" s="1"/>
  <c r="K1407" i="1"/>
  <c r="L1407" i="1" s="1"/>
  <c r="K1405" i="1"/>
  <c r="L1405" i="1" s="1"/>
  <c r="K1399" i="1"/>
  <c r="L1399" i="1" s="1"/>
  <c r="K1744" i="1"/>
  <c r="L1744" i="1" s="1"/>
  <c r="K1739" i="1"/>
  <c r="L1739" i="1" s="1"/>
  <c r="K1737" i="1"/>
  <c r="L1737" i="1" s="1"/>
  <c r="K1732" i="1"/>
  <c r="L1732" i="1" s="1"/>
  <c r="K1726" i="1"/>
  <c r="L1726" i="1" s="1"/>
  <c r="K1723" i="1"/>
  <c r="L1723" i="1" s="1"/>
  <c r="K1719" i="1"/>
  <c r="L1719" i="1" s="1"/>
  <c r="K1715" i="1"/>
  <c r="L1715" i="1" s="1"/>
  <c r="K1713" i="1"/>
  <c r="L1713" i="1" s="1"/>
  <c r="K1706" i="1"/>
  <c r="L1706" i="1" s="1"/>
  <c r="K1703" i="1"/>
  <c r="L1703" i="1" s="1"/>
  <c r="K1700" i="1"/>
  <c r="L1700" i="1" s="1"/>
  <c r="K1695" i="1"/>
  <c r="L1695" i="1" s="1"/>
  <c r="K1691" i="1"/>
  <c r="L1691" i="1" s="1"/>
  <c r="K1686" i="1"/>
  <c r="L1686" i="1" s="1"/>
  <c r="K1683" i="1"/>
  <c r="L1683" i="1" s="1"/>
  <c r="K1681" i="1"/>
  <c r="L1681" i="1" s="1"/>
  <c r="K1670" i="1"/>
  <c r="L1670" i="1" s="1"/>
  <c r="K1666" i="1"/>
  <c r="L1666" i="1" s="1"/>
  <c r="K1662" i="1"/>
  <c r="L1662" i="1" s="1"/>
  <c r="K1660" i="1"/>
  <c r="L1660" i="1" s="1"/>
  <c r="K1655" i="1"/>
  <c r="L1655" i="1" s="1"/>
  <c r="K1652" i="1"/>
  <c r="L1652" i="1" s="1"/>
  <c r="K1649" i="1"/>
  <c r="L1649" i="1" s="1"/>
  <c r="K1642" i="1"/>
  <c r="L1642" i="1" s="1"/>
  <c r="K1640" i="1"/>
  <c r="L1640" i="1" s="1"/>
  <c r="K1634" i="1"/>
  <c r="L1634" i="1" s="1"/>
  <c r="K1632" i="1"/>
  <c r="L1632" i="1" s="1"/>
  <c r="K1629" i="1"/>
  <c r="L1629" i="1" s="1"/>
  <c r="K1624" i="1"/>
  <c r="L1624" i="1" s="1"/>
  <c r="K1619" i="1"/>
  <c r="L1619" i="1" s="1"/>
  <c r="K1614" i="1"/>
  <c r="L1614" i="1" s="1"/>
  <c r="K1610" i="1"/>
  <c r="L1610" i="1" s="1"/>
  <c r="K1607" i="1"/>
  <c r="L1607" i="1" s="1"/>
  <c r="K1602" i="1"/>
  <c r="L1602" i="1" s="1"/>
  <c r="K1599" i="1"/>
  <c r="L1599" i="1" s="1"/>
  <c r="K1594" i="1"/>
  <c r="L1594" i="1" s="1"/>
  <c r="K1588" i="1"/>
  <c r="L1588" i="1" s="1"/>
  <c r="K1584" i="1"/>
  <c r="L1584" i="1" s="1"/>
  <c r="K1579" i="1"/>
  <c r="L1579" i="1" s="1"/>
  <c r="K1575" i="1"/>
  <c r="L1575" i="1" s="1"/>
  <c r="K1571" i="1"/>
  <c r="L1571" i="1" s="1"/>
  <c r="K1567" i="1"/>
  <c r="L1567" i="1" s="1"/>
  <c r="K1565" i="1"/>
  <c r="L1565" i="1" s="1"/>
  <c r="K1560" i="1"/>
  <c r="L1560" i="1" s="1"/>
  <c r="K1555" i="1"/>
  <c r="L1555" i="1" s="1"/>
  <c r="K1552" i="1"/>
  <c r="L1552" i="1" s="1"/>
  <c r="K1548" i="1"/>
  <c r="L1548" i="1" s="1"/>
  <c r="K1542" i="1"/>
  <c r="L1542" i="1" s="1"/>
  <c r="K1539" i="1"/>
  <c r="L1539" i="1" s="1"/>
  <c r="K1534" i="1"/>
  <c r="L1534" i="1" s="1"/>
  <c r="K1531" i="1"/>
  <c r="L1531" i="1" s="1"/>
  <c r="K1526" i="1"/>
  <c r="L1526" i="1" s="1"/>
  <c r="K1522" i="1"/>
  <c r="L1522" i="1" s="1"/>
  <c r="K1521" i="1"/>
  <c r="L1521" i="1" s="1"/>
  <c r="K1516" i="1"/>
  <c r="L1516" i="1" s="1"/>
  <c r="K1517" i="1"/>
  <c r="L1517" i="1" s="1"/>
  <c r="K1506" i="1"/>
  <c r="L1506" i="1" s="1"/>
  <c r="K1505" i="1"/>
  <c r="L1505" i="1" s="1"/>
  <c r="K1498" i="1"/>
  <c r="L1498" i="1" s="1"/>
  <c r="K1497" i="1"/>
  <c r="L1497" i="1" s="1"/>
  <c r="K1491" i="1"/>
  <c r="L1491" i="1" s="1"/>
  <c r="K1488" i="1"/>
  <c r="L1488" i="1" s="1"/>
  <c r="K1483" i="1"/>
  <c r="L1483" i="1" s="1"/>
  <c r="K1480" i="1"/>
  <c r="L1480" i="1" s="1"/>
  <c r="K1474" i="1"/>
  <c r="L1474" i="1" s="1"/>
  <c r="K1471" i="1"/>
  <c r="L1471" i="1" s="1"/>
  <c r="K1468" i="1"/>
  <c r="L1468" i="1" s="1"/>
  <c r="K1462" i="1"/>
  <c r="L1462" i="1" s="1"/>
  <c r="K1461" i="1"/>
  <c r="L1461" i="1" s="1"/>
  <c r="K1457" i="1"/>
  <c r="L1457" i="1" s="1"/>
  <c r="K1451" i="1"/>
  <c r="L1451" i="1" s="1"/>
  <c r="K1446" i="1"/>
  <c r="L1446" i="1" s="1"/>
  <c r="K1443" i="1"/>
  <c r="L1443" i="1" s="1"/>
  <c r="K1440" i="1"/>
  <c r="L1440" i="1" s="1"/>
  <c r="K1436" i="1"/>
  <c r="L1436" i="1" s="1"/>
  <c r="K1432" i="1"/>
  <c r="L1432" i="1" s="1"/>
  <c r="K1427" i="1"/>
  <c r="L1427" i="1" s="1"/>
  <c r="K1425" i="1"/>
  <c r="L1425" i="1" s="1"/>
  <c r="K1416" i="1"/>
  <c r="L1416" i="1" s="1"/>
  <c r="K1410" i="1"/>
  <c r="L1410" i="1" s="1"/>
  <c r="K1409" i="1"/>
  <c r="L1409" i="1" s="1"/>
  <c r="K1404" i="1"/>
  <c r="L1404" i="1" s="1"/>
  <c r="K1400" i="1"/>
  <c r="L1400" i="1" s="1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F2CB76-FBD7-47F1-B3B4-3F9C99CBDF2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4ED37F-4395-424E-AFAB-B5F902CAA45C}" name="WorksheetConnection_Planilha2!$E$3:$F$13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2E3F131"/>
        </x15:connection>
      </ext>
    </extLst>
  </connection>
</connections>
</file>

<file path=xl/sharedStrings.xml><?xml version="1.0" encoding="utf-8"?>
<sst xmlns="http://schemas.openxmlformats.org/spreadsheetml/2006/main" count="12740" uniqueCount="109">
  <si>
    <t xml:space="preserve">Departamento de Vendas </t>
  </si>
  <si>
    <t>Lojista</t>
  </si>
  <si>
    <t>Categoria</t>
  </si>
  <si>
    <t>Data</t>
  </si>
  <si>
    <t>Região</t>
  </si>
  <si>
    <t>Estado</t>
  </si>
  <si>
    <t>Cidade</t>
  </si>
  <si>
    <t>Produto</t>
  </si>
  <si>
    <t>Preço Unitário</t>
  </si>
  <si>
    <t>Quantidade</t>
  </si>
  <si>
    <t>Receita Bruta</t>
  </si>
  <si>
    <t>Margem Bruta</t>
  </si>
  <si>
    <t>%Margem</t>
  </si>
  <si>
    <t>Americanas</t>
  </si>
  <si>
    <t>Loja Fisica</t>
  </si>
  <si>
    <t>Centro-oeste</t>
  </si>
  <si>
    <t>Distrito Federal</t>
  </si>
  <si>
    <t>Brasilia</t>
  </si>
  <si>
    <t>Desktop Ultra</t>
  </si>
  <si>
    <t>Teclado Gamer</t>
  </si>
  <si>
    <t>E-Commerce</t>
  </si>
  <si>
    <t>Monitor 20 pol</t>
  </si>
  <si>
    <t>Kalunga</t>
  </si>
  <si>
    <t>TV Ultra</t>
  </si>
  <si>
    <t>Fast Shop</t>
  </si>
  <si>
    <t>Teclado</t>
  </si>
  <si>
    <t>Monitor 27 pol</t>
  </si>
  <si>
    <t>Carrefour</t>
  </si>
  <si>
    <t>Monitor 24 pol</t>
  </si>
  <si>
    <t>Desktop Pro</t>
  </si>
  <si>
    <t>TV LED HD</t>
  </si>
  <si>
    <t>Notebook 20</t>
  </si>
  <si>
    <t>Notebook 15</t>
  </si>
  <si>
    <t>Desktop Basic</t>
  </si>
  <si>
    <t>Magazine Luiza</t>
  </si>
  <si>
    <t>Notebook 17</t>
  </si>
  <si>
    <t>Goias</t>
  </si>
  <si>
    <t>Goiania</t>
  </si>
  <si>
    <t>Mato Grosso</t>
  </si>
  <si>
    <t>Cuiabá</t>
  </si>
  <si>
    <t>Mato Grosso do Sul</t>
  </si>
  <si>
    <t>Campo Grande</t>
  </si>
  <si>
    <t>Nordeste</t>
  </si>
  <si>
    <t>Bahia</t>
  </si>
  <si>
    <t>Salvador</t>
  </si>
  <si>
    <t>Ceará</t>
  </si>
  <si>
    <t>Fortaleza</t>
  </si>
  <si>
    <t>Pernambuco</t>
  </si>
  <si>
    <t>Recife</t>
  </si>
  <si>
    <t>Sergipe</t>
  </si>
  <si>
    <t>Aracajú</t>
  </si>
  <si>
    <t>Piaui</t>
  </si>
  <si>
    <t>Teresina</t>
  </si>
  <si>
    <t>Maranhão</t>
  </si>
  <si>
    <t>São Luis</t>
  </si>
  <si>
    <t>Paraiba</t>
  </si>
  <si>
    <t>João Pessoa</t>
  </si>
  <si>
    <t>Alagoas</t>
  </si>
  <si>
    <t>Maceio</t>
  </si>
  <si>
    <t>Rio Grande Do Norte</t>
  </si>
  <si>
    <t>Natal</t>
  </si>
  <si>
    <t>Norte</t>
  </si>
  <si>
    <t>Amazonas</t>
  </si>
  <si>
    <t>Manaus</t>
  </si>
  <si>
    <t>Pará</t>
  </si>
  <si>
    <t>Belém</t>
  </si>
  <si>
    <t>Tocantins</t>
  </si>
  <si>
    <t>Palmas</t>
  </si>
  <si>
    <t>Acre</t>
  </si>
  <si>
    <t>Rio Branco</t>
  </si>
  <si>
    <t>Roraima</t>
  </si>
  <si>
    <t>Boa Vista</t>
  </si>
  <si>
    <t>Amapá</t>
  </si>
  <si>
    <t>Macapá</t>
  </si>
  <si>
    <t>Rondonia</t>
  </si>
  <si>
    <t>Porto Velho</t>
  </si>
  <si>
    <t>Sudeste</t>
  </si>
  <si>
    <t>Minas Gerais</t>
  </si>
  <si>
    <t>Belo Horizonte</t>
  </si>
  <si>
    <t>Espirito Santo</t>
  </si>
  <si>
    <t>Vitória</t>
  </si>
  <si>
    <t>Rio de Janeiro</t>
  </si>
  <si>
    <t>São Paulo</t>
  </si>
  <si>
    <t>Sul</t>
  </si>
  <si>
    <t>Paraná</t>
  </si>
  <si>
    <t>Curitiba</t>
  </si>
  <si>
    <t>Rio Grande do Sul</t>
  </si>
  <si>
    <t>Porto Alegre</t>
  </si>
  <si>
    <t>Santa Catarina</t>
  </si>
  <si>
    <t>Florianopolis</t>
  </si>
  <si>
    <t>Soma de Receita Bruta</t>
  </si>
  <si>
    <t>Rótulos de Linha</t>
  </si>
  <si>
    <t>Total Geral</t>
  </si>
  <si>
    <t>2022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</si>
  <si>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</si>
  <si>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</si>
  <si>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</si>
  <si>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</si>
  <si>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</si>
  <si>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</si>
  <si>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</si>
  <si>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</si>
  <si>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</si>
  <si>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</si>
  <si>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</si>
  <si>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</si>
  <si>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2023</t>
  </si>
  <si>
    <t xml:space="preserve">Estado 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</si>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</sst>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0.0%"/>
    <numFmt numFmtId="165" formatCode="&quot;R$&quot;\ #,##0"/>
    <numFmt numFmtId="166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8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166" fontId="0" fillId="0" borderId="0" xfId="1" applyNumberFormat="1" applyFont="1"/>
    <xf numFmtId="0" fontId="2" fillId="2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0" fillId="4" borderId="0" xfId="0" applyFill="1"/>
  </cellXfs>
  <cellStyles count="2">
    <cellStyle name="Moeda" xfId="1" builtinId="4"/>
    <cellStyle name="Normal" xfId="0" builtinId="0"/>
  </cellStyles>
  <dxfs count="7"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theme="3"/>
        </patternFill>
      </fill>
    </dxf>
    <dxf>
      <font>
        <color theme="5"/>
        <name val="Inter Tight"/>
        <scheme val="none"/>
      </font>
      <fill>
        <patternFill>
          <bgColor theme="4"/>
        </patternFill>
      </fill>
      <border diagonalUp="1">
        <left/>
        <right/>
        <top/>
        <bottom style="thin">
          <color theme="5"/>
        </bottom>
        <diagonal style="thin">
          <color theme="5"/>
        </diagonal>
      </border>
    </dxf>
    <dxf>
      <font>
        <color theme="9"/>
        <name val="Inter Tight"/>
        <scheme val="none"/>
      </font>
      <fill>
        <patternFill>
          <bgColor theme="4"/>
        </patternFill>
      </fill>
      <border>
        <left/>
        <right/>
        <top/>
        <bottom/>
      </border>
    </dxf>
  </dxfs>
  <tableStyles count="3" defaultTableStyle="TableStyleMedium2" defaultPivotStyle="PivotStyleLight16">
    <tableStyle name="estilo" pivot="0" table="0" count="4" xr9:uid="{59FA7D94-9B7D-4C67-87D9-28B732F80136}">
      <tableStyleElement type="wholeTable" dxfId="6"/>
      <tableStyleElement type="headerRow" dxfId="5"/>
    </tableStyle>
    <tableStyle name="Estilo de Segmentação de Dados 1" pivot="0" table="0" count="0" xr9:uid="{2A8038A9-BAA2-4F80-8C7A-3DDB14C6FD8E}"/>
    <tableStyle name="Estilo de Segmentação de Dados 2" pivot="0" table="0" count="1" xr9:uid="{92BCAD54-FA15-4DF2-BFDE-80FD5CF50A45}">
      <tableStyleElement type="headerRow" dxfId="4"/>
    </tableStyle>
  </tableStyles>
  <colors>
    <mruColors>
      <color rgb="FF222222"/>
      <color rgb="FFFFFFFF"/>
    </mruColors>
  </colors>
  <extLst>
    <ext xmlns:x14="http://schemas.microsoft.com/office/spreadsheetml/2009/9/main" uri="{46F421CA-312F-682f-3DD2-61675219B42D}">
      <x14:dxfs count="2">
        <dxf>
          <font>
            <color theme="5"/>
          </font>
          <fill>
            <patternFill>
              <bgColor theme="4"/>
            </patternFill>
          </fill>
        </dxf>
        <dxf>
          <font>
            <color theme="4"/>
          </font>
          <fill>
            <patternFill>
              <bgColor theme="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Estilo de Segmentação de Dados 1"/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Lucas.xlsx]Varejistas!Tabela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Varejistas!$B$5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Varejistas!$A$6:$A$11</c:f>
              <c:strCache>
                <c:ptCount val="5"/>
                <c:pt idx="0">
                  <c:v>Magazine Luiza</c:v>
                </c:pt>
                <c:pt idx="1">
                  <c:v>Fast Shop</c:v>
                </c:pt>
                <c:pt idx="2">
                  <c:v>Kalunga</c:v>
                </c:pt>
                <c:pt idx="3">
                  <c:v>Carrefour</c:v>
                </c:pt>
                <c:pt idx="4">
                  <c:v>Americanas</c:v>
                </c:pt>
              </c:strCache>
            </c:strRef>
          </c:cat>
          <c:val>
            <c:numRef>
              <c:f>Varejistas!$B$6:$B$11</c:f>
              <c:numCache>
                <c:formatCode>_("R$"* #,##0.00_);_("R$"* \(#,##0.00\);_("R$"* "-"??_);_(@_)</c:formatCode>
                <c:ptCount val="5"/>
                <c:pt idx="0">
                  <c:v>3980698</c:v>
                </c:pt>
                <c:pt idx="1">
                  <c:v>6199402</c:v>
                </c:pt>
                <c:pt idx="2">
                  <c:v>6504532</c:v>
                </c:pt>
                <c:pt idx="3">
                  <c:v>12942258</c:v>
                </c:pt>
                <c:pt idx="4">
                  <c:v>22028732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4-4D5C-8ED8-D80AED12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7840"/>
        <c:axId val="453600192"/>
      </c:barChart>
      <c:catAx>
        <c:axId val="522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600192"/>
        <c:crosses val="autoZero"/>
        <c:auto val="1"/>
        <c:lblAlgn val="ctr"/>
        <c:lblOffset val="100"/>
        <c:noMultiLvlLbl val="0"/>
      </c:catAx>
      <c:valAx>
        <c:axId val="4536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Lucas.xlsx]Categorias!Tabela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Categorias!$B$5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37-4993-94EF-B03CBD0094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37-4993-94EF-B03CBD0094B8}"/>
              </c:ext>
            </c:extLst>
          </c:dPt>
          <c:cat>
            <c:strRef>
              <c:f>Categorias!$A$6:$A$8</c:f>
              <c:strCache>
                <c:ptCount val="2"/>
                <c:pt idx="0">
                  <c:v>E-Commerce</c:v>
                </c:pt>
                <c:pt idx="1">
                  <c:v>Loja Fisica</c:v>
                </c:pt>
              </c:strCache>
            </c:strRef>
          </c:cat>
          <c:val>
            <c:numRef>
              <c:f>Categorias!$B$6:$B$8</c:f>
              <c:numCache>
                <c:formatCode>_-"R$"\ * #,##0_-;\-"R$"\ * #,##0_-;_-"R$"\ * "-"??_-;_-@_-</c:formatCode>
                <c:ptCount val="2"/>
                <c:pt idx="0">
                  <c:v>35668772</c:v>
                </c:pt>
                <c:pt idx="1">
                  <c:v>15986850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00C-8A78-FFF53BD3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Lucas.xlsx]Datas!Tabela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Datas!$A$6:$A$28</c:f>
              <c:multiLvlStrCache>
                <c:ptCount val="2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Datas!$B$6:$B$28</c:f>
              <c:numCache>
                <c:formatCode>_-"R$"\ * #,##0_-;\-"R$"\ * #,##0_-;_-"R$"\ * "-"??_-;_-@_-</c:formatCode>
                <c:ptCount val="20"/>
                <c:pt idx="0">
                  <c:v>1996256</c:v>
                </c:pt>
                <c:pt idx="1">
                  <c:v>2303344</c:v>
                </c:pt>
                <c:pt idx="2">
                  <c:v>2488168</c:v>
                </c:pt>
                <c:pt idx="3">
                  <c:v>1978018</c:v>
                </c:pt>
                <c:pt idx="4">
                  <c:v>2749540</c:v>
                </c:pt>
                <c:pt idx="5">
                  <c:v>1925228</c:v>
                </c:pt>
                <c:pt idx="6">
                  <c:v>2671054</c:v>
                </c:pt>
                <c:pt idx="7">
                  <c:v>2074398</c:v>
                </c:pt>
                <c:pt idx="8">
                  <c:v>2139862</c:v>
                </c:pt>
                <c:pt idx="9">
                  <c:v>2561866</c:v>
                </c:pt>
                <c:pt idx="10">
                  <c:v>2324576</c:v>
                </c:pt>
                <c:pt idx="11">
                  <c:v>2298652</c:v>
                </c:pt>
                <c:pt idx="12">
                  <c:v>3235154</c:v>
                </c:pt>
                <c:pt idx="13">
                  <c:v>2340144</c:v>
                </c:pt>
                <c:pt idx="14">
                  <c:v>3037194</c:v>
                </c:pt>
                <c:pt idx="15">
                  <c:v>2840356</c:v>
                </c:pt>
                <c:pt idx="16">
                  <c:v>2236238</c:v>
                </c:pt>
                <c:pt idx="17">
                  <c:v>3103942</c:v>
                </c:pt>
                <c:pt idx="18">
                  <c:v>2840566</c:v>
                </c:pt>
                <c:pt idx="19">
                  <c:v>4511066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C23-87C6-00FE903E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6784"/>
        <c:axId val="537846960"/>
      </c:lineChart>
      <c:catAx>
        <c:axId val="4572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46960"/>
        <c:crosses val="autoZero"/>
        <c:auto val="1"/>
        <c:lblAlgn val="ctr"/>
        <c:lblOffset val="100"/>
        <c:noMultiLvlLbl val="0"/>
      </c:catAx>
      <c:valAx>
        <c:axId val="537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B864FD88-29DE-42DD-A011-25B83F501B13}">
          <cx:tx>
            <cx:txData>
              <cx:f>_xlchart.v5.2</cx:f>
              <cx:v>Receita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1HzZctw6su2vOPx8qU1MJNDR+0Q0SNYklWZ7b/uFUZZlEuAEkuD4Nyfuc7/dP9g/drJsyS2VZcsd
R3GjXS8Oi4VCIlcOKzNR9feb8W83+e2ueTUWedn+7Wb8/XVqrfnbb7+1N+ltsWuPCnXTVG31yR7d
VMVv1adP6ub2t4/NblBl8ht2Ef3tJt019nZ8/V9/h09LbquT6mZnVVVedLfNdHnbdrltf/DsyUev
dh8LVYaqtY26sej311tV7tpXy9tmp9rXr25Lq+x0PZnb318/eufrV78dft43e7/KQTzbfYS1DhJH
AnGPwjnczy/0+lVelcn9c0qOBGEevId8eU7uNz/dFfABPyvWZ6F2Hz82t20LZ/v87+HqRweBh8vX
r26qrrR7JSagz99fy2bXqvz1K9VWwZcnQbU/hrz8fO7fHuv/v/5+8AfQxMFfHkB0qLbnHn2DUABm
9Nd/36vnBbAhRz4nBAnBvqjePcCG8CPGuXARw/e7fgHleUmehuN+3QEQQfRrAfGPm+b2XiEvAAN4
iM8Zd6l/B4P/2EU8/4gj8A8P37kQu9/8CxrPifM0Fl9WHSDxj+AXQyLfJdXuJeOVOPI87BLhe3dg
8MdgEHbkE4Y8l2Px+QXPvwTLOzCel+g7eNwvPITk5BeDpNjNFaSSe7W8gIOQI4TxXt3oDhMIRw9z
iOceQXrxMPLvcshBuPrHT4j0HVC+rjxEZfvLoWJeMneAxgkk9S8u8NURHoLC0JFLwUlcfJddILk8
cpRi94xE34Xk87pDQM7/swH5DtF4yLMeveXf5lnuEfn8cg+cg5Ej/Nlt7iPagXPcU57vS/I0Dvfr
Hkn9H86grnal3b0KdnbXANu9t8cXiFDYP2JCcGC58M/n1+MIRYFJUcSxy55muT8v2NNgHK4/cI6r
Xyyty12qXhIehIFiQSiCvP4Ylz3DdRGGdO9/xe1hkHpWkKfhuFt2gIL8x392iHokLlSEy0q9aBpH
3pEnXOK77I5bHUQqKo4w44S7UHN8fh1QK5Dnr//+Ia94Go37dY/OB8c7+7XgiFqjGmWrV3tnr14y
eEHqcD3fd/el4P51QHnp5+cYQxV/v+sXrgsS/fXPnxPpaWS++YADiKKrXwui7Q7gWUI3p31JfBA7
8hAVSHje4+jFvCNXEEzQHW574B5Gr58U52lsHi0+wGV7/Wvh8qXNBdgsbj9CgwsaPA/ZzqPD/du8
C+pBgRFyKTjHQ/5LoWqHtMJc/jT//Xdkehqhbz/h0Ul+fx0ufi2YtrtmV6Z//d+XdB58xBClENTu
SsfDHhelEPwg+nG8fxO8oPny2Id+Qqan8XlwnANgtr8YE7hU+7C2Kz/evgqrV6cVdKPvtfQC5Jkd
cZcJ6HTfh7GD/he0XDByGXUhRX1+ofvNv6ShB9J9/AnpngbryQ85gO3y9Ffzp6/p6BVo5qp7ycCH
3SMKriXcu6bkoWMxClnLA0yB0D2F2oP88hPCPQ3aU59xgNn2F6MQ5y/c40dHlAgChPtLE8A9hAkq
UwrNTs7xHemGCulh/HtWnqeRuVt2AMb5Lxb34BQ79WF3r5EXiHX+ESLQFhP3065DOAg94h60MQW7
i3XkfvMvsW4v0V///LFI30XkbuUhKPLXimpXt02izEsmIOTCjBJSkPAhszzkcMQ/gj/v0Tpg1j8h
w9MofF14AMJV9GuBsLfD8iUbyg5mEKlgBgYJ5QsRO2jV7LsDHDIOgmHxl9e3nvGMRE9D8vUoB5Cc
X/5ikNw25a740N28JH3mR1C/IE8ALF+z+CMPoeA61CPwpi+gHNDn858S6jvAPFh7iM2v5i5q16l7
e32BNMKOIF4h/1+wHLbSMHBqJChn/3KmR1kd5Pnrnz8S6DuQ3K07hGP9a7nKnuxDLbPZlbeqeUl3
wdBohvYlsKy76fBhEINRpoD8DtXOl9dBev95wZ7G53D9AU6Xm18Pp7u688XrF7IfYQqGD7udMLfE
EPAIPPwCEbjWQ9d5XCg+U1N9H6WDYx0C9YtVLZdV+bEqX3Rmw498D+1rku9cTvLg4pgL7+Dibppw
2BUAkf76f8/I9B18/rX0EJezX8yBKihgihcsYCCvYLpvld3Pyw5mBXAVw2M+hYbo3V2Nb1B5VqDv
YXK38BCRX4ylXUF789X5rstfNO2QI0aI8MQ+9exfB3UMhckb5tzj9xc2DsuZnxLqaWAeHugAm6v/
8DsZj8SFgec13KuFe69lex/xX4CpQW2JuQsZ/8GE+SGBhv4LgVsBn+9Z3kP3MN38lExPI/Ng6aOT
wkH/f4ex79+K/Xp5OIRbGdHnW8cPLsb++OnnY8N96IOld+n6SfC+qHb98ffXWHgIUvvX28z7D3mU
6A/vVHyz9HbXWrjhvEcQw6CH+3BV1sPs9avh9vMDuHnDiU+g20N88EzMwStL6J2nsAiqXcEY9N0Y
Z3ArxPXBI9uq+/JMHBEGf4KGOEVkH02/3vw+r/Ipqcqvarn7/6uyK84rVdr299cIKjDz5W37Y3rU
Q/6ekBK4reURjPdDXHOzu4Tb5ft3/58ZebrWtq9CuiSL6VZtcFCGVeAE7plzEcsmMFu9dK3kUHN9
1dYTG2OYTv5o4/3xH26cjF5ubNlVYRtlc0AWYpGsyCotJQ+b6zRQGyeicgidZXWNQ7FkQb4po3Fb
nTlhffxjWfbI/lCW/fMHSuhGwkeEFSjhYoj8hdpkQbfQp0nQBE6ogx/vBtj9cDMg+Q83E2lHEHdB
43NxXfbbRG9azcOWeUFsyqBXyx9vh/YI/gBhfoAwmhMe93uE9Ropac+qoAh66Ul9Wlw3QRbmS/3M
lk/uKHwGF/zg6gDz9jb3QJ2eJ0bfYqcMJ1LpKHcFCkZCnjEgtDeQb871r124+3iXckhsS+getKW3
KVY6dPagXWKZRj5UpD801v1n/WivA2PVyiaTUmCs02aI5l4KsJF+VS+LbZGu4rAPxEVxTQI2RO5x
XEjqSw+mRT8S4cBdfE6JB+EC3B7c1WfswGqGto9bEtsiTItuU7ZZQKp6Y6ssJKZ7RrMQkx4e9nCr
Q/ji1pSd7roiTFThBh5q4mtBUrxWNp4//vhUB5byeSu4FgdMnkGjCEYNjzFkmcpp0+VFyMTW8C32
W/njDZ46y8MN9s74wBR1Xop6aooihDaV7Mbr1v+QJe//N3vASP/xHqSzVnRpWYRzbWRuh6B1zmYy
PHMSdBA3DnQFbbfH23BezLEqTBHasA/bVpJUDrPUYd8GYles+cI1YR1CKA2w5G3gxs/ErR+rEvpL
j/fP/dRzsZPa0EHnmXMpyEaQqx9rEh8E4s9nZPuBFEXYI9DFerzHNIy8bebehHiZXo8naZCH48qs
u1MV8bWVznaMSCPnyC67MxPky2r1XF6CFsw3xu9BTx8hGIz5kBUfS9CWY+alk6ohqiSrdpkthwVd
NM+GyKfc+cE26CB4sZnpOeakDnn1llWVtPl1k47RxC+e0ehTqPkuNMVBoVhAbfb4PFnSFVqLooQ0
m1zuNVpdlKEO/T+KZbLMFGTYRvZREhShG9YLEzjrfNsskrB6Lsc+Zb7cR/BVLohfEPIPBImhk2w6
xxpQ7HgC5st3Wss6kUMts2UTzdEAzCORykgX0lK6eS6Gf/aPBzH8s209EAAfqNyJaYc0B02Qs+Jt
H6oVksl7Pxo3Q0iCaYHDZqlC/ozT7J3i202BwRMB5RWMKB6rPyVZ7GUUUmGSJ9IRH3z3TcmNpGI5
xc9oGB8kxLsD/muvA+chro0rzlUTxlseZDI5HSJ1jBZeoKIY3EgENkJBEvCz7Lw9V4vnjnpIND7v
v+e4vu9TRsGNH5+V2MKZZpfVnwPUcDq8ScMsiK9iCda1KM7igIU/Nm70lHELClc/CAW27NGDtJx4
I2FDnu1D4hDxbG0W44pe5xKCJO/kGJUbFdIqHPUzsfjbtOW5wOhdV1C49wgc/fFJKzJnjrWQIWuB
3yVzb6XOm/Uzh/s2RDze5ECdekKD19G2CMs/8YYG4Lm3tLh0OzkHc1RGxVWymLVM4iCxzxzvCb0+
2to78NUhFqj2B8ho+Um3yXs5hzRol+3WO4cYPAXZ+bRON/zfZjiPNvUPlMoKITKFIFUPfS49W4aN
6AC6JuB9/4zhPIOff5BK09LLp640baiE3iTFvB5rb/Vj+L41zUenOWSnPobCDiW4DeeeBMVwYeI8
9DP8zEEQ9p85y2Edpfns+EWFppBS4gSxrrCWCtcTCQiO/T+4O+szMyQmCbBIlcQlxnKKs+S4NnFZ
y3HQLMqGgWjZ9UkZ4KTf5cTnZeBXSaUDm2ftepoND2yf7x9nJBribFjETCSrrCROEcx1377jZjbn
nBVtlFZ+tpxs3C5q5jpS6In/mah6mD5ygSpDgpQmDqJB13PHkcQ0pZsHJdWVPq8d1sTSVj4OWZpR
yfI0+dRCCbsu8rne8gnXVzizdpV7Rpz4Tj+FaQ/CiCbJTjqd0w+Zq5mSok3TUBGdLhKnnnBY6bj/
Iy+BnznTOC86t+504CS0dOXUIXSb1V63qvthDsTUkDNTTui4c3PxZzt7apJtXakgq6YyBNHHyFFG
r7XX+Med9lQljefoDc042WiVeSelm4iA4pxJVnXFJctx1wWNrWoi+6xQ20kZ97LPcxXETa1O4oSV
YT4M4rRpRL2YS+wGBk084HWZBjNi1abJa3LJB7c9yVXXRZh45RJuQehAmype171bLFJv7IN4jovA
y3GzoQZPq7HwnXULvadIxU154thkXFgEBAprwY75yPNK+jrht9CQyBZVnM1nDKNik3TECxAtKqjM
e/SuJa7ewveA+btxHLLt7I/jwvOF82b2CzQEFVQLQ6gK6p82oin/HGsfvdelzUO3m3XkjGB1YuZ9
Imkez2HMVb8dU2SjuGXF1dB76oOTV2bljWq8ThvDF9jvPfB6UweZp7T0Cpdf9dy2IZ6cfA76WZdF
0EzcfU+t32ymZAhUe5zpfPKlGXpr5TRl/Y4MuU2lQPG8FKUlshlMGvT1ppk6mVUdf0+mrhLSd+sk
zF0GBKBxquVMeLNNWuGue0Szs6Iw9Vs28lHGplEnNZ2QNMra085FeSNTi4pPjnH1Wy9Nkgz2aO2x
zh0zhZ6T1IHn8DF0Hc/KXJhZkiwvTuZUG2mMxxcMjfg9aV2z9eKuWYgs9q+mvPEDUcT5qnGnOhym
1AlsWkFqa+a5DzHqbODVFFol80zfzSjpIu6XQPlj0YS49tOwG8di6zQzCjKfGBWQpk8XPC15NOSm
nQLetOmxLpS95A7L9EKIchpOxdg0RQj+jU4Tz3AlNZnbtJMDr5Ntj1t8086TeO9MBur6InUXapyH
qJgpbyQhdb+JS6aXhenKtZrNfFxUlVfIZorVsakcmktbtOVOQ4S7TJE/bz2nUG9b31bnwnXa86pN
zDWZSf6hLDoosDnEDlm2eZUG0wg+RxqcBLHtWUhGO4cTTvGGl6m9clhBF3mbz25AXcxJWNhcREWT
JztL++w4rkvySRUaQIav7vpGFiRuwrH3gRj0rV9dzt5ULrGhb8jsQtDgXSWb1JAozqrhmrgjtbKk
cx4mJCZdJ11ryqWf6T6AWS6P8iJtl6MZ5mh2BueDrzy/ljCVsguIK13gpbz+MDHVvMdNNyxZm8pR
eUmQa4+G1WTLYG4tPlaFYEbqwXeKkLKrPm7arYlRIUVO6iv4iQS6rOaaBV3r+GHqjsP57DXpiXBq
cIo0hmCdOGTDWWwvtZuO7/JSN+dZjNMTVld8VSqeL1tH62Xncx6AKZYBzU0m/cmQDYn9MrAjcTZz
3OYKolbOQjM2fFMKosO5LKZVWRQE3FvlYCEVCzXL26WnbQUM3uNLz3TN0qkSsiQFn2XvJ/Fizh1e
ScQMDlPlTIsZO3wBsaDaDipHq7FGAlIWpPYk0826m7x5YVzGlo72Y1m1rFmZoXEXrRrtgukWRa5w
qoUXe6OEb/qyVZKO+NQrjR+OAk255E3Xvkl0zo5pZeYtaEWfa9OzyK/G+VMJIROiCVgkVJd9kMOX
aVZ4bodL2/jjqiciX/F45CvfeM3GLev8Cm4jxfDdof4T14MKS6/CyyZVyVbUqTmdc+NeMFTHJ13m
eqGdx3ZLbFOfCT+HGkorN6qctlqSRs1XGuLkJi37Ckl3Tk0wj3NxW7KxOIPAht4SouYdaot8BBZJ
xzNNxmGBJ54s6swT5xXJimPCffpmIsxAejBNZAck/hjLcb6us55/HIiJrzKnr5dwIbd81ycxsUGs
5myUXmrQsqiyakdL0q8mYtI1BE59Ai5a/umbuQvqDNU2KKfElHLKHBowMWVhA/4XGC/pXUmmNgkQ
T2M5JKTaJlU/nTajsEjqaajC2ojmogOy/CZDlVrEWKloLgkY68QEFLZzDY39oZFGd27g88FIn+zX
qtocs8wpI525PMyGorTS8rhRQZF48UcRU+fYx6m9af00jgrlGyon3fObvJ2qPCQFbt7FfoeV7DJv
HgOk8fyuaZiJaOb4riwYai7bPpnPFMqyBabEfqp0rYhEWV/9YUroqASzoNMsh9YZTtNYeVGlXPIH
QV333qldqCJcy1OJHM0uOHKbdS4GAW4mijOqx/rG6QqBg2TIRQK6SCY/6MtG/9HEEO+b0RQnHDES
VLXXy4z19H2HG3Is6EgK2c45X8I8oDvOBuGBkw3uWZ/W3arKCZSKohV9KEbVy8l0n7iveFQrr1nG
ZqBblE39mW/naeFiQ85Q4erIQymQjEJMx3Pp8XAYWbrKofcb+nU6vrWuVW/dyUlOfISSVQV9lmWe
4hgSfFOtaRInEVJ1H9KJZmvfqmxPEaAfP+Fq49cZWedp6wVdUk5SNZCCEZwzsE5rLqhbtcs4M/0K
lbNnQ10SfUbNbDeOoU2Y0dZZgdvpVQWheewzFcyxr48HRRwoXsZ23uA2tce2KeurSnB7yry0XNga
1aCYcg6ZVxEF6XoiQO28IQZzneIdcg3RgT+mUymTooZAQ7MJmXDO+HisWpUFA1HqzViIzkqvzJMT
3aX1ZVNM+iJtmX6voG29LIjvvCXVkJxm3pBdaTGAyTNxWosA/cGSenAliKWWce1NG8orV/ZDrgNc
uv1FUXnAnpyK5aux9H2Yk9S6vRxNnv0p5qkuZIHHeZv2GEwj0S3fxlXKVrSs0kVb9tPW1WZYJI3r
QhevYcM1xtbmMm5Hu7OibtdtnjulpAgIXDzWH4u4nC8rxNtjVFbtqc7mCsJqLfpgSAZgORaiXyEZ
WMIf2VjZXUKTKlu4ythMuhk3rWS6aN5Uvq3bwJSiLRcNaym4dNoQKQQucumQrMtk4ZT8zKlhkyYR
6Znmjb5VLatiORe5GzTckjOncqExhsQUVmAJN37REi9CuBHvhmZCVo4Yj4sia+0H45B+WXfwppH5
4oNlg74gs4I+b1WOzqqiZnpnUNuEaanrt0Dy3Zt4EHQOaJm4cnasXo1+PW7wWLZyTrMp6KiiQdUT
ttGpny/ErMiqGX0s54ma0B9xI8vcFpLjWUO8yz4NCdDTJBF8ASTBewu1ThrqfhyWPWLj0k8hIdZO
3soBJmvRUFl63FYJDhxh+yuvB9palk25FYaAsowHzf4epJjHJjuxTlacguMOx3xC6Rv4UaZYOrX1
FyCeuWigXgisid1oNiqPXAyjnVgNfTgnYJS+HceIZTXwOKrTiLaNONfjkKzTFqIvjbNSIpVUy6K1
RvbEGSGqjWKdYk8snZnrbVyK7GqmSK9r6uqwdAov9Ie5CLtWeWdoQv1i5I6NKs102Ohk3pmYuhcF
wzRyfdNskXKr0McaqKO2wA3bml4an49brWuw9Lozi7ge3XCaa7+RqkJDxGhLV5Uv2nc1LzlE2DR/
r1IPYqeH0zdtp9O3UG4UC5wXA5QIBH8ap376mDrE33soQRcttXTlNgxOMsfOdqCFuGrHMoH4Fcer
rjEqyiaeBmgogUzqqVqLMdaRRkl6S4Y2jyaHqEgg0JTkXQ2JCwowFiCw+U6WCqw9TqAYS6GMTWTK
cBNaPPNL5ECgNW0JXG7Ky+SU1da97GIGoxooSP9MNexWw/dVAjV4H4Z59GAgUZN1X3JPtv3cXuCE
OytifRXVKcKnwI+h3MosZbJDKoVkkxRooSB9OgueQXzpEh8mQbPfnWiYDkR13nfvFM6cY4hcassm
bjqpaK7zIKddeZlDiyuiA/ZXaUGTT3WaoiUyvbmcegvzJBcK+itPs+GjI3gXB95A8AJqQrCjtmPZ
m1og/2rMUrPIYeDRhpXbZMtkcvyFrUx63VWu3yzixo2hlNAUb4cO8fexA2VjnjjuAvg/WG87l6vY
n2HIBb7XRo0zwXhB6alWUCQWfDlbL1tSMtjlaL12CBI2ZhdCGBaiJNZIermffCxHK/KgprR526DS
gZIvGU6zsqx3PCmyc3+q+GnWJsNZKyB5cAZDvCiOK7ZqbMzXBLugb5PTqIaWw5veBTIedLqcI1Qh
feFgOp9woJlhP2bTWen34wJhW40S1witCw1TMqiD2nFdJbZeaOPSE3+Y6nUxZmoTd8KFfrcekjM3
ccWqL9T0qYW6lUk8UuC54LDniW99aFr2MVmW5dC987HTLC32oJiCGmyISncsrnNmGWTirB6CFJhg
DvUC0J/A10SFRYHESoxUYUlqXS/6Fs2f2i6LzxjrtJzgYqGS8BQf076AKZ5SzhXVvgsV4VzzkHWw
PhizJLlEoJzVVGfiNuEImgWoqdpN2df+2VhTe2JSf74kbly9c+DHb06VozmESlaEJmuqYPIoPyWc
iGXJkbmsitn5Mx7L4Qopk4KQIkkkMD5y4buTG/ZuQhKZIQo0DRe6CwpG4xm4/YyXbj/lRBqWkU3C
Evu+Tar8rWsSCvodzbvKL6vTuhyTy9SkwMUSlQ5AxejwiZq0rWSaabbweuV8pBNDERd5XUs3aRIT
qBgLIzFofGuZO68EzMVXVdzgPz1bCwm9ufIshgpnQTtuTvJeUSSJmxUrr4OuhOeAj9gSsQDaWqQG
D0TzsSZFvsqm3PmjrnLlQPk5uRdjXw9vgedzKtsMTwuhZwdIMPIC2qBq3RGWXGSu8s/zuMi2OKfO
OdjuuMgE9i50UadvoWrtoP7u0VrlUJiX3eydjLbjN+PI0ClUVwoK8bg/riqqzut66FcV/NRBVCYx
9LAItv0HTCy/LrRNL1iszIWYPHuSm5G/dfrE3Ix9R8vA6XX+NucDW+nWAi8oeptI0jlZlBPQP4Sq
NjkZykFvW8a9sIGEFZWi5Lee8fpdBYnojSrq7kNFrXuTG6gPe9HTBcwgTADF6Bi1g6LvewGEbYA6
JTKTNus8y82pgfQQxV0+rtFczedN2Y6nYN/AWmMglPUwdgsIdT6DIsvpplDEGV71bVvsy4SCrgcg
fU3g0pEuDYzJNx5K+ijLVHdaJaNSEn78rzhxClbcOkDlg3pC/oYXtQ2Jr8fzMneh8lAOwC2hzTB+
0KSczzsIzO8qZuDw0wzlYszZhej5EMadYuFMoQNH3HQK2qmBjr/H543AfX6apEVxmeGSLDviojf9
EPdatklsl3ayeOd3M3sneDK8ozaOlySPqUSdFss8IVbIdJza0KtaaBh2XnbOuhk83GnGqxLy4p+4
h1Zu41lnWbsYrcFd+fk8teXGVwW+FjUnazLHwyX1KPuz0JUfsLFNVqPrjCcNabI1d0ihpEeSacvn
eD5mhY6jcnDQpzKr0iUaHX0yae5DGWbsInfQsKhg45VjSPpWNdjd8AqJczHg9LytPR60nju+mUqa
r71hzNYdZGXZmBEaYKkLXhw7WRnidnLWYmLeqQX6/RH6JmU01Yk5w2Vto2nIzHlJld9LjWq19bvU
7ETd5+E8Ft3FjIbmptmX16zH9bLJKyjkXQ0DFUiNxRKjFu9cCKubRA3FsrdTOklecyHZ7HWLefLU
IkMFijLiK0mKOo6YKYCs1H11wpuZXNguSc6h+G0vBKug7EnnTA69MdLOA9QCnYjXrmvztzVG+wg5
jQGxE1kQMdA3lcf7m3Yg03lhTXZlcqA8CU2Lt54/pVtoI6ll1YksoqN1I574+QfE5pN41rmcoLm4
bbSNN53W6iqJRRfVRluoJrSYT0kCPdgpaeqoBZoe4m4iZ6NhSM40TzfAtASEScU2nUPLZe6WwMXd
Zt5OpE7O0sLJQl1nbtTNDV+psc4CIAPp1k2rAd4XI8gMnmpO69GWy3mudTAg3S15akca9F1BkESk
58eKGrRo01zILGFzWDuiXTOUOmGmjbNSBsKZJn2ygVxYXIIe0xV1cicUGRBGNVf5UuTTp8oFckK5
k10rzD6VAyMS07ED3j4A7RXJvJyxdrYpt3TL/DEzkgPzW0NLupbGzc0ldsYxAHIDzeWmGMKpyW0A
7dpi7feuuegbbU5Eq/2l9pJW4gE7Mo2h4d5PxF2R/+Hsu5bk1pFtv4gn6E3EifNA0BSrq72VXhit
lkTvPb/+LrT2lqpQnMLVzI6YGe2WlASQSKRZuVIeDQTbhXropwr/T407p1BwL4wxVh29MSKk25HM
V8fZchdRql/rKJc9PLwaEfWkc/rSULxiTPTKHivZsmfk/rxajWW7hF1BAl+srqyokgLNHAe3W+Py
Raq0L2qyCsiIhQbJ5RBvxqRlKHLr0pTZ0E2ZrLJqwIUo5ntDDRF7D8YAl13t7EYrhb2RttEuapaK
6OWU+IIeK7D94uw07SB8hXceOoNlNIdEMip3LhrVG9XQukL2F6nduc29VSv0v67IaUBW60BNA/QH
ChYWljC15TxJdVKjjA/vWCTDaudO7GUkL1zdNu3+oXC6lYtVO6tinYplYQplEdcRqhmlU5aVnY43
WvYYLRFncWcVLEYIU8Xt105tYN9RBFl0ZIBEElslpwx/VkulIixNQcc5OISAuTwt2EbhIId4VHOn
XC1nsWY7HyJ3yjQ7EvO/Xw0guxpg8BTZqbK1RSNdkjWspcqp5Bwx9ZTvlHbmoDrOsBRYhAj+EBO9
dQDTs2CwqE/1rJ9CGHdt/S5VaorixEJC03jVuq4mYi1/9K3I2cONYwKbjKEpEkWfQgdP97Do4qgv
Z8SM2YJXDO9ZAd9NARPiJZjbOYgASwOTKdqgVGg56vqnUpJ4TfvGTCundWD97I5EV50/7mYyuut7
4QhOx4FNbKg4BAJEAFmqYbCwKjRkA4mK4qODKlaKtM6UIjzu9R2ir+Tt8uI2RUEIsEUGEPcyU9Gv
0RzWafFcOUp2qKb7XNmv2t1lERuHhN5wSYIFw/6Bv/d0+xQZCVQBpUFHk8rCjuTpexQmHEU4hwcA
lnwshH7EEaiutZamzFIImWBg7clVHKTjXcv90D+GALkWwsdLneFoqEiEf+hZBJBJYtWiTvBOm5Ve
O2b7IOZ3o/6tUpBcbr/3I0cDN+4WZAFXjWIQom6LUUA1HhsxlCk8V/9ep5MdRw9Ruccj75mi4PRD
7l8+MRZ8TMl9TwQyYARxrgSzQSCC3RTJ6kh2Qwpfc0VPcZddw4ElsHjvX9J0bKGmSSYA5AzKolnr
LqsMqHvvNC+Lqx0kO3bC7+qtss9vREfdWYHhNC5Prrx1gLjOIGlBVczCYZ7qTBWtqCfXOWpuH9G7
8jE7gHi7YaCS3CtUm+KtDXe9MlzzNrpbXQriDW8yp3uUXy2nci9v+cZroFm6DDo5A/9rUk7MY/1N
MlMbG7zUKGN9jKts9yp8pOx9sL5clrNx30/kMJexyYxJQCYkd5ak9Y3WH2rBMTuJcx03pICcDUAk
GcJoV9zpauJsmue2mQFGkm/78qWXgzr+uLyQDauCuwCQLuhaAbMSmcNLtS7LTaNqHKFGBU2XrRcU
UTmauaEg0A2kL1UJ3eKmwWwWKghTmQ/AVCWo3QCq4qwxCrH6virjnQC8w+UVbW0awk70SONGGFjW
6aaJsd6jRIxLl4bXhpTaFbw/LTM4voBM/YoT+B9UjDYhfrptqmQwGzcZ6xKZdQzfzEV+yBt0O2rt
2eve1yBxY0e+U/zsrnRpkwFq77ezKzqZN/vF3eguTksSz3i6vO4N1TckS1YAJQc3HFB6p+uusRPW
qEXIEpc/SgEIFPMlbQGpWHhdDlsqg05ZBf60RN8jxqkLBVmQakHDGyHBac67/VTN3y+vZctXMI5l
MPd40upRqgQRsepgF+/JTnvNfOt6+DK6xj0F7Wp3PBT+ltrI0E4ZxlOxVIuR2GVKJOjdnDvqmnh1
/kWYFHfMflxe15bSoHFCAvk+eK3OcJRlHa5iJZa1Y+kxMSksVq+I0o2k6Aa7it+HLrqW9dK7LPVT
F1ldhWKAQAPXAv1PzAUULJROtSFvHKUZxLt2NfKvalPW7+kYpWQoAEQchnkizWyqnimNiYuk6ex0
1Vqj9qXVezOeVGJ2gD2hPoHEbG8aC0mi0jLsPDVylfRWorkh8rE7XRjjQ9ho2kHL5+FJQJeHSYak
Fb8VU6ndwHKPDyWQQCist/D75lm+zvpSLsgitYIXD3KGInXbkSIrFgpZQUuQpIduF2q6h9x09NPM
xeagVEn/Q+xjcRdZWvh17OP4rkcGwx3CcEAzgACcgZaV11FsVW7fL+VOlcL0RmjrIrLDSRUfpXKS
7sIuXPxJ0Nd9k0RtgFNTr+QKGBQw/haPqzwppOlGkywomX+T0qV+lhYVJbkIqfdbJZ/0nYE67oPW
6tI7Us7pUzwhLbMuprUHuklxUHlHg5OE0g9s4/imA6DgXj7aT2w1e7RgqQGVHdxC+FHMZWylHtUW
GpOgPvukxmSWbcmxXrN9RTKSkPwdOCO4bVPvoqr7zENeb12aY+nMpclNq00EYa2dXHkR+s6Opdso
5UREW34NwiEgP3RVBdMy20kilEme6GXcOKOX3fQHxZn81NG/ZEQHvN36GRF9lziI/TjvyJYvTH0q
C6ZOgjehMlHRIMS52qwthbVHu3AOon2/C71xjxo5yVL0z5kSkq/EcC4f6YaXapiGrKPlAmQSeDJP
7XhjCGKiolCHUo8VyLHynOTTzSymT5om9wQArAnO8d83E+A5Q1Qrgyxcg7OhMFIzvUlS0ZwA0SUA
/Qhu93PYm776PjVwXBsS7Ybr8ItFksDY4xEbbVVz1ywA9ANtdAPnbZWoPTpT6qOPYfzmaQ3jxipR
9J+I9rF+nnfszJGNmtihdDOT27K4ZZfB+iAhsAK9vcIClOs0hketLL+OWtrR1pB4V3NbQ85x/Nhl
S8LLibYo/KMwKpXVtTBBpxDrIE8RrI5Oqus1yD35rvABnyDG3p08IKOCwpteUy6qfku1jsUzxiJN
K3PpGgW5Eiu3mzxQUaqMtFclfI27n5H2t81TdLEgmPuM9xXj85SPYklNLQA0DVGnNesXSQ3C+qnq
/z7CPxFBXZUjEUg7z2OXWbUTFirRi482022j/S+yWCDVARcSyA1U0WQx82Nqzk1RJIWT9tJ1vUTO
2C6cJ3rDkJrw9JF/gVbIYMo+XYjR6Sjc9TDjYv0hmqM9j7rTRJgQcikDsykE+RDYNLwWZ5lG1BIn
JYwKZBCa0rJbs/VXAx0rcitwAu0tk42/njLjI6ZXlE/n+ehchrgwFwMeHExnifJDiCfZKb3xSneq
Q/7QeFUwIutTwe+5HTjBxoZ3CtGWquCxAA8l+1rIU9iragOrXQKFlGr7cSnI328j8jyApisAeUkG
c4n1TBqbGGA3RwbyeFH38Yragv78XwgxQe6At11GnYURAtSCnGfIw6Ml7zD29y2Kzkv29LcyoAcI
FhQ8Nihaskq3ZCbqdULXOF09xkjDp6tdTWjVTNuWs2UbbylEAckI4yqi0YHNEYxSGSbjiuBk9GSi
EuOWxkzrDvX4nXBfP6R25vHa/TZekVOZ1BoeKeGoZ5qYtvAbJmB1SbLLvdAJveIgOkjAkHT/l73R
8BUgD4k+Q8Yriqw0Iy8T5VwCfBrNtUb/YiwLfFOeJ3+u3FQEmrBUGWwsms4acLFYRSVHC2MiLS+h
Uryks8K5P+dG4lQE49LBFUfkogCDBpKxA8a5Pa2dcFVzU87n0SpiEUml/L7wrQztbCVRiZIsbGrY
5CTtdZKWP2SUt/r47603+o8p8RZEobn6zCAMRalbJYIfGZiaqkfaT/7rV+hUAnPwDeDXcSujgVsd
02BC7Ry4PATgaZn8uHxhN44fLoqCvjRDQhlCZPwisdJw+rTWgYIlaeQYaBxejWPrpkoG/F1JRbMu
TA9z/mqfAUbWoK1x9qwPw8MkQXe8anedVwSC39rAFjxb3y8v67z/GRqAWRxIbSOngPY7xtiJa4Ea
Z4RsWnmoD7NTdbbhZW7l1y5Slw+9H9/Q7saWAPLqcESfu5oQTa8S3nW8i2y9pWnXWmkybOkIQN1q
Adav1B4ABE633BsWuk+q3O7y0M6m0TfCkaid5ktDXXBc3o2TNX6dq6EbYFZmsklr1qSI8NC3gJrn
E/ps3+Jk4Nhg+lecOtXWiQhGSyuj6Ya4m2unT7TBThvzXZZCr5yrXTFWb31blby9pX/jJYnU6z4y
wHGqDrMEULGj2YBGOp1NW73TR6OwE199HF2FiLb4TRLsxs2+XT7X83ZzqBSI3BRwh8NlM9icY6jF
/YhuQ1psql76QNqF/rSv0UYKiMJt7AE6bCehHd8gyWDn9+YVnwxk80iPvoD+/Gj1Yw5uhBzNbCis
g0Ltyyy+XV7iRnXhdInUkh8JqFdk443UgABh9Nf4Rs3eVEV2SuPbDGR7WAgA9z1qoUYEY3yc6t1l
8ZuHe7Q8xhZNU9SZg4INnppOwTUBICzq86tpmn9E1XCVSPILCvscx/KzjnaiUjoyjiDJQaITg+FM
i9lUsy3Mto2M0ikWe/iZf7e8FY3vkSsQ5XoAo0ziA75nz/5IZlI9/bIZPN06e7rwDTKIT5EEAsU5
8mmn+y4Xq6HqaMx0ihpokbYqPqQ0kty2mfxMnbzL23z2HFNhmowiAFxBlDKZBS+zZWTtigxdJwro
OQnvC6V9SPru8bKY84QrI4dRJsDOAF9J4TZrt6Nj7pFi8YQH/S4h9QuQUaRvbOH7ZZH0y9mjPF4Z
o0DZhB60GU0zToUSCtrXDnMdBZdFbG+ehkIA7ACcMuakSjOsUwvFekcxV9+QG0fq5p/FCDj9ZTln
ppVuHqiekNmVP5mbTjUilGJgUxYgq8TqQwEStQe6z6pbZxhvkALk2PHzF5qRRm/m0b2vVqEFv1JN
q4qT26NZDUwh2s1MZre11V0XNLcRFy1Cd+rssI5WyOwktBBzhCT476rfBp0vuIMn+PKO50J/ok4u
yNEZT6BRphksIcjC58GMznRppwa9q3t8Z523i6wrLeSDYOUxdrFzewHUWJYn7fQ7/da0l0O8olpT
eJHHpTU4czdOz05nvCv0brRqBNQbpM7o2HYBjXUlfyY1mBR0PEI8ZpfzR4IRSD/oSFnqvsgGS44a
RxPV62oJr0UAJNEU2AyNva6LbTT5TRL2ALQuOxEAzbpzL9+NrTuI4qVIfTv4lGxZyhytNGwjAeW4
wbJTwTfViZQr+Gr/KrOBVVLvBukmuJE62ylfa1OrqD1KUoLyYs4Veqw+Von33m4YLDqrRLdkvD/I
ETJ3IG7HOkeWBhUifzyoup17FbFc0FI4PVyZqSeAxd399bogEjkUEFGAVYCNXZJOFprZAL9AFgK+
p920AFIOPcf2y5sLg78EYjwTHEfs7mH0mJwYKwLl8KtU2clOJdNii/v4qadXnRikc1z5tgCpTLC6
qU0SZ7xBEZ+jKFt3H87/n89g7katSlJYAz6JKAD8PKQi7Y6mYUW+ldnQyRNJzKUQrEnKRAULpo7p
9CI52ddx19vouIILobi5m3jV6+WT3LqIJzLpIRxdxD4yAWBF45cj+oO7uIULdISfvlYBXNRnHvLp
PAGH6sHxXtIdOJJWCNDVHl0Bjnzfy/YI/1dG2QDOrgpEyLgfYVNrHwV/U/WtFM1YnAeRK5953PW5
Va2lyFrYueQBrGoqKe7Lb8pVQT4UtAARjcToqI8Q0fHYiDa8MwTG+I8JBAwwE0wkFaPpa8ULAi1a
boBdt9d2drR5tS1F4Cjsxpt4Iol5h9VcDFtLHT6Bm/vONwPNp6XpbndZc86LBvQsj1bE2J1eXcpM
zNBxOSyk2g3u7BSIjUt0K+6rm8ItECZTPseepAmpnMSJnJbjhNKVMK/y8Rew/EronB4EtJ20oDmJ
v2liZpe14M5T+N51KTqJr6Lw6fKaNy8ocGggCwPLILLIp+ormlENg96WTpPl10uoPc+d6aE671wW
s2n4jsSwWhrrOQCRVeukrQgwvxL0ksaJWHgiGHVU0BUVVhaiwCpJnET/vk4dubyITYU/WgSjhlVU
hsifQcKI/nS0yttj+23IS3tEm8BlSZsKfySJUURFaxfApqEGaUAj6h7mWXL/P5zA7RWB+UAUTSSo
2ZxMG451i5bu2hH3aUE02f4Kki1XdwYnfejfF3QiISLhE3ptP0CIEmgNVJWRxj3VuqFupSGnBHH5
AYwTJNvrgeLHO6C7OFd6S70pWRoqtiCch5E6FTTqcSUlSYmUpAxKlqTax+0hLR4un9bWLiLskUyk
3AE4YQFKsTJ0uj4uLfgeNCePDWearnpFsAer5Fl7+l6y9uFYFKOCoJIAvt2YYB9AYeX1QbYHvsNe
3gDUAPiJn1rZiLeAovmzNEYRS3NewVWRArZS35RtRpak8gTzrmhaEsYab3X02C+sjs1O5kicTVIF
1ir5fnQUr/RiD7XoCOlQhAgOLyw+L1vA3AMeBBCjjCwsaiWnyoHWdAXcS2A++wUaRZLXp8rf25Y/
+suO5ypsqsmROPrzI09BlAejlNamBJvah6YerBY5Tz2x54pb1aex29k+/pHEaj2wPoY+WyONIfW9
tqMe10oGlLp51+s8+fe5hSoyyWgNgMtOjfLRmjK07KBzBVso34utXd20nrxXPNWtA/getvTa7oTr
ciXLgSaNJDf8Bl5ZztOyqaKoFv/7CcwpovwaFe0E+lM0J7qitIuQKpIE0JPM7ws4ZC9f9a1HBtik
38KYM6znuZmMDsKEuNgZWvM2a1xE3rae/JbBEuMlI6A+WQeASHkYHclBV9MEkgfSPSd+5yyORgyd
jD9yH/CUy4vbDE+OVsc+B7JVLQjHoDejp3i6RerUq56zrx2hvMCqXVwbRPRkR35rgcnJ56fxmb4P
8VdegMI5Uo3RKgtkdcuILl7HWOT33px2QAzORFyV2yQsA13teGDmrRwFTIGBqBnGwFTZwAykck1W
AgnntJW9VjZWT2hcBJJnUgU47s938Januluv07FUag+Pbk8EVrMokmBd6/pp1UC/Ez/kxuvlQz0v
+Xxe0T9LY0Iwc0JHnbBiDZTfUQUxeR1IBxzp7biLTQQIClBdsSt8F+54y9s+xj+SmWME/eCk1mis
c8oChfusM2/FDJQmmhk7nVAHXSkFl9e6fTv/FYiS/ul+SoJWVkYB/W3LJ7Az2ICVOZclXD4xTWGW
BCKxWYgK3M08yoN8KvepYgVJaP0X2Yg/igE20tOFaIuyAJEABs7WQr69kJy2/2aGPcc52owdj8Uw
1kxd9QpIQOzXAmvtSU7zlQIFZpLc5e7qDw5a4tCGgpfXu7yLm+ckAxcjg69aQePG6fLKaAZRSY8y
bg5SlGBq1OJGLMO55dizc8gmVf0/cugcouP7JYEzRMupPlBe/hK5ByEluuFmpHo2AP9CJcE37sAh
AYZMvwZbnnt5mdsOhg50NeDr8HJ1Zp1a0mVR08KfQdNn/TT4lMu1edPt+SfN7tSEBxLdfDmO5DHn
OZkK8L8DLlw/g9tEum2G2GlSQOYHDs0od2X06h9brlkDGSRygY7xmNxoXuOHjmrPe2UvAnEfcZOr
W/GQcrQw5iDVWe+BxsTC8oASSvc7lIZxeLyk+KZe/hHDEg2DUwj8fSb0pVMANApvpZxzr7ffGR24
T2BYwI7EXuzerKUGzdt42RA9Iu0OMszYBl5rZxDwtL6HV3T3Yk5kTNXszB08EsqoRYpW3UXssHsU
SpXnX9Kis7OYl4naloI6JcVII6BkQq0CXcwzOuHBEi/eyOOXVbiTLN6N5sj4VMsjtesEtdAivSoo
P+ED/L2FMiDthKH/r/w8C/2hmq6CZpYN6fQF2Pc5RzFQTa6zsSAzMnqXjcNWgRVIjN8iLOrEH61l
zAawWLR4SuR7yVud7F5ByNOR+TUMCiIG1eGL7E3gwofrjt5/D8X7BYRo/zT1/jMN5u6XGvwaZvJR
1UubRHHP/PL/rpMP0J5UP/v/pX/s92/7nP3y51e39Y/ysW9//Oiv32v2d578Qfz9/8inE19OfnE2
fuY/DJh5+NENef8ffngyfeajGsq+XR5+IHov/50qRMey0K6835WNs9EzdvveJb+Hdf/7+/+ZNyOb
/2Oi6fgTUItuKjRO/J44Y2AmGvRbRksJ2lyRyIep+mfiDGaoiwoY7w1TslA2Rz7lz8AZRfkfhJj4
AzKKJwD7wMH8d3EnZ4RRO//8+mTgzKmhBxoNqEugLTQ0wIoiesmYuzaEQ72siXRP65KTbiNyJaB/
g6aoXndQPRFvS37NCyupkT0yI4qJy4CmR3CEA1eNBgjG9wktpQYHCFjQhvKnLD5H3buERgTkgO0w
vNdVjtFinROUmNBHRTv16aaJCmuMp6gw0dMJhJJ6vRBgW1v0OWq77odwg5yAotn9y/IEbvJb5U57
OtKEje1l/NZP0DhKXIApIaUDTAuzu4skpXOeQ7JQ3kpKEErgdJQVohoC0aKaYwdYSn0QEgDigJqd
BPJDtJWJjNNqmImsji22NbzW3vonKbbFl+prQ2JQwKHS3N/noIUxbfClciR/JpOPDhSSocIYV6Sh
8IVhAmwWLi2RZdRi6T49DIjKJ9KjGhQj1jOd3CnAU54E1n66VQAIAyOle3mPGUv+KRulNlMHV9Nn
A+Gp9YtUQYmFCXuc92sD9LCQ26MU7bMCJYzLkthkIxWFi6nS0igQLWjxPBVlZWteZrHxJoQ6uCpX
kExlEpK3xmylxMzyoKvFl8VS7GaVrzKTt1CJasvxLqMPGo2YALQrmIQJYAkj3shKKa5nrJTGX/WX
AjNvhGthH37jZ+tYXdLQJyhDDLriYZ5UnW0/m+QyXeJJb0kqt+4Y/QjBXqbHM8g9LRsN4bacyXaY
g98tNtwimwMk/n3MwXGLZleXPwZl4ew9NQlHa//ne2AkweVA7zLjJq7F2htqbLVEUmbbqL63I8am
/TbaG1eVtRJnEhjPcMbYrmHMQlwRvwa+rLILjAIBqBGF3Gvt69C56kfxZHqZN1zxujMZp/RMNP35
0QPeyqB8FQssTkdMEa86KVvrJutjp21MN4pNO5MtD0zanJvzHw7596ayNaIqy4d6pUuWHrN36yNc
Yf3zW+NGfmzRQEeJ0WzaLRSBrI5c3m3GMH6u2EJESBuMUTAymc0WRENvtBg9g7GQe5kYgUsmByPN
W5+iil00HGnszTkTx2xwZhXaUifg2uzk7moClVXWNei0n0AIMhNDnIlWRwdQYN+sApi+NIGX3eQs
l/XQMGOkM/QKy5XNyW3BydyJ4JLXaJvFDyXiACtYXNiv1aJn24S64L/Z5FueKaByb3RsbgD+m4WO
HdkJrnmYQdf1ITu1z3/Rt64nOkd+i6Q/P9JgfZnwCIoQ2UJ7JRU0lDyfgTW+dFXomERSDc8Mhud8
phyPRKwgps6XhY5SAl2U06vmuG81MffNWh28oZri92XsNDD5jr2t6rmLArJ4f1lrmafm8xPQkEtJ
aygdBRs0oJe1lkYxxSrVFzO96bJndeDEdZsiTLgpMi0ooHPydCPLMS7AMAtT0I+qa4K3fhVC0lfv
lxfCRo+fK6GjeE2A+SGKVchc01IzyaKOaI/xU/pdAIPMLkwx7G/40jlNMEZe6g677JUjlnH8/hEL
I45Lj9ZF9gHNWkkWQLrdEVonmQDiAGKRZFdgGX3WHZDU3SmIT0JXF+2/DMh/SZbgImC5aEtlexes
XMe1k7BgYxaf5SUHeKvpOM1zbC7jlxAKMkUyirKiMA7YGkV6LZpJR2j36UJkslzPu/VmJRi68yZy
h2Nt6QrG3fwWx1y6Lq4WyxqhjnGTXcHl/gJmTD8dFo7/vCkGw5KQBbXQPXWmKxUYAUUVYio07FWd
hS7E53R5u6waW0LgPFq6DkYevEhMZmGSBkD+exVRayw/ihFeHjkFyRU6zDmqv2GpMC6c9vpAFyxU
mk4vWD2BCDvT+44kVvggtSO4r2fv8lp4Ihg/LQY9frfIEAEzkuznJZKCbOln3qO28aj8So+Y6LIG
BwL9+ZFBxFCDXkr0DgZxP452eI8RLr6JIV6+6VjXi5fdVXeoB5DE/K8uE4JSMDQhRYMTYxcYC4PQ
dQOe02wGQU7evggyb+DS5iYeyWDuUoWMVxVJI+ixY8QU69e45mVmNlXuSAJzfTJpBmXlAAmohXvi
WmN+n+Ekc8zxXLecD/TpUY4pGZBH9IGdnpNRDIhOh6UjYyh5RqPeYnjkPluQpK5HtFmGkfgUYoBA
V9XuNFpeVhecHOvmVoLNBZ1biBs0NgotRx35tHKFotR3gvBWGDy7t2XWkX5CLuMfsrDTFXZrv+qg
jIPCf8XoE3jNKAD46mSn6i7xi0Bx5xeQr19Fkt29hg855yJsnSNqjQCSymiCAvnOqXQTU3xTK9Og
Kdr3UEenL6Bx6fCXSclP2w7GWzReImOjo0WFkZJZGf4t1ggj7wnxFwvBkKYOzmXTsaksx2IYx3hV
JHDL5hCjgckL7I0oMER+egOS0J3KUYvT1A8gWnCoNBWZJCBnMCSeBaqOaJ9fMsxLIYOyN2Z0+iQv
Avrgkqjm3YAtS3UsiVmUZSTaWMd4fOeP8gkDUktAt1E/ccS3/n32qx6FXxPYxnqfeLzQaks5aMQI
SBqiDHS0nx7blC1TA/ZyvJFqcyOUrWtoyW1U6u7lc2MzIL82E7k6SgKINAjLU6aoJTjNperX06/s
zDsKhYdUx3io3fIVo4qAq8ndfCbxNSgbp3uOfLoOJj5Giw02+Rd3HnvHQ6WyuqLAOhHKYZyiYBeu
FNqoVO0jV/5CE3p0wiRGW8YP8gG0+ZNo87JAm/p09AnMq7Bg/B/KAvgENQKJy2KH6RDE7XsthZwA
hyeIufBSZ4rLQAUp680UPw7Ka9LedsDmc/aU5s0v7SljuOWq1vKaykkDc4+hfw8jgqnhJnOFmwTT
G9PbVLR7V4bFtuG48Bs4tpUKzwbgYCYtcVLlPnrh03UqZquC5yX7FKIlu7hBu/KqeAYnOanfQZXm
10jmtUgHyTteCZAtK3yqNLhbECbISGCDTOFUOgi5cm1CLZWAff5g3FoABHe++kXbLS5ye57pFAfJ
1fYRhlYvQes33rTjgVi3Tvr4ExijG+ltD1dwaYmRgJPaeGpEV8GQjWTmRF0yTxBjoZIpi7VVxVrz
QPTp1a0ym3YKVL7uzIRCZeaH3qWjSTHz4GogM1BkgNEerIBnsFjozK9tp7YZ4TScHJYdqMwQ5PYr
RpjEgeCNb8lD84Bsn1MfdFCvPyf3fZBjIrzhVgcdg1K7nWBi6IIt76w73gjRLb8BnRkYEgvEI6Im
RgHmuleKzFpbZEdktwoboo28t5slIvxc7bEM5oQBGtYxjktsETKld0Ywvqno6wHQPrbNF4qbMb9I
tEHwXkU+7nvu0hYGJYjdmQL++Z3FW1b0+GsYNSirFez0KlZM49PuJkc5Vb1tb0QU9v8S846Foyxh
fDKDojdF0ZmFz7k2i62kY9QTKhKGttfDG235WgyvHCNGP/nUiFE5GKAM0CoOkfWOmj4N9QSxAmk9
E6N+9fdrjFZ0xYagg8KV3QSwT/URL0MQPprI9rVEFm0pt0VPA2DD4jalsch4rJumcNFHC6IPiqlg
EhyoN8UVGE3QlY2utOFn+SQdBr8hAMc72a726HDcwQPQTyndCuxhMKvcTNL5ZT/5BJbRJ27EWDXp
J5QDql6Y5fpGb3zuhAF1SXJMCPTgkri8dpINg3oql/FFKhTsMQYhHol+bwTGbf4Uk8zV9+ZzCVoh
+bmBtjvW18npSYc68YJ5e0DNYPQyh1JmIz94+h3MQ22KeZtioNlIZI1C1K4pECIEWDXGaAhb9QrP
cnh4qu0tN4F2RGkK+shoe2HCeV6FBENarPl2RjLGtdAELWDsElEqEJlcVvr/sMI/4ph7jIYvPVSj
DM1BYMaiTIR03nIRoPqNTosROCSeTvHWx2h1qrbtVJqYQjj2U2BMsacqmZ9bSmD2nKeK7tTpfbaQ
gsTocPiYqGeyRaAxjotprBrsZDQGlZViBqofYa7FVIr+xOuEOPeeLcyuoDECJqbAjjCe1jTVqPct
ykiQC90lLcYzjDq49PJCer58YluCPrkrQGctgUabuRoTOPjCOjFH0mbi7TJ0H1UftXbXCDNPNbb2
D8ypIsIelfYbMY+abGZJk2H8G+kdE2TtP40dmNsdPRhR9dZtAFLfl8fuEVSfnMhuw5kDudKRYOYK
9C2SOEMJwWliLw+9QowP60N0aZuERTRffwSpSvcmvxXfZTw3IFj56zD5VD5zJzCHQCk6SR1Jg7Fx
7QLbUvysi4/L57h5845XyVyEGanmCTkQevN6zPV8y95p7zEGeRJZ8LKn7qn3eY7quZtysjCW80/v
2kxdeoiMwU0LPuX3VMk5EcdGpYzKgBtkgqYKjIaMJ97NY55hrABkIFP+0YKToiKzaOPeAeV4b8QE
7ci2+GpMNne6+ebVOBLNKOyoJTVGR+BqhB2mlbQFkdeXpZs42rG5iYaogwKJktyxcDJptXSMqNRH
ovVG5EVTJjkYbcu5A5tLORLCLGVK2yXtKlwBRUJlse1AQRk9iyMvsbEpxqTFRRS/QPnF6qAVaiUG
tWEtcflqijqGmLYAoJrx33EIfboyIJT4Vw6bGF+WHIkHpJCJiim8qIYnLsZrfU3Kv68eWgjC0OyN
spcpiyzRzKjOZruA1JSoPeIRTAVXre8pEAiChCgQCnn5Cm95aPDMACoEcglQDjZfOSUYqScrEAfC
uYXMjvA2oJsFMxw9/SCQyY/u0ZcaoYNgbYjyQxPs7qpNOR+xUaDCmo8+grlw8GOVRNPwERigUAaY
QHbdizZtg5U/FHRMxvuQRLc8WnSqGMzbCqEoC1DCPZBcMfoZ6/2SyvMExwhDL+vFuB/NwemnxDXa
HzJuhCisvsh7+lhYPVUjHWcLjiiF1sLZR3YuMdIXs8moycT43dXGmNYRY3/BbdBfxa/dh7SXPXD8
etZLdatxvImNkhWEo/EWhRDNAAaMeRUiOTMw5BvCO7cqfc2jzeMgl8O0olsZXnB9zXsHN3AWkIgs
rQzwl4QKDCNxqYy4aQTczjQYD2hcaghGsGV7y1XtHGlOB+OAvMUB8Tg3vNuwcSeSWbuQL4i6TEiW
9AxjdB+rvvl7A0dTw6CkRshFi+GnKZOwScSobEo4F42wA/fwt3ERvbniVeQ2FwLDBX1BKRzbeCoG
LG/TipFCI6nDINJRtq0fL9uADQsKcq0/AuRTAamqpfFcFtCKNQTraF3+1KrlpcCAYs495wlSTgWt
GUb7GRU2LNetl6kSrpANw8ipOeTI2UAPQOuQSoIfKwN3otMtPUqlrUi4ZGOMWdPlwdxX+zCQfMFf
r0vCZe/YPpw/khjLZXXJUIDPAu/1NdJyboaAVuhsBeJoPK0EfMKQDZf2ZG2M1o1Aqo3JAoldDWpQ
rVY9TY3cMDEOyWJ+zUWRa53p+Z8ZSoxroMlBOsWducNdVRW5bOHY4kMd6ATYgWC0B2d8UXcl13Hd
NpAUDAtGQAnFYZqnPTo7aQYub20RhSytnT417uCC2hgRa3klwGhovrbYCpGdzME8B45btBWz6+Dw
+C2buWoJwKPt1EB2fsBp+tatjE4nZE5CR7lZb6T7JACxchTIbxj+d22S8e177fNQ91saRan90L2z
Vb8TpjZpjAF2q6rSj0EewCMg7S5feJ4I5sLL0SQKyUDffHDMCONXIeYI2Lrox2tgLnoqaUscWxAw
dv3PYpbRAziV11DN/8faly25rSPbfhEjOA+vnCRKqlFVdpVfGLa3izPBefr6uyD3OSVBbMHe5zp2
RO+O7nAKYCKRyFy5FgfGt3YWTjACwC8o5p75XqGaanGVw44BSrUMbRBI4qCMvplmsC6grvUvtg39
HvB8gfDgio11icRm0NMed1lf+xDv9kzLv21hdd9AHQlxAzANg8bx0vcjWIAa9IBoIr3nI57e0Zv0
L/JlzBV92mAiljxqqrlUsKEv9UM2N/sBirthbL3cXspadgX0CIa00MkAlIQJU9BbIn2aY7NKpJ7O
QEbBLTIh9qAEme8B9GhcXSPSk9np3TNUk4Wn2+bXdhJWMYOuU65Mg1nlTCpJNXB6nKZUfrWK9KXU
q12l8qBVdBVsaEQSB+JcgJyuqeA78M+nebr0TgYh1ua+gjjXaG1HwnuRri2HEuyD5B7QOswJXDpG
psVZpc6wI2LCXXbwAv1Bp0wpI3lzPx7kPxgKW/uA5yaZDyi3edaNkdSf4E3tJts0XrwtfB55ymqG
eG6HqZRAcd6YDA1LozCq7qES3WTX7Q2sbPLMfebmmwSc2y7/plmLgueGmWtN6TCNsYxi71joqJgU
AlzxPtvazXlugslBG7PVm4muzTguPs3x1SAKepdSl/ET3tXs/tMano6XTtLNbaNULRZUgqIVNBK/
YvenajdfdD/D9hmcA74WezHkhFoF3BIwSWZtk2JF9UirrkYqeik4ilSMpIlT5YXCbOfxx+3zvJoW
nJlj0ctdRnpJS2mRt7HRCVYBXqayZ+03srG8zise1dxHxJfdBqCGfwEsAFbtc7GnV/RZUpJZ6dRC
p4e+FQtK0wTRBUUlP/K05M13rWBCLk0xl7MIVINMehTPxV3xXIGCilYqwzd6xHlnby2qnK+Kuaaz
HnKyeQtTVhOaviLXO5WmeZkZcWv09DCxgVLX8EwC8TZeTCpz2PRWVnLApXqn9iTf/C6UoCHB8JoX
+w2kDF8pPyhtrk81+Jl4aNDVZZ7ZZjy16cDbiZp378xgmaI0D23+uqRfbjvoau54tkKNPX3jOBLg
iHu8rSVfh8Ba5xffafMc7I8Pk504EL+Gf6LaC21iWj+0+RiCtZBGx6xQ6KZ4YpWJ2cJsjKiOCghp
cu0Yc2kbUNW9vc7VzTwzwYRrw+yiOlHRTioGyENDVGvWdK+feF0r+kuv/OXMDOMviphrJdR8e6d7
w+zu4pX/0AkjPUgCZWc27vBBeWtij/cCWK1Ene8g4yvWmCR5M8Ku+kTfc8DVbGNfd0fUZJoNLVTw
H3ScHWUdp0lHQZABsnSA0rZTWAKV62JxNpT+7hv7ySKiOwESx0oKI3mg+QqYoegk9B+QdtKQccsO
E72qzoj1hH4340HyFZdsoCy40W3JoT1Wg4uf4Dg8i8EuZTKSRYK5rAdsZJCdZOZs3PrXgXQTXqJI
81huiIqkYwTB8N5BidIOiWAvw/eOW4blWaHrPLtfKpSsrTmHFbWDtnKqyM22MAbjHpcSbxZ6NeFC
rZw+MfGcBzHLpa00J1oqjPTiPhL7G2XRonULE9pBnQeV69d0d4xcHq/q6nkGnBx6SXQAlQUCYCy1
QXsP3XCtARf1fNf3CuadItuIeBxoa00pyi34P6bYhn9KlA41TpiiJGj6xrLzd3T73QHEnK7sG7+a
1391wZxZZJ6hSR+VQ7/AYle+JyOkwftnbq9t1UPObDAHq+7wZNQK3NVTJm5l7b5sK18p/h4ljeTj
zAqTEahxqULljYIlYjBttiApB09dx9uv1VN7ZoXxdnRx4O8l9ktvM1tPU4y/vNy+pVbbGucLodt5
dqDkZgxbyYKJOJBnjFBKfuG1r+oOkm8PZlB56pvojg/dx+TJduYie+XdJLzvxVzFzSBPfSdhJztj
8MQyt8sRiuUASt5eKMtaeuonYCwEMw4qHbIxmL2chk4kYB2nzyfjbbwLAwz+gz20AVqwvOOVO1dv
kTNjzK62ZbdYjQRjIH8+0DfhtKMk0yYHq7x+C5/ZYTYP0nzlFFI3pLlUl3iU6UIt/QYZYrovKrvw
P/I7U/Q4e7kepD73komMrV5JEdForD9aPykwTflRAickbdSfITK3OgCD8L7+cdvqulEKuQRiH9Px
TN6oNvpQAbQ1OBGRNpnwzyxYOBfBIHzctrMCvqNn+9MQE6VUcY4NosGQcJT82KlwQYte/qC+m/8Y
r8mr+pCAS0TyorfyrrkzAjrBNO80cHqZ97zW23+J0Z+/hYlmFthnhy6lCBp/cOfvGOfGQ+cn4NJb
bTfd8YlgTvfLVV5ytngmsA0iLp8+gUEqBivYli88JKB8OzXe1E24ofDtaZ/tYlcMVBsM8QQ0P9Jr
8RjfV8/tw7jlHaXV+ACNBCoGq2kIVZcBir6c+3pAgKrEx2J8So29IXE61ms4BuhGfdpgdjlXw1nP
6b2kbop7IjoFCivS7OgPo4vB0CeakEmBEPAq2OsZxpldZrPzBRiGJYZdcKgTW4CE3XPb2tUxdafC
hhYFkLW5Hb1HTv1AOZQ4IXE1SJ1ZZyJiKXbNYGawnklPVvhOwKA0BXH5aNWP07hXEt6duQInPtGn
Y/AApFhAeTJhIysxV23kUKaZd+FGfJreRk8CFQL0PTenfwMdpeoqm+gxOcTPmpP5uHJ8imjl+dRq
BQjlAUROKn9hsr9ElhotL2VUgNIgf7x7AYHURnzIn6m90OEmWjQysWfq3BrzRkszo5xnDdbUTf6I
ETuP8s2Sl3THdai1GImqARh1gCSFcjJzWNQ4nDtRUHrHvFN3hmwXWzBHBRZko++Mje63D/lT+drv
483tkEk/3NUCMZmrg4FFhI4Is8ChMpWui3EfZBDAiIVNXE9IiODF/c85/PuRI8pY8mmMeXnqE5KF
JoWxJlXewCr4PmTVK1gVOe+ZtdNxZobNjtFxjRLoUNMioeKjrxb0PurHWx6KZS280Y4hBrVA0Axm
xMvwVpLeFJQOXUo96TYKPf1Z4YW96tz+QqvpD6294zkjA0nISv11TTOlnYjmOKY2Niq4/qPDaQAX
7MMRtz9II8eVP5wZY9ywbRMk3wqMRWIfiFG+M5L2/f+4ICZmx53UgnmWggpcETPFpSvtKZ5u9sF6
/8QrALJMd6fs8Xz7mEgdLhZkgmjrHwA+Ny8cxa985OSpWzgq2JwVR3yB4ttsyz7xE58P/KGrubWj
TKyOTCOdTIoIGDFyY4APrtkuT0VAg6QRcClzVr+fTqXmMLeF/g+z2niq6nKp8PIN7/IXczf/Akup
Y9yN7nyQvmfAoGQ/bn9NnkFmebURZXEtI+uItX/mHNW/hVdY5VlgM3KpT0FUCJcUsm+yECwqp4Wx
Gi5QLQBQUMLQ4KlaffaOaodinqeBJo1D+tZlqBzNQMsm9WJnBDBr3XLlTPQbmddBXr9Uzwwz54DI
bdyWMgyD5uyNumUTRM/A7UOjtDpmr9LXYZ84yqYOxmCAw277A0aT/PA5/cbjX15NVoEtBCYayCkJ
46CXsQz66ss4hOgyN28Qx/xAUcFZwFA84FiA8tVJveiBB99dvXnOTDKRJoska65qgADKOhWge5Eq
pgE0Nmne24WU/2jgSNWDUbAgsnXbY1fiNpQLLRRoMD6JKjJzC6mV0kUDxCkctQB/XDo72hQFOeRw
bptZcVuQg+PJg8wXHF0swyXp1Tzqi2QEGkx8RRvOMxf9eNvE6krOTNCc4sxzYy0MR72IgTnr1a2Q
SF7XL05ZGN5tM2v9moulMNmf1RrZpIqwo2LgpsJDNTvUAa1N80HdK9NiOIJna2JuVSXqFKmXYGvw
IRpi+UNQ4t1UbYuNdpcfLS/5Rcm/JDyjOqCPrBeLIG5XDq9+s9brwO8AJwrG3DF3wfI3xEU/EkPF
50sP+q50y9gWnHJrQTYQT0gjhWbs4GGiyOl/YCbc159DzNft6fAiZ+9XotPF72D2PkuVTMCrDnR2
TvgUbfG++ZG7yfO4WWx9tKXCxuTJZngears9CqnHK2r+l2//uQ/M98j0chomA/vQ4LImz9I+uaN1
9fYP9L3W3FmHnp5hUC5AkDFcurOF17veRAu2XIMka/U8tu+Tqf6L039uhP6IszNTjboaCSqMFL1i
L3plk3gTGv7tr8ZbCXMwxcFoO1waGNYp4udFnL5JLSgko78U7KapDbCZOoCu4EzBf2Eu+2bBBItA
tNGJpuJABCEw8ukJFQKOD6654LkZ5rv0SRHFggIzFL5AS2K/W0W8I7e2aUjbgVfWVAzzW8yFYEUl
GhFgznUM7XlKXsQ2SHmTYusmdPz1ELJCksR8/MXsq0GYldFRGlTYmlcyH0Pt++1vv/KQg/9+2mC+
PeDnQxZbsDEg52ujryXkrIYptxOBU/vgLYaJDEsRmQTCsYgL4Pzq4r1UaEdLiTiFSp4V5vz30lxL
6Kvhjkm3AgkwDGBnufQvDuX5njFXcmYWad6IMFLoE85MbhO1dMCByDFDHZVJxc8+DYh4L89+l8ok
Tghdy/TDbEMHLAubf/HxMfuKIifoOVXWwSDBuWRosI2ONlrDQyJKuQdZ4dpJFIzUiGrTBrftrX6d
M3uMs0VtHbZhDDW7JNuS6Kj3op2LPA4PnhHG0aSlEFO5gBGxJF4OKSs9BEmZyGFlon/L1cc5Wwrj
aC0kn9tYwtYtYNALF+OrNvadXS2an+khpUZIftzeu7USPD7U58divC6ZrKKUR6wrKrzsHo3VPfgt
/G4rS7be2yMwTFTrpOYc29vrRMp96YQtMWvQy8Bq16h32gJQURijnZbuLMWPVA56dM3jLQzdq7gn
6OQQ4x8ZhoJbS0KSHS/7eE7tsubVdNaWc26BcY65Ir04gHXIKdXIlge00tRvS0WcOUxchVs6WHNF
C4OOoL5FWoZZgcvNgywNIfNM1xMQG3PNd7UDVA26nvpb41QOf7z79Bq4cEuUq2RgH6kuIYbJ2BMd
LpgqiqsFrwRAW2bthQB3m7T3KKc5qYiBr6R365DY2tAFPfHUtvCF4RGkcLaZ5tu6fe2N2Ffqxa9V
5aGTq+0MshRteajCX9OUOE3zo9LmPdElu+hfzPG9HvVjjN47sCGu1TzEfWbP5WOZfZ2b3unb49L9
vH0KrjwE68MkFgouGuqpKissFGed2kkV3DFWpMOkdodG5mVD18A22MDeIfDBBTGxwHy1sAMIqyx0
pEN3zQGCqoGOTJbs6PNW/bl4QH89WBvN+YPseW1155YZ78yIJS5diJxCvysD8QtVqaVyLdELCX7r
d3Hr0zRMsf6CNzTUuyCZbFzx82hTX5N5wlrHHYaeZAjlUW7m2DccZddgGgggkfsID+pxy2vHXj+d
Ttv8aVq+PBxA/WeV1MN09F16w1Du5OaPVdD4dLyg3cheCoiA4Uix0/4E00bymG7VfYwaPe9lfx1Y
mR/C5KVCUWNfBvyQOEBT+nu2lTCt3rrNnjK2a47yypc6ugoMMIm7HfOe6ollnFn7pAFelKQW3g5d
fVdmr8M4v4w554o6NRfYj4tCEajPEIGAkWdit1IlEHhNYKX1IsGTux9F4mTb3Le8aguYGJrG4HWb
XPnQOIIrczIxekpY4xYIJqD7SvmLWby3JUNxOysnyB3VP5cwGHuvI7E9zJxy2MqRAXIeiHXQ2YKC
mhX7VmNIxSRiiLqFUe/VVttCHJaTtayagEIMXi4g8QAz/KWjGiiWh+oSTU5pKt/GcHiYFd581NW1
hFCDsWzMrqm44aFbe2ki0gpixjVMRB0G4aXHSerssAPVUJbZk966t4PoqjXIsANwBD12jNBeWqsW
XYjNMpucwhJdtQu9ZOntWv4Vi9am1mr/trXrNzkWJ6M4gYkQ3INgArs016Zo2Fh6gf0Ll1ctmv4Z
jPl57qqnHuoS4iT7yyL7kbX4lWLspIo3W7Ny1i7MM+HciJMYZO8wT2TRzZfOXcbOlnitXZ4VJnTP
nT7qkQp+sanRbEL2JN1IheVwtpKGIuZQXayFyTrzXmvGwcJawPvYfyxu6U5bOVDA5P+GcVEQa/CG
RnjLYpJOMxkKNTdLaHahsjoID+MiObLBOcPXPSPqITJ8BOwk9KHLnDAwTfYmHrtAGwRVoLjRDvoY
qBM1AALxuUJWlwSiRAzaAyMP0rZLdwTW1AKpL/hAs97cg9LeIWb/WOuLd/tbXZfk6KLO7DB+R9J5
VqW4nzC6ptiaTWWZeqCBMEvtCJGtuxqVTb4Pj9hQG7XJTdTZ/JEK3mIZt2xCUsaijsXmUrMVE2gS
1EX5NVVrTubOs8M4Ztz2wwhNicmp24NkPAvp0Vw4L5GVC+ViPxlXTKyyiIuwhZMIoJjuFGNLuuK1
jfNNI5Sb2x9v7eqEMZSsgDIFUN1ijC0q6SqwUU1OD30KV2qQFoFcf/OzUN35cXKGj/EwPqSe9d5H
Nsf0+jr/xzQIky/9c5SbyKpHmK4948HcgM97m9wlu2QTfzeBeQIx9B6KyZzNXf9+n0aZE5inejii
uTA5I2rZxfw2qr+mcctZ2Uqyebap4Ni+XJmpDOBfGlH+yTEOQ9nspB8meDy+5vv6IDn5drqb98Zj
Hjn8Qv3aHf75Pa+YdLJSl9UooZvaRQLmUZJRPkqq0HD8Zv3bYbZOtBTwoVLhmPNy7TRPlpGrOAZj
NdtT9i6Qn6LxLMW/ODu5vpxPO8wNnhVRMYk6dnLezR+zpwDcktU2hnGfhKf6hQ7vKzwWUVYhFLkP
jWefNqkLnZWiDTCH1AYl7C8PdWs3mJvY0iORP2AK+IG8tKmdbWzKXk5cUEU8p7WNdzWvwbDqpxAa
Rh+T5pUi8yP0zBhbGarWTgqK6q7fJ2DAWDgfkWeDCdyFkI5ikjVIGEwQoYOqHNMqdjxpnMt81VdU
HVeEaaKDwJbDe7OLSTTUEzj7je9RUR+K0ik7s7RjteasaPXgnZli3KWC2FZaZjBlNpP+C9QFmQuK
Q+WgFiRR7DFd5kCYRAkMySBBuu2q65t5wjkCtHNFbJNBHHfWZ9yCnQFksfhN0XZ9Jv4bI8B6YR4A
8jCgWr50zaWO2i5UsL6RzHbffWn670pUcwLz6ko+jZwoDs78f4nHohg6uEUhjJ5RPBWoqTTk+Ffb
BVI+cARCVgrYYUpgwdYeKnUhogG2I0fVNH+K97JAtglms25bYRvoMKPiHQMeJVSJgL0wmEgMKK9F
VDOx7BHsLoYGYtPUrb4OjV1+Uf1q15d2esdrAFwZlSFzBYYVtH9QhAK3DHOu5mXsjSVLU7v4aL8L
0DB+yn3zsWpsabaTd+3L8q2pbWiR3F6rgW9/ljLr1Coevygo4g9VaLr0jYyK2Vgt8KNZ3z9MDSR4
ZUt2prE85tLyIHUz56wxbgJ7OhTDALKCIpyCXjqzyh6c5sq0JIWdgzC0NIxvVtc9qk3Eu0yZKwB2
aDFYQYVKpKhdVsuhCK3MrEN0aqq3/mP8HgPtZ2IYK/86+sYueas2PP2jNYN4w2FIhZbe4DeXG9mT
QZvDYQFOdCaLLQ7zt2bqg9sf63rzsCI8S2n5F7cnm/vI6qikVQ4bqjHY4Bau0PXM+PwZ1z5xaYbJ
dtJKaaZmgZl217np4wAk+X38Nt5jgnWnvkADxzyW96Fpq4vLY/zhrZA5eU0udHJETSftoP8z9lEU
WFKeZHYRAQJ4ezfXv9jnbiqXX2yWtUGOVdjqlINRf5X0r7f/ft5amGsFgsRo6CT4+xfpsVECJb7L
eDUs3hLoTzgLunVYAVxRw4QRQ4cllm2Dd9vzLDDnVRtafVEaasHoE1vQ+4e6TThuzfM3+r+fryIn
/dTSDyEARJrKB2Uq7V7F7EIBdVJoN//fPgsT8eI4jaB6CWsahBXU6qDVjdulPAkptkx+CkDnZ5WJ
B7GlQoFNmHM7Psg70aufkojSNtPBWsEBfhBYRfMHWPrNHxHoFG8vkfPR2Ls4JCIZigG21Wrxssy0
41Lh3BtMzsQuj8XZgePTHLQIuwhpBdiJoq8kHjxpGb42Q7eZlEhDq6PhnCh2QODKKhMeqkwVi0XF
wk7MqSCJDCDw4VgRcvvezVtb9yEJt+MDaTlH+YRjP/PQLiwaEs9Yrdi1d1KV2dDscjPydPuzrVqB
1iVUPyh8m80Ahqk3hNyAFUmabFSy3EkrbV35u1rE7z1EB8yAtibeKyxFqxLKxCCtiugePw3TgWSA
P6m82Mpk71dGmNga1kvc6wqmJrQh7e6nudl0KdnizdIGUitxCmSrvogBcglQZ8CNWOz2qOdyG01Y
kRQV9hBDWVHsTTuSG0jElZ5oJXdNxstj2LLt7xWeGWXOd91YJG8GatRKrSDuO7GCeq4JZa+qQjlr
qau7sZR1r9LFKFBlEZ1NWUwCU5wGTq4j0/v4MofDff35U9iB7HIYiSoAoWiLG2I6VbAcLD/3o8lO
/fFV8Gq3+h69pGCGgtJTA6B5PAYCB6W/6rpnP4FJGaJOGChNe25D13KfQGUcYkyo6HOCDtuLYjed
bQTEuFC7usFKBz9+HD+sn+RZ2aau/Gge03uc//ml2fzlZMDJJoTI0J5GZxz0lswd28VC0WU5MslB
qfdDAqxRm+nbxspkTtRe20Pg5UA+DnAsJgSYq7YW+9SKCwS3tC89Myycviw3ecNj0Fw7mudmmNvW
kGKx1hWsRxx7W0ljb8gjuw5f84n37ly7hs4tMTctXlBS38uwREz92yzIj5KZ/4tgdm6COYXKaIYa
qbFnSdVA7FsC8LoZILNX5t7t2MyWPH+7wefXYelUS2mQppDAUufGg435IRt0Epkj7QsIMcxvluaT
R1Q83ayx5efbtjn7yNb/DSk3xiGjt55lfEWFMIin9PVvTeA2AOoQrUiKG2efZaRYlLwa8sSu40p8
Tkj81IKR9v22kZXrG1aAvYAOMLCOwLFcJnrECqVI0WGlcX0R0KDwXYWGhQJ9TeRD6Sw/T8JRA++C
gGcNJ3Rc7+GlacYXhy7pSQ0SXLu2hsUTh7ryukrngiOuQ7GlahCQhjYtKEShOnW5QkjcEbkXNGjd
g8jRTFCczjagq9nIoOjb8TCWbGMIPnlpjfH+qkfJsbZgjXKzTodFPtlTNuC9ilxxy6surtx5sIeu
EJ1LpTw8TO19KLI6wv8DPG9BtG2Av4DMSgcYRNvbqLlzrjWuNeZO0cIyMmMD1tIg2U5HSrnTuqjC
Pctb3k5ex0QLw1igykOXHLylLIF2phemVusQV00MIXTbhli2Aj2EbYc/m7JPK04/4ZSBX17ZMAjM
IjooUDXHUbj0k8TsxcWC0oMtKPITmeb3hnSSWxkxkL+Ll7adgZs09AYp2eJZ95fIB+o34LGnYm/4
VySbjN/oS0HSaQJVvrxps62x3IcokoNcF/xb48/6RSUPFdkvHi2U815fK3H0wjY7ACcY9RRKmFK0
MdgcN7amPUvhQx0eNaQsFIxcaLpdAwAfx3dDboe2uuU61vVFS38CinuYBMAusKpbIB1rxjiClB5V
qjan18JbtoYzQAeuAG20U95DbizzTc4NIvPMMo+XZpGNZbDAkogpY5xWoJnsQZ2+K+6yVSHqURbq
V1Tti0D1SVB61X0BkcTlS4n+VuK+dty8hh2+/Y8XgJ0Pbo8SmcZ4ARnV0NQHyFvMiB7iqcgZHwc8
pYwN8cWvvB7aWrTCtv+vPXYsaZmzrK572OvcKij/6TfFJkHcr/CM2/Bbu7zlsVybqopxrFSCOR16
82hTUCGFwSZv5k/5QKc8eFDQ/+LZn+tjvm/R9KLRRDAIz/7oDsnW2Ca7wtGDcLs4+X26rY/FUXB5
4h5rcfJiX5m3lmktUl52lH0zKJ4p88TPxanuqY4IDwu27sGfK2Si1iAso6nWsETAv+wIZfoYRtJd
3lgtJxWm1yQTHjVk3ODdwew0uD+Ziyar5S4uCE7ogjeHH4bZyxQXP4UiDtqwRLkmayxnyc3H2/nJ
6vLOrDIXTi/LpARBHq7TKUUtzZJbHRqvQJM60ZBl7m1jJ1zUrTUy7tICDaoNBdY4OhIwPn4X2iAM
9OlMMD2E+XfFsz7SLTjmpu8EKpX5s+hbG1W2ze14SN5RiAtqP8G067+6ebH9SAfRZsH8Bjt3mlvl
3BQhYnQaNEHhDdsa8sfAOYLSj3fzrnvvmS3Gp6B3lQxl3Md2lgbhpgL3AGayzI3oE/cPZE5ohnm9
6Z8roy5wVsgZl07SiYGV1V5WO2r2FXyhCnlvq0er2RqKk91bdWXXOrq3uR+7oJiisiuJDcIkOL03
V6mbgaabIj/5v249QhpUfxpCnrSPcPnrEgvSNaNUU5cYwVHnFvAF8FM+IOnB/Cqkp2+74ErWAxj5
pznmAgDnxFznRkP9vXmbBsmzoHvZKt+1nKtrQ2PQ1b5/mmJJY4xybK0xgynK7JG3buVPW4r0nhaH
PBKIvvNy1VMZ65ZF5jArTdcTdYZFKOlsDOFh6gLF/GkWXyM8SBfj2cAMR6VHdlbgIReeJtar+3w7
yHegAzW3ELDIEhe1uPk4DT/ALI+cYNBtA8BQGf88SpOrfSRvAvr6xePwpKq4U/7gElv117N9Y4IE
elhtH6dYBSUWakbxWf1Cf63htIdOfTfybaGr/iAFKQo7fCzY+uE8M89cLWkfdrOswCEpYwb4ECj5
ggvhzt3f44x/pyP0YYhnE+Z4WeK6eewWLZlOzg+sIxiuYgUFPEAoaGpWFV8l5SlL7Ry6E1zCzfWD
d2abCUKttpSD1ZxsgwtTOP6Pe0LpzFJ2fxBh6V945Z1nBpk4BC2bOC8WGKQpqKB+gWIPkqHejVpX
+eieFR0PKm6oXb1Vz4wyBaYS792OpDCKGxTTAQAyKXbeCp75vYUqN/B1dv5c5YEuvBJ52vzJUOhK
AQ+p99lPYCoAjZXObUQ3Wt6MX/Lox5L2+7a1S5/KTAHrodtRrx3i+U/y3dWzRPXCIFkqgmSI2XMi
gv0zNCnK2if3JdwZcHbLMaAOULujW5YuwX8IHyr3dbmeGZ5ZZjZ+KfpJQS5Bv/bgono50m+QH0Qd
C59wuYq+WA0gWzj+ZlnltYP+i3t/rpzZdbGuu7IUYD8N+u/0UqG3mvYBSBIApLxKy9rblgIn/nef
mVsszWtiRHH1O9bTAXMoJt4TSJJyM1/6xa5OEcQ/gZeQgUJkK6ZCVMsA3sLS5Iebb3PzhZaTdHf2
+4X+AwpU3NK8F+zarQlzlJYDY0tX8PCmM7vEQH/D7oFJ/2pOQD8u9QTcjlWroAVoU84tvRqEFSrs
JQPHL0GV8jIr0PRUVcIwiW0lf6kmydWKFyJJTjL0x4iUe200HvWyc1Tli2aUnER87cyc22YC4zJK
eapasJ2nh8WUvFF4kMghFZ/mhYfeptnGxceURKrsZZpQEgA74KmhepaayVkFOexS+1A3XYDBeFAz
xVu+bvCpxnhphmL6UXHBABhkjVifCae6raUBBQZ9aHy9rB+IbB7FXN4BH+POZblVE/m9nNX7pH+J
CtGutaAWAbiOHnW1sNXRcEMAIsryKGX72Eq9rgltrTjE2XNubGVkjkSynN76VoygGWlipzY3oSgh
49CgmzkCJA6BqBjCbOIxMaaNGAuehVmyVnI7EI3p8aNJBnsqIF+sTLY1P+WyZt/O+q6jAVS4IV6F
Mhc8GFOtTNoXZQ0VCoeSBq1DUOLnOd1TLlXRbZwCgnFcxomr5O/SIPvwF8whNBMDBic/f9GRduOU
GrjsUIj9HfC4c1v0fch85PMlsm//uQxbM6NLTIOoRRJBNpoH+IJ0x+cwuwoHzOKYDC0swPxSZ/An
BTQEXSEEpvBljodD3oku58Px9pEJBApkLsdZ+8+HSxW30zyaN6guKMKVxTFVDN3x3gjXZRRmfUwE
KHMgWCoLRiknqQ4W+xjAawfi2sDlZ0cJY2ickHPdzoRF9CI0KJyBXgwSn5fxrpIVcG9pQ2WLu3EB
C9zsFM+UnU5PIfMGKVHIXWfuVOJBipwX4X1w66+3d5oF8wJlePkTmCNST0Ms6iF+wuhgqINEJ6U5
SrlYIG7gfrEA81IdwWtdqu7jzVsJ2CgoEvNStqsL7vJ3sCdHxx9DjkfIJo1HENK/pNorCIs/bq92
9ROfbTh7WtQ2r6dZOK12chNBQw1i2dJlFovlUwF10CsHHJtXFwtU2zHhJwONCro1lMAvP3IrqsDK
zVmHnvX40e+Vx3E3euBoxZcu7rDgPnfiZ+OLyE3GrjJv9HEVjMTRfhe4kdjprlmbCYasYBgoI4fy
Y6fj3+dbwEjifoFqHfDgIJBmPFiY68GUh+IDPCu5Xz22m7KzqXBcC8mAv5dFwCkB8hzM2jJa7MDF
np7CZzfnEKeQ9MrMD4hx2npo2dr0LS0NzrG8bt4pFFsBPS2MnwOkYjGBYFDJGM9GFtn5AScuC7oX
cBMfk9dqi5c0lCxQu55fhlfBlThluasvBsP4VNCbh0SICDK0S1cZw7mQEguGm+zVUB/y7pXji/Qv
uLgtIPhtYZLkpIyH1IApFdRZE3Vz18GAO7lmblO6+Y4Ot6LZu7ECbtpK/z7GHp4gIFHFSDGIAFl2
yGruwW2rw16Kgq22p8I4NKxVf9DYuk7GT2n4py1m85JUGwRNgy0qaK5th62ykRCq+C2066cdY4m5
neJ2FlMUNaNTqcLqticOZOxidy/K9rBp7voHvs7JdaRmrLJeqUCZWbKwvsmXfBXNZKSq+IoQbbS6
gHaUQMjmdyA880JIc+bbLrMNjPn6vEh9Dd+mPwTHHkgccK8hrl16KZ3dS7vwtPwQavFQeSmC1kWZ
5pnGT+Itb6nqchx3zZEwKo0iLdI4wJ2ZOIOgHeoQQKEft7ivd+REn2Da9R/IGK9+XrC0KuAhBPJY
l5mATWKxmeZ4xGgehCZET/USaKEAybjD4xUyE8UDv7NxlVrhKEL109Qw9ShjAJ/5tmmY11bahhi8
XyIvzweQPaMnJnAC21V4MTQKqkZPlD6vdLboqqh9qqUTUNRoaoCFC/Ms5Q/Od6Kuf3HgDRq9cNrR
dQS3k8qkE9BnzsQyiwEbxNv/C8KmWx0LeGbvpqVLq+o8zNL117q0yHbq9daaKWN9ZltHkAYEMmag
+jvabxs8mGwg6vIHxcqrbIUxysTRNBuLsI5gdHozEW1kZKflA63n/8do7P1/MMoEuMUY5U5o6N5+
Gb0mQBPdBwPpyahRI0OksjW8CK6teOb5B9WYWNdmEti6zCizGwJdIDA97qnwCmqabhosvkvuNaTK
yn6Eklb4FG6S7XgnyZhfCvRdf69ttYLKBus7KJu4FXbIcEQ0uQq3wlQviuF3eShsQG1OM2xXEL+p
LkGBd3l9lQ8VAL2/30y8NV0HMObrMadt1uNQgoYfuCkhQpE/Wn62m7b02y26TX2U/+2o218dCwO0
BBi0lzD6woSUtFX0Otaxi5SKrN90uJuETbrj9vuvwiRd2ZkdJkyKqW4uhQI7YCOzl0Pupm6zJQfI
sW948wvsWDPi4qUt5qgbM7AjUQ1b8WHxI3BlDAu6e/tqWx90X9xGfu8A3QQ5Nd9wO38aW7waxn3o
6byq0VVSc/lD2AggqPOcgB2PLhpog4B2vylZirRTvGqjP9+OcCxbCbtsNoWSrHDoJAJrtMIpuRiY
QjE5dMe7BblUuDWhya2jh0htA5KBZgW9LUB0pW2SI6/1Qz/nhVtB2VihwA7M69Icn/ncGNEhfWFk
xO70xnCMWi59RSSCp5j5r9wUw+eI1IJH4oWnVHN1k8AwUklMABng7wP77GUKQFRlacyuQEgIIWUl
lOSlD7XJvb3VPCPM6sZpjCKNGkEpLdrO0AF0KgnTpLet0J/K7iE676hzIuXXcXYul1LUlSVAWw1U
SOZY6nbR9dOPxWql1EmJUP0owio+dmNW85g+1lf3aZe5QgQV8m4Y/CQ2uI3ULZQstf9H2nUtya0j
yy9iBL15Jdl2nMZqpBfGGImeAL35+puYs3uGjUE0Vrq7sbEPiphsgIVCoUzmZlQn88f51YksZL06
/s4YCepME1DSbgDzCzQugmGa37AXr/GoRcGc4Wj+KYcsiKdgHphHc1grMTQIOfNwZlzKJMWNMXhV
C023yPYVqrS7v1jbCoWzDxMqMmA6BYqTophb/2pKUB6TOOiy30NShr1sePbLpf+xKsPS2EQak8o7
tRSLNOrYJmxVaBwlXbR1SP60GLHkEfj1IQMcUPjhWKFjTbf5+BrH2AN9YUv82BqKfOMMBYYWKSZ3
X2jiJKM/lplaBFYFqk4fT9jiZSlI8tAWrd1JAkbBT2Hjkni4sTENfEzOfOLF6Aak2qkPoXXPCGda
TOWu8qISLFFavCRbtzDt/lh3qUs3uqsv5Jvl1DPGVIwotmT53C+xiIt+cZTxPU+3UNZyuA/gUALa
6akt/dFttR9xhgqpjdz3vU6G5DVS0UR33sCEeGhvZcIR0H/hn+PdXGdpOgyl35EYA01Gg3F/v6M6
NE+z0i7vUJE2EsmWfzUyQDHFZIy1oy3C5uMtfTGzqkITF3iokD/X6LdYU8zAnpqH84sTAjGKZ6QD
MIqrckAumayimBXcHei66czkcc7t2q+cRtIAKsBhJSQT5Ex44ph8TafIwGAxqGg1acGm5uttX31v
MbF6ibGx/i+gYBrgW0AnlQViztMDCgn7oksLZq0Ndd80OvW+bXbkkXazrFQlWBXTdTJQVYG6MFzc
KZQzVoY7EzP3aVH+qpKFhMPcQH1AMWXP7a/3BBt5YQNM+FZ4JnL3RL1AEG7SvdwfqpLe1GAbve3z
2ZNNuX1dkIuxIgMjWWhat12eXbye1BZ344etZ81RpXZZ+lbVYMAXzZP0j40cYIxCArUZC3yjnO3V
2aJAhAIHOfW6OVCbBjkoZbiPoyzb/6mVgwgAU2ZIq6kg/LK5m0i1ymWqs6T0pylCSWpJL5xFwaOw
zWS86V/jCCBZKhsqAFWMx1MPpGOVRrPJkBz4YaOsH5NCvwMb1H2f0BHtNOi2O782CeKH814lQ2mk
j2lMMWCekvcFhJykioOo2cfWrtJlUZLIPLAoeFOcLTY7cWrvkW0llTUQuF6zuHDBTfCTuKN3UUaz
bJz0q727yCSzYAzduiBP4Zz8APBSU4BUuCR+LdV4+IjJ7s7vnWg9mGEH6xmuE9Aqc3bRW8bozCQr
fU/LtpBLcOo0VDBOdx5F9IXWKFyEUlplBUeBLzRF6Ptqi6c8tb/P6MNqI+3Cqd3X83BfFsXS8Ng6
nF9GCuBycG40ZqCz0Ut/Sd2bKIJ8VE8PiaY9/v9guC9U5X0F0gHAdBbIkAp6rIxxEyf67jzMl807
XQ0/hqQWJrFIBKZ4N2+9q6ZJj1k2Vm/p4ORXdTmbP3PPamQkEV+sD2REqqrhpsLQKNJYbItXZ4qM
nQNbN0BPXxX3qNxca4oryz8IPhMwEFEhsYIWAP7mXbQxVTMV+2c21mbqf2cgWs7idHt++8QoeDtA
1VPXcf2eriS2IEuvF9i+yXmNCDrLUnqRlFV4HkW0X2BbAVEhG+NFueQUpSd5N2BqDbaAeu22aiJo
P5FoeP4bFOyWA+0L1i59ihJRz4UCK1Coi+nycnoj8SyJuoULsdAqhcEYNizMxQ650im5TaCTQJca
GjuJ1Qa2OXw/vw7RN/ngW0E0abAH0uk6nEZvJk1L8WJW1dwK9doyFz+a0wadmwj4F8k1K1oTAi7H
QzCE9gfelVJIfAx9mVc+Ipjqth8y+5qCJEKCIjinCOtQl8PeoZuXv2IrCrooVwGBgU5y+oRWjyiE
BArIXMo+ezBSuy/9cq7dx7/YSoM9i00ERngtnW5l23S0y6IYYuWxd5enaFkd3GM3E0lIKVzcJwx/
x051bBikTipMXfZ3LdTqSG76U7yErUc3UGmXHCehgSDKMyGBBFYevmUH5Ie5Ec1Y1VgYsYqLPU4g
8TJ5ePRhbFECJl7bJxj795WvQ0qpiU1M3/rEaJEaUHYErM1WRg/UnQ5eLBldF6KBzIVph+LtzJ9h
S0+VvOlxwEZz0UCgrETpD8wA52CQjiHn5nstsZNgwWulldzCwk1FweOjKoEIhrsW23nuowmzzTBD
+kunEC6qSFkH4PaSxS5fHoy4Pf5hh2VUXl/SvF2qpnUNhi0f1JLK9zKnxUOKro8WlABN99McoFbx
F14e44mM1shl4s3c2jDVoKmzBoPJXBB7WLWbXwxtgd4fy6sl5iLcRrCTufgEaGXgGcXrsk0wZEdB
VEL0eGukI93UeDeGdlFkf7EqvPBdkC46uL74aFOdFWuqaVX5M9ih9GR6bIvqGm3Lt+d9yNf0Br4X
lPB0sPSZYDIyuBOgJaREiRquq3e95segDmaoY7w/HNSp2URNpflTpbUHhd2fzjw9Znk6So6FyEev
fwL3AVG+mjqIRSGHPMZX6QRFqajobImLFoPgVcIkR1Fg5GKBXjfyBolhgJAuucHQq3nXZI0uccki
62fMvv9F4W7pLEpjpcFgEUg97KBEYccZla1W5r9yU4IkMsU1EvcaafQ28xSGFA9a73cuuUGWE6Mj
RfzzvIWInBZ4qzU03iKrYPF3WwcqzEZTYIj50tx3k2L7Sa6WQd1U0aYemzer7qP785Bfm2BhlPCQ
SGHga6Fcyxa/cst1iqyD7VI4yqZEc3xfo03DM0GFa8RhW2XbUlGggesEEa2mrWtOaMlSY3t//leI
dhhVdoyNMqY2xBCnP2Ly6ppkaVP64P2/7Yr8MOvTfT7Leu5EhrmG4ay/6tM8aRbAuE00hqmNF5g9
WRICcuFa0DLNOmGRDODfenE+lciQdngn03raj0Rbwt5GSSR37VQ2b8xs/KSagI+H201H9u5DS4ed
kdXH0+N2yssE7wfwOGqWb7Ym2SrKMPrwI7pv1s6yaZ1G8ctSaav9rCxq9TxlpPYtEM1uh6EtZTlc
0erxIkQ8gUsXUSD3i5x0qIfYtvAoJL0WgH8q3/b1lAfR1Bd/YTRIk6LN7aM9y2Zfe7X4yBhH21DQ
O1zQVA96pEh/ZSCk3yc0av6UhYXtM2gLQYED/SgUwU6hQMQORvQemsWRgaxb4u01ULFUmR7++TFw
GKseiCIMPHG4Y2Ask0aogayYlg7avu29J4U4xc4xiGQ9X3vO2II8dJzgEYVkLN+sh3q0m5NZRULC
axTqa5EK1YWEephZrhX1KrYWB8PynvUtmdTR8u067dAk6kX6JlHm7B0NZYZydJzOfGrTor5oMMx0
g+79VEZ39LWFElc/ohxwGqIfB+EA53u1xlPjyU0Jelaz9+rgvmRbdUJnLnrAp7DexttKkZiVwEmc
IHJmhaoY6q1VBrlqzKd25M0Zi935z/y1UfxjUcic4OSiN5//zsoYmfXSYFFM2hXS66Gp+OgPD5Rd
t0MRWzZdLPLx7Hv/i8f5PYSkidNawGvQahw9odUY4ubkMD7Me0PysJVicUdFA/F3jHkzFBp3ylu/
izclRADrQ3erSBuaOV+DdB0SJ2j2A6UP46Lkny+YFx2jpWPc9+Yvx7rKnbfsb2Qe1hDciXTMBv0+
GiQLqqX2RxpjgvYP8zP/rALcGBo6HFgZk/s4Sde4EKMFt/6ASRDvrbcy3ylks0Ns11cXBQNxkTVB
6QB09yZO/qkDSyLLLSbFmYK0sFwl3Wj6pESBbVUeeS9sauDIUyWqwtkiwwT1nUlJkJWguCnOm77g
k0FBFkE9xAVt+DnuOBOKKcVJdUFm22HSEXcDxj5KWTwvWizmfPFuwMMHdRlusY5TqQ016fyvEp+x
w8SSdJqbC0A/9nQNwwWgToH8jmIAJhsvkOEH7eFP1XxqRsklz/mjf2BMD6QaTDoAV8Ppp8MbSLFT
jcxQ4/OqwNDIUx67ErYnfjTgCwh3amf0eqlzhLUM2+xb+904/KOj2Qb5bYrxkthXoD+EZqk95uLV
/W+5gtRXAWpYKEiU/7tMPvURxboTeQuW6e3Rvduixce4yKFmaj4Mm+rO9TvVx/hPiN6iWwieWe/n
7VK4yeDP1XSQt2CSkjvnKRK0TqwUc6CDgYc8GqMsNy8D4L5iYScLJlpKlJ8cZ5MPycaQHXERAppk
8I5F0z+OEWeORLHShdQLvOFSH9RpvuonT/J6FJ3eNQR3evH5dOhwga1fp9l9g2SiV5c/NXeS3I+y
lbB/XwV2M/ES3YQKQpCBMj9O7txS8hIXndz1Otg6VwBW5pFmiLEOG0OzeAG3TxX0ylzkiZwi+bPn
wMfJQn4NWQXIfiA9wn34sqtqUpQTPJ41+DS59nQCiR3JgkQebw3CHd+eqqXbMdkIpz44C/oYG2Rn
6DHNXhnNXV1kQdXO4fkjw7fC8ivjT6w5tR7xCoCi+Za8NN/mKzBJtaAcK67phemXD9UGyeBBJqXH
91P+B5eJY6CUZoOQ/PTrLT1K1GWpQrToSbmxtvMVeewuiovp6O2MJzTA/ci/n18p+0T85YmJRhS5
kGYDnQ9nj7j6tVZh6goG6q128ksx8701Lr5bYHjLe8FY1eE8IPM25wC5FerqTN2EAfYtCNvUxSfD
Q+eOYZ9c2PGP/x8W92CrChtJhZQR5Q9zYMcP1dD7rv5iqMh0yJ7GwoNt6eiZQLYSmt9cQaJzWrVD
FwiwimHbq+DLJ8H51fCh9T/GgaoKHp8YbvnSv5C5g82oESH/tZk38UV9TDfOXbSHPMVW/+7JxCmE
DnGFxvncGAyCczWzIzA6ftX/avrXJckkMZP4oEHBCtV+vIBAzHNq8A2pmqRRIT7RPYOrcHhoAxJ4
aDlFn1Z6UDFIVmIQQpYrEdkgymwQIsKVjBYhbmmQ5ys1YpugDmgIGFs65Yos1ylBOmpsRowSZ8W8
P//tRJtpgRkHHOwWauV8I1rfmi0tegOBsKnvMh3iMwkkjExVEusIYcABgyBU85D34k5zlrmdaXQK
Dhf5ps6mP2dl0IGH5PxiPrp/+DOMcJ5dyIjsNT4J6mrzRFqKiGoMaKjvIHdw31y6QY/R4AQd7NOh
hkR0fmkcp2N9UH4yUrhho4fNTkaPJjp0eCN5aKVARzg69E6tJza62POWeg6w42hWvF/c5/NLFQOg
tOyCZpjJaZ0CRJPrZKM+zYHSZxuzqUNMdp9HEH0yzJD8i8DZolYNuWL0QOhT3Ve6vUOaoMjez4Pw
OZEP14GpT0hhMHFtaLmfriMuU7VN7XaG66gwP6a/4J28fUuYGuN4ScI8jK5zNJefRxUuDcoUqCqi
/VLlLzM9NSpL1wAa4ajR6WdcvJSVZPuEHwgtfkivosSBC+x0Yfowq0UBRdhgnBaf1k3QGxIE9he+
GDvSx3C5eJFjxPgUYbS1BeONsDE2L/UPM0X6rds5EhjRZiFbhXZFtEvgYHF3Vd3NWp3lGTYrA6dX
Ye1bcN/Wsbk9/034pNOHJaxxuCOjVGNEJzeZg24LYReMluwwJH2wrrLCxxwJkk6y/ZMtjAsSvVi1
+oikuIArtOv0uPr9ikZXZDDuzi9NZAqYDIZ5O4ygkS+LRklhQQovx+S3kj06BX3svUISi/KkLP/Z
vU8M7pXQwJEjp4GvNGxHsF9W20gBn3y7ix+nC7pZAjWc4gAjYd4P2WyGcHUQ+/mQnrC/ZBfKATKF
jgczbJY8mNVfff0XVxQ6uJADRmoBmjycncdWYURajyZCvccMBnKEHn1XZcdVZ2EQf5rWKJyZL0lV
RM4In8DYylLMe/YvDdiMoHUQkB2yw+WzfpPcGUG9JffpdvrDZtN/vt9qkZz1o8VP16nD/CB5T0Ao
6YAKr5dcwsyg+SWC6paJKoOqFW/eU4fRdaPbgUhsDmZ07KcDDYgDMZ4ePQjaN8usdlkrKa3JALkT
Zo5gP9BcfLlIMeqwGwlodsHbk6vNMZqNG2rob23zN4/+9So5xztQtB8vDkAVsNyVNvTfZhnpuMhz
rCB4YeoCbfgtdK7mIMVnovZ7Mr2ZUKX9c6+xBuFuRrXQ+rojAHEMcxu11d3otZLOF+E6oHKLFxYa
kNF1dWoQc+kqlVYxCPqgTz80+mRoz+dXITQBcC6CXQj9IKjAn0Lg7vK0eMbXSJKXwWp9b/rtpXWQ
zmAzmW6N8eE8nHBFKzjuFBd6Z83xBDhSX9vmtym90mXN7uxPfDlFKwjuFCm6XtWuhk1bnNdK/aVN
PYLzTSvJ+shQuKPjTlWjFBH8QekrBcXoC/Ud71Jya8h2izsqkdPk+ahit+oGg+TRD9I9q5UkkyrB
4Fs8Cy+dSWQxDP2hR4ZPmx5dR7IO0WahowERv413LsLuUyOLvZjMaL+Zg7x6R4cfWNHfM9Cc5LXk
o4iuuhUOP4UYmWZsuwpwqPG7LK8X0HqcN18hAKNzxuwRqLH45sEa9f9/ANzynsKptLKhPmG8jSjh
XwTuyC8KLZcRBBEf15wWgu6p2i7f3RBaFwftdg6z/XKVbFRpNUxkBmtc7jXhQcRysEzYc4ORyoze
pBgmzYM3+tRUG2P2GVtTGsrifEFUhEYYdOHi+Y4LDw+yU8NAAzrKo0m6BInjIKvjzHYa+XasZLpv
YJp0CrRSa1q8oVL0W4xJYxfBmOVzFiR6Pi++FelzGqhmaeQXBZi14l2i9PkzVN/ofAnubwViM7Ud
S8LFry6T/WjM1YMtFu8HPt4pI7cljZIsQRkvm8qdwrHcd6BF8JZ2U3p050I28rzZiRDRBYKhJPSQ
2uDyON2myAJ/o1fMS6BP6VYxHxs0zBfze53EV0XSBZ0lEyVnB/LUh368i9E952BGBHNQp4AECSnN
6rwlMIvsTR1IEGvgFsvehhYz/lMR5Jhx0JTf51f59XAB1FAxjoIeVvZ/p6CGMpeDkiVq4MQv5viQ
Vd/P//2vJo6/b4GM0UCoip42zgsRKNcoqa0vwWAgRzQl31Q3vtHNWfKxvjo7wEAuEsrZ6LJEv/Tp
MuLZGmKzXZbAY3OQSEclbboZjJ2FqeS/WBDKX6ajWnCuXyaAK9PuHMVZMJnWB3VkhW172ylKeB5F
+FlWKNxNpxQ50WbPxRlFtmt8sLv7839f+FnYOCEaDfFfvvpp02ixhwyMYiPoLHZKUpY/0kqBFiYu
DVlqUrAWA8UssH0hoYbDq59+G60kuWp2kQqPEu2ycvZN4ko+iiDZCrod8IegLRopE41vi7ErmkeT
AVnV/Mk8OtsFbjTaO7tlgy4kabVfhsZnj1U0xhmWDTTUB+vAgqyCGy47/a26tv4XfjbBx1ovjicT
ipdUzwsvU3FNZA8JSF3v7ACcEvfdsQ/nkFah9iTnJRMUYtmWou1Vx3QXOBs5d5S5i+YodcFQkb9+
ydOg+OFcZKGdQd8OgnolSAyfyBbC7UHu68fpl1yzWrzwz5/AWc6iLGDDM/ETlNkKl/K5G2mY1vkf
xxenCzVO7XOqaiOmzHYG5F8ndO0bxh8/KU4R2AlZVfl6My1bo8E6avpG+z3R0dzkSsIw5uG42wOJ
LQP/RRMl5pbZXq4woFS2xJ1N1cBu7mZngNjrjFsDmS+UrTFUdt59fCT6z6Exf7xGwxWloFeSGQfm
wlkieYIcNlQODfDoRbvhkEBPl+mSjaF31C4wAGtcxsfiYnwmD8tPGiiHuPsf6EYEFTnsNJJ/HoRX
0PnOM/20SWImS2nDrwUIcOYnVqCIr2Lij2g58t1ttsmuSsnXFdzbJ5jcFdePyEZWaOEMphY9/SA0
8s0yQUU6L78pWfE9Zdtfuc7GRMhy/jMIbr01Mu+H+mhRE6vHLRF5aBdvXsws3bnm7wLSQOeBBBHy
yb7yLmiG6FGbZR/7CjJrvw1QYN24iq8s0DHQoEXR7dJwyDbWw3lg4d7C92C+T0fHEM97pzlVb9AW
t625A3PgDgwfu/YgZzbThZ5mhcP5AL125wJSfqCqh6xHcZgwR+BHV/am35TXKJIgdTjs3cRXQVhL
mkODTDxuFg/SOXK+M8F1iSGKzyVzzqIw1LT0anxUxcquprS9qBZP0nTJU9ggsYbPucLgnQXV2iqa
sK3evbvLDgMoC981P93kj+CsTX2MhW5AYxVWm6H29W2xScN2Tx9lLxHRpqPrEHP/rPPT5CmWasUc
e2pipXH9RJLDEg1oTUgl3l1wRgxMOWDUAc9HC/Rmp56qGNWhqTJbDaISXjeuUHqAnCj5HVmOxCny
UxVsV0+guC+XxC2SIJiTDjDXdquT4soZ7dYf2xRSn5iUD+wyvc0aA3XLqNwacfXj/FkRPFiYADwI
LxGWonedi4GhBttMmWGogZXOm8JudvGAiZypxYg+UfMAMxboGXQlB1TwDU9AuUA1zepiwrC7GvQ0
8+fxzkq+146Mj0JwJACCuhSbt4QqPBcH2GnaGAWIFoN2xKBKBIK6UiZHI4RgLVegqQI3zZdHsTX2
boNB8CCt4+9TQX7MtrY5/31ElogxMEZxCUZmFNlOLREkhpjlrWEehQYqaDf1FzcO1Jb6KVgoz0MJ
v8oKirPEGdo9nTMBqgYntTa9DdoPI5G9uYQgBl4QuspSM3wNbCpAej0SnKy4aPNQTYz71qh/eIr6
57fcyfuBC0SXcZr1KsKnMVVyNZbqNR6Cz8Yw/swbWS5L9InWTxXuE5Va2cZ6Dyi4DIj/6r6uIbUQ
ZX40vp3/QkIk8N3A4DxGCMGdGyPLYzzCYNIudOASc/Ln6TZboKo6SBVVBXcoxng+obj4xKEliBUT
QI3H8hpNWFMIlhUQ1oLAMmd6FEc7LJ5wsyGZ8qt7lLVhi6xkhc7HKIlJ7Lhi6EP3bJevY/+c5pIS
jujsYhsN9BSDGxfjSqcHC/8AzVi0AwZ5By1sPT9AZFUCIeh8QUpGw4Q8kmYY6+U7X8p0aaPCtefA
us+vx+t6Fx1wvBASGDs0o16AxA8Eyi7ZnLcS0eaBaBSvMBWjel+YjOlgJKZZq+jVjL6T5lHpoYJq
/sXxWmNwu4dJypIqBTDo3PjNYoVjVAQYekQ4K6l8ib4TOOmRclTRIo8uwdPvpPZOTVtVm4OJZrc5
3ikgHpO8gsQQaBJS0WWCFnbuDpxbRVumdEadq25e46j8PjvJ7vw3YSeTe/qAoOgTgju5veG1SNIB
Qqubx8rOLzD4tG3d5bbLux99px9Qlvp/roo7wWWPwWFEEWi8LjEv3C3+Mv/N/bdaFd9CqeV5TEcD
q4ra16y9NqnEyvhpjI/gCPMR6BpDQxzq1dwdTkiJd2uFzj7LH0L9SfPjY7pjDI3FT1lzhqBrAod1
hcW58bQG00ReA6vdRDu39ktwNYZMEGUO5/sWYeBe1tokcudrRM60HTp7yjgDUVN+GsqNkT7gjhr/
kDrvP3sI6hZW9kdrGreHcQIetjlZcIBAuRR1eKI4Ekszvlb82dZ9QnBb56EiQbsCEE276etgCZcH
N+hCh03sLFu3BkE+9ADe7R69SBEmk66gk3ZXHbsLY1ddV3eonevoT/LAhnz+1Ile9ic/jN/hWhus
ksBNWRBBBHuXsY9/4b1waA/zoQkqqCLIJr7E3/RzK3jH6CqDpddstxMX05mP+CL+4LgokvxxY/bp
nrMfskqmmMjaOGUDoDn/rif7qkr8yJRcYMKbBGxQKqbYwajFl5xrPaoS4oxoXNPJLqZXpWaERiYJ
amQg3EIUd4SANvNTaLc4KF11A0HtAIPEEiMV5V9Rr0BRBv1XGhR6uHOgJeOUL66OL7No7s5KkiwY
kyk9VHWJSc+m13aeYicXkKxXQnXJ1ZsMUr8Pw2CbV0NmyXp9RMkRpHvR18g6BjAIxrlnb0CpQLXw
/dwr52bcmC/bfBMfoTv1EyNagXG0AnU/ZKHkQLCT+OUe+kT9OMkrq2kbM2q1km3Ctn7Sg/lquLA2
mNO+M7dM1VcWxwlPAyIQMOqg9IGEzKmRksXM64VgkWjA8Juo8jEGjmnNy8j5cX5hgkQmdvMTiPu4
kUcckrm4iTxI9TbuEmrdL8ucwyh/HMBgdh5MVAzF2wVaViqkKlwMoZ4uKzNpZvUKdtHcpXeK5w+X
4O0MihsmDFn9Lq41luK+UPeyLpMPgoovn28FzIcRvTY2nQPg+IUeCFTloXKyNY8YJQXz3GMCtULt
OFzYoXlv7WYUgpk2pHE0UI3Go3Ffv57fB57d95+rZfVzOBsGo1+tKWwf7KvkoXg3N/He2ZIjaw0e
tzsCsSaM82zMy2zfBPW3ctvdQnZL5uOF/gOtgKwvBqebz9XoZqOCph0BYrc1d/ZxCZm8bhJa18YO
KjEHd1veyNicRQGjDRYRlXFuYICbW3cUD3ocpy7uO/O9ce/SXqYlJgx8Vgh8X5TldRpEVhxcXDdD
GO+rcHj1Hp1dtal+ySgTRftngxEFOmJgLjD5JAZKk8tQjHgIqUv0XqvaJZ3oNi5lDk8IAzeAdmD8
D57v9MzoZdV5WQqYcmm28PnHQlNDYske44JBPGierHDY71h5uM4p1b5vgdNulCIAy9ENxiiQ0F/A
unXBppQhc2GEE9jSKVPGlLZnCG0DlKRIlGqM94U7opMG0tfEMlhbiPasba3LZZ+E8eVynKFPND2m
W0vi04UbuwLkjLGnPaFzCUC19m6giBLojX65ODK2dJErxxvsv+vimZ8jMqqkKACDVJXfDdGOqPq2
GlOQsckoiD4k3Xg3t8biro1GUexycYCl7G1QwKcX41N+ofnIrlwxzWz6UtzNl/Y+2YA94bxLk2wm
P4Wo1eXojCnbzGUx/MlsdmWruH6qVtvzQMLcANpoUJ5ABynj9jy103bU7DlbYKeMhz0qcH+gSnqg
m/hBC/CkDmYf5N0y6xQb5ycoF2uZcZ0Y+sxAaeTX2uRbtmSAXryBnwjc1UgtM3brwYbjSuPG743i
MiuzH5Uiexoyq/5qIp843DGjtYpsWA6cvnrvnLfG3jj5czYcNUMNneG1SyXhttgjr74Xd8xG112S
JQUgnjhPTCtz2cXfdD/b/LGc+se1ClUQMMiqSMAhVD01jajX0JoQsaM2dH7W2xhogwKJKhNWFH4q
ZKXAh485qS/kyVOiWhSOGqds0V9aQ9tH+mD4Eaj2zpu6EAfUv5ibBzcQkiyny2m1qSor1kZMh2Qb
FU+ahuaDZZSg8Io//+zaJwyfjIhcpJUzkBfjAyXfisspVJ9QHtriMXqA69gyIdslqK6dx+hGNaGu
EG//6nStfgHnttTeAn8pHdBe7yF6L15dKqMCFvTW43ZbQXCmMeMRHtMOi9R35hHJ7af8ZTjEe1Za
jXfQCD6iKgCq9Z0VRK+VVDxbfLmu4LmHvt1nhrkQwJu74ZLibZ8vPpRqQi9oQ0h0XKvhEIyQkan/
lwYaofNagbN/X93sw+wtCcJfZJuucOVYl81DEUahHbZhGfnJRXQhH28SPhpBLIWrHOxOGsjATjFd
ZATHmg0TjJATZEJ/5Nfg1yFuvk31KEsSCt8VyHThP6ybG0P7p2jJVFAHvED4urfj7+Tb0AfF+0dP
RND5AzoRnpsLqJ9WoVzpWnhGV8icOwV1bOouA0xXMUlYg6edGldeJakgi0DQjIsiI+o+oBHmNjPS
DKWELgBOaNn6TfZQRfdNfDjvbERhyhqDOyDtrCVFXwPD7tDL1105Ro+y5kMk612XrYU7CWoeV01v
YVbHsH5V9DvRr4tJkrEQ2TuGnaAYgoIPKgj8N1G9Shsq2PtYaNtK08M6uj2/WUJ3sobgXHOZjLWS
DjDvet7Qy8wMtDDdTCDzge6sHdo3+lZpYHvocPim72sNgpaycv75RaLKeWryVloTNzWxyLm6d433
pro7v0RRYuBzhSA1P/37c97OTc0a2otB84uiDnMn9/sYHcnx1k5kmgvC1WBelmV2QKHJ56uNzEyG
2GUWHo230Vz/dB1FNiMutHDNQ+7BwusCqaPTFUWx0vZ5DScxdEq4NPlF7XjHotE20Z+P9eFBuELi
DHDSBnuq1R4pqvKXmT73kM5RyOv57yM8RysMzgLrbpkRA8HxOAq0cdSyu+06CGJgmvDpPJDY1j+R
Pv59dX2YxpjQmgApOTgQMk02zNbzK3qh35A3SK7MGxOcc/si6CGOlqFHR2bqkqXyd0lb0RKjKPgB
cXyzmBdLepXIolSh/aGfBKV1EEuCF/HUNjQIvBjliHwbob81vNNsCE2f30YZAudf+zzSLAUkKkGZ
NX7XFuiqeD6PIMwqgSD530VwrrWuLGW2dUA0oX10bvqX5W3+bT2DRTjIEt8NQe0AJvPsCW39EOV7
nDYkTDHSiqk7yVqF5YP1L2GbsTKZ0XLLDukthDu3iLY27S4Kh6N1XYe27x3LrfNtkbyeBGP3OHKr
tTMbWiFqpInmvAIi08uqsAE0cG+Ve/NoQmE5OoD7kb5Od9WThwiPhTv9ZY2WkCDyIQm3lZbEhK4G
zIxow4ZFQUTm9NcQGo+gfEVqHiQAlyNarvZGyHIpHtgb6JP7tjxNu3mvbM8bgBgVMxuIEFCc56Mg
aoIwz2PDlUmRHsG4HJTa/WjTXWX+OXcZ2+1PJM7BJf1c2r2CywdDLTs6LjuvLQ9EnTbnFyS8g1Yw
nI+rErezJxe3LB4oAcbcQ917yusHdfS2ZSkZEmN/i38Xr5bEJ/ibERSkH6+g+TiAoyG+snbGRt3L
QlXJN+I7G1Q0zA4pi4s9aNan2XOvJ2B7Adu8ZDlCn/m5dQZngaYHKVOXzdWpDciUpjbbGsZQ+Y7W
SYxOCGSAlR3zQhA04D2nqyl6HSUAKp0MDB5GaOcDuBr+pp0LbPb/wnDrIdRaMgwk4i0MQR+0W3f7
rHavjaTG9lnT7/N2J/xITP4VpNAW+Go4Z5IVeh7rIyIFiq+DvoZAt5ZwHi5MmbaY8FJYAbEfsvJa
EVUjNzNws1HQ4PpD0QVmrj2cX4wMgwt7xqybRocNi/YQfNVnZHLnP593ZglwuDk0xKPYyceiSW7V
GdVhA7NJ/Hl5sFtZ/U1oZSsE7n5W3KGlMRvA1/rR19PEb1U7UPVFcnHJYDgraxsUFgv2UlaKwR/1
nzUq7G4vK4MJUUANY6IIBjqaL6E1KqWLa+AJRKLaT8jPCr2ypSXTGBE5NEyCgdYBzyAM6XDfPXUS
s60GhDRen8MDkOlurEysKlsOtRVtDUv/PTU69aHgcvfnFrdG5m4HatUWjUwWTHnRtsvaKz2fZFlF
9iV4d73G4K6GfklrDEgDYzy6OyNMj5HhW5voxt6idHctowkUFp2RyACFOtPB/DJYV1ha5M6DwS50
NN/aPjlGhxT9EEqQBktgBMamvOlfZXGU6P5jPQQmhqxAFcP3sPbErXLMXuCtPECnT1mmA+2V17mc
r62G3riq7NIQ+b01Hhe2UUxE2tMMvMV0bpoyurXcfDtNysZum83f2Mjn0tgZWXk+K9M7XISAcjDZ
ZJnPy7Q/DyCsE6wXw/nWrrQWYlKdpdy8ff00PRT3dG/6ru9s3Jv2G1NMdSVWKXK1a0juyI1DRSvL
hVF27VWRPVMqi7uEgfUagTtas5pEo02wqHZDXsYnNnvnBePWfkvuWFwbh7Lqo9iLfH4n7pxZUMfS
JwYI6i9wufx3JEQWFkl2js9Bl2292LWGWjR6R4IU7+VZlrIRImDSF1x+bDUfj6eVwaWT44HoFCG5
V9C9m6sXpuHtzpucGAKDUFBUAS+7yv59BVFb3RLbLGywZzvUagxnWZ1/HkLoEbRPCO7Y6G5bY/QX
EIWuhViJ71i3Xdr4w2z4bScxZ6E7wCgQipco2UPx63Q9idvXyaxgy9rG8RvlBpFXMHqvFZWkN2U4
nFGnkzWW6LbDa6JlM265urUq0geql+3/j7TrWpIbR4JfxAh6gq+gaTNOMxonvTCk0Yree379JVp3
Jzaa11jtPU/EZAMsFAplMuUxFSQHt/3CalW8RTehaeWs5250oucU+YvMifeZH7iWk7yq1n6+zbxs
Jxpb27rzoWinQE8UVGy4Rc73suv7mlQpCoiV8klNOho1f03D83Xj2MZAMhqylGix4RUIAqmF3lOE
SyoYApdU35bWom1TCGKkza8FI8NMNmqw6FA6X4mVYmgTnO3IxiyxTfsoPeRBdgT5vkH75fP1FbH/
dXHLo4HONNF9Bs4+ztyNqR/N2WAXYCbjQ8UY8xOME24hoEQBVizkBTG3xN0SKByYZCjs2SlIetuo
A9Xtzru+iE2nvcbgzlGYJeiPlQIki08TbiqI34e3BU024ReVRqdmJAHiliWsEbkTVZThME+hhH17
mPqd6qiegmYKJlYe35IHzHP8jRHmzZKPDbI+0IthOPyiTzDp8i7pxhDToEoQumEwGFRqZsPJxmyf
GQVorKRpFxn5sZasu0mKjxi+i6jaTwJ3crJAzmowkAphWzTNQJjO4KwmxlyJoi05xvlve+jrUC3y
hk9Mr10/MAp8dF68zgin8JhwCo81s0Q7213+6veB4KhsGBd+CAacMBSBLeHfRVk3QBVUw44sA0FT
dFB+ChpZYF0bnxqUqujLRD85pDd4kj8yK9VcLglSWUsFRbTHWIVg0vzjukFtRAEAwUQGmB7Bwaex
ha5vtjBcwGMCkOTQHdh0ZuNZRzHP31aYfYbDfTkwm6hQwmA4t0rv6D8jJ/YCN/Dnd3SaussxBbkg
eo8El+r2FkIxDP2kNug5uPNZ5fpgSPG0OBZpnqs+ei0ncmsazev1TRTBcIdSTtQ6smrAtMNCBwVj
/BpeE6VowH7DP2MPf6+Gu99AcjqWVQMmla6MD1Yz3iRKdJ8Y4Q6SYYKTtmkW4LYBE4QC4RK+Loku
xtbsQgX5ZKnz7fDeIB21g93YRG5hPsej7Tbp7vomsm9xcbZXkOxduLLEuaw1LQ1lbGLw1lkRXcBG
HhNGwu8rgUj6dvP8rsC0c7Ck15WybrA+W0eaqcPM7p8zkqONCVOWIEbGuYKC4jnCUs22WWTIY8jS
iHlZ08lA55ZIrRMlQjrhzdVgGgRDqb8498+xJNzXMAtsXeeTR5CSF6iIU8nJfvau5hiv6r6V6T8o
3WB9/8Xk6arKEaJjGArG+iCbLg1/LflnOxR9pk2LR5MMWooxS4qR1fOFQR+2tbW5Zue3u5G7hKJ1
3E3V2tdlUYfd5hlmXKdIqZgaCkXnUIsCKTepx9VSjy/L9BHH32Tr+R9Y+AqCcxNqa+hDEGaLo6St
o3dfzf45ThLHKmwQ2KX+/wfGOYsmq5GMKrEelUQSVXrrUyXbr9Dlfq6VMNlZ0Z+TPbO+PR2TuaDN
ABk4d6TasZXR1l6B0EeWqJ6pjjSVO3kWdglu2sQKh7ux0KKFPgoNWqc6KKXd8pv9zvoEJQ/c/72j
gvRLdhMv9kU3vgiWO88kWeRWDgC7lMQxJpMG8iuJwb8ci47zliMEuzRIcaGkzhqQzy3RHiCdpjUd
jD6vU5qPyUCRC/xW28UdwumYhr0k8PZbtr9G5AyzKLK0RTZvcTACso+y9LM1aV4b1n8ekUOjAY3I
Jy5wk29Lt/p8CjMVFjJqVuaD/qlz8rYRNHBs+cI1CGceI/L+VhABREpzJ9ahdCcLdkuEwFmC0Rmt
aY9wSkGbfB+6/Kkq5sP1wyuCYMa4ugvlJkHTRA4IrfqSKjdtL3h9bUX0Z5+Cs7GuGUD4xhxrcdvd
au6yr/bKkXXZpi5GwATB8tbRgQwL44bV8LTkSU+qXh5UKYN5lcVu1t5yciPlN235D56v8D6/YbgA
IrYLNc+SBo+DoT8OSYdgWXK16bFTRJpHW+8+iB6ASAHxOSIyvtYXhVkWhQ1ovzTWCiKpXqiGhyqJ
GIOwk0XNrlmOJP9UBQg45ZsMU6YQZKBlLxpkZAeTi5kgSQS+RWiBIzTkBZpJYM+zSRT2DDGezSGl
I6hw9T7ezcVLa2HcMBDFoBuuAogYD1cR1oC1m/PyU1v0iTEZCAxtjNCqB7tDBWIUnOFTPftyXb9R
uEMcGYVqNwlQJn+Kqf6ECsCD9DC9x5OruJmb7+TPvWsddXf2A39yCMUsz3ueO6ED+3VEoc7GacSa
oeoGDT9I1vHNx3MKfZJKwtfO7YHK05tmCI7jRrR9BsBtatMVsoboFwckMPdgr/VU+9ZeIIgdHfMU
raQN8dHUdN3FbBzKM0xui6chrFUQUiACzhMXnIwgTtacWLFpkn2/jiTaPs5famYEMswZSIbZ9fdh
lRIPYb4wLmDH+9Jmfn8lzmfOvdEWegeY7l177w7K3va0R/1Dg5YGRqwELk20Js5/aoXWV/aIL9bJ
Dc2HN3MQZGg3z5mObg88HTDrzRffOwQAUxiDiFHPq0Mzvqfp4FsYu7j+aTaNAJogBqOFglYWFyQq
ZITUA+RonDLMXcV4Ua3FN5RDIokC+Y2YBhNO/wXiO80iSzK6KIWjyoyAWt0IRnwIJE7HfIxubeE0
omBZfFtZXNi2pHRYljXYoAy6D4vW7ZR9aQn81FbzN14lEOFDbxnkwfn9m8bGKGIywAzA5m5hBsix
Iarm4AW2Jw+gtkJiAzIg/ozHs2sfREXEzWUSJOYs8HVinpRzG0of4YqykA/IzXcNAgNRpIJo5X5Y
QoG1n4o0F2drhcQ5C43kcbAwa6yWzqkmwy2U1BmUtzpvbiLpU2pmlCyJZ0s/rtvn5ilY4XKuYwoL
Y44wdwTOVvQUSzUtQWA4tcS/DiPaSPb3VbhVTrpakR75m7JEr6PUH+aqQ9NT5U2RSNNtc0WYbSIa
gnu8arlvZi7aYoQLSxVZ8qHQZKqUKXilBAvaRoHXQDssLJOnwDUSQ64l9oSQ9S/K+GqUaC6PP65v
2uX4D3wTErFQBEYPMZbEOY9smmd0as8h7uYG8yTpcUARFnuIvmjRQOZl+vAci+/hmhqwPqoEWK1X
HZIf4U0U3c9fa4dV6WWfqC76H2xlLwubsS9Nn0Pm+lOWpErSaqlDOh8xdIoEqbLDWAeS+6I1nnzg
2SFjSOBaRMCGPQW7y7kVqoNuGYEN0gLmTGzVjQjUu5PRy54tv6XLXvKC/eApjv1aLNmdCo2jXeGI
fMrlywC/AiKbIDPG8xMDm5yBKlbQDWSCkELrQVk2vpNyJz1KXuOpfhe//41PyzaQX/YakPMt+mRm
piWfAINdprn9btgPmJFOSq8TKnxeGi2qTQiXGbElk029qDspalvVo/Wu79InbW8eQM/n6766/wej
TxwS51T0xmy7rrfeS6VIId8Xv6EZSNAKeFnxPMfgVXoiO6lCs8s6fKzRA5u4iUJQ6+S4gBijLSjR
dJnOEQhFRU+6i4iVA+YWV+qWVOQNgINES925yPtDrC82srUjMR2U/DoIaofKQ6AtwV1VSIPAwV2a
KfsB0CSH50EPzYU+kRxK49TMaXc6LMERKSA/3mU3xrE6hn759qeujkPjlmtFi4FUJ9CiWwRIvrIn
z+lBcxgp8p8fQA6LCy2Dsa0hMw8sphUTkpvKn/bx7eynwS58j1HRur429tPPjh+DgxsH0ZMJX25z
5z0olsCcLevd0Jo9ke4H2fKCMXIXVXOuA13cSRwQd86hq6dobWu/p/VPiGcUxjNJBeGYaCmcAy3s
flwwa/JOUB1X4z1EialsPmmhqP9OhMNZg2HUU5Es1nuhlO5klU7ToZIVlTSSREhX9wz9qhxS0Or9
HFg5iEKWT7YJY7dkGnYC6xaBcAbHyhhRpgAknnsn1VAzsFpPJ7F7/ftf3uFrA8BiuCzj0pbolFCB
M/n9a4FiSOBjeEE/TJiPHO4t4qRfkKnBEMpIQ8ESmW39TyMHNBeq6La05MMAaL17nTLoE8WiMadt
V4yyNAo+Gq5wXtbeaKET0kQgq8KpVTEV2euowDCurICihdBNPwee0FVseuEVJnekpNk2sikl78mt
foycDFHCcFB8xW13+S52Bi+6qQ/983IHLUnBYd7c0N/IOmcz0zCDRErDhkpKQ5dipsvwRWAuF+95
Zi4rCM5cxhAzfgOmn05+kM2ZLt/NTzXGO0p/vlFFLAf8hQJtMUyO4SmF24Sp0NrcUYuypJbGLHjP
bmWwdeVe6Nn39lcEPShLi+4TLm13gcXtnibJRAnl4B2iqbQKfBIbXiE/d5ZB6/jZaF4EO8l9rAs4
bicxVK/UZR68y8f2vnyMvbFzq5+jG4BSYdyXfrHrRUrCIkTuvGmSmSSNGrwbqU4n84skfOFzPotb
ElgBzmPlUrLaUiqC9wjMvGGw1x+EwnDc2bpA4OL+tg1CezCC9+SA6ALsPdou2ouj3611oAytaazd
Sjb5KrE2lZqZTtK7RDqv7+9k8Byn88/r359Z7sr5nVayxuAsuyszs4x66T3VKsfqDlnVUJ1gPDwS
9N9trwWJYUadY4GL9fyb5EqxNKMcfonqIhn8SVXIEx466ApqK3MQ1GB4asLTokDkSQwIyuC1wj8+
lV6TijZSHoM7xc/3NWJeBMFu8gSlbCqmn9iyZyR5QI2MCAmypdyB7e1aavPYfq8Wg8r2i5yPgkTc
6ffyHwmZPnT7sAoJqn7nmyepfWTLWE/tkZ3qtd8MdHVZ95CpvLOfQCfgDxQkfXfKzgALWvcy7fKH
HKqVyxfwpu/Er96NTwnmazTUYp4W3UH8p0TDLlju4KDs+MnWH8rsaybSUtvY0TME9vdVymVcIIHc
LsE75k7bAfrpi6iKeuFjtZPYkGayTkams3wOUGMAR9ViNPRX8eAHy04zvie6RslsHkfSOIMpsMjT
Fzr7gidAYrFGOfRp8jUhE8FatZStSXunBK+9D9LoY/vyvYNOoBfh+6kPw08MiGavbDoze2Rpkuhu
bgQXM5+SRFaJrfv3z2DX6mpjW6tEAXnEz1DLzzWCkKwfDmUWQ46xoWWqOmFCaGFmu4IMx2UcMN9n
+zGRaaqBE7fSD3n7Zk3fkqqieV0IyBP5utmvHweJd9DUm5qBKZnzH6eWpC/ivDOpfhdmVI6c/N72
0eOjV3RUXCTFDqqbQS3u8IcekO3JCpY7XOFCrHGMYAsZWIWG+Itt6W6pfl9CS3CMN41uBcRZdQOX
1Kga1pe0hwCUimbGJtpQImwlR+5aqqYix3Hh3DUd45GgcodsE8g4DM652y2ppc7uLZpAYgCNQLRU
Gm9cbjL79foeMhfHmTde2vhmTGgAKT9uD+tkaaehxI4llRY+DRBXgKZW4hpKGFMry5LPyWQKaiAX
PgJrM0zz1JiI+sQpl7My5ViahzJGPoG2GcKW5L6bTMGiLr8XahIqJgHBCw0iZb5+inRbaClabtI8
gaJBkRj7foBSobkcW3N4iVWyH9J0f30jL1cFTJbkw4sbpZ0L7h8L2irTmMFP5KOz2LlDdIG5X36q
MwR+5GJgEnJhhFW1hvqS1JgYj+K7RJKPManvZZL+uL6gi8sCNM6g1YbHO13EfOeUhS4ty6xrA5ZB
7kwL7SoEwilFL2XudaCNnUMLJ/oRMY7KKhvcLRxOBikwyWvQNlBfwLR40DQRh4kIghnMyuRSc2hY
sGxQ+K+Rpubi91H2cX0Zl0cWOsNsXAAsiYSgyH2OkQV5kVVqZlAShbIba4ELkfJbqNkhhb1gkv8P
0UCZaqJGBXloNLXhFJ2jhbJJxj7pVWrW4z0kqSPooZQ7aRhrT+o0SYB2mj4+cxMoWaowbRAaMmE3
mRnLagPjUdPKGno6SJebu+qgO9oebTgIz2Kv8ItPhZ8+2vflcdmTW+2R4HHcPM6+5qhUvSle1PvQ
jSUQUYly6xeflftVnJeEJHak2pEs075HT0H9mhNNsPCLQ2CgDQSjGTpByxYIyrhttqqh78dGkWm5
LDRNsycl/4FX3rfrH/NyHSjJYzjfQoAItQNe7zRPc8k2MyCYzUdZ51Q1J8E6LjyiAZYWaGpg1BeO
F4MZ59+vtqaa6HnZUKQLP0196ydhX0F00DyCT/YZh/qmrdVJELRcbh7qp1ABtKEfjaCA7zaW2lSz
YxJj/nf5OgVfTLDwxYMol3Zx7EAhhRoteKQw8MSuy/OVzT2RqshEd+wYZnstGmkJRnOr/d5PIgFK
PhcEIXHIeCBsBjMXZImRUTiHknVMNVezBigneCTH6RAfh7duX2E8kdFSNHfJREVklBt7uMbkK2R1
3dipzjBj5YAj6ITzTR/Pgg91qpyfH2+sDJMPaPA0bUw4c8c7bKIorJJipGjjx6DFh/otxwBKeZfe
mT+sr7fasb+db+fD8KK+ZbsRWy0wT7Zzl/goaaoY60GYxptnqDGOUYZ/iPfGTbdPD6av3oj8xeUp
QEYck0ksAYW2BT4ZVEhaoYys22epiviuD0LrFRpw0Z2ZdvOnRpeSHTom9U9Eb0QMhDxn38l28ARE
vAqVHBacnNuOLs1ID0kw03nXewYTzJLpgP4xjcZfbXDKncYlvP5WOnaP8j65g86eEbvudT9z+byG
BUP2AQNneMxDC4Q7LJFa9mjbMQdq3i0+mzEaqOU0HhuIziHRIcxksnwN/13XeNx3zUctzVMTeAYF
ixPOS7jL8RaodqJyB5+FPu0vhhogToQKoH4RRGhhkCEqx/52LtmVC0hGUy9/aX3ZRlaYGjvrSPzx
pvrIRSnTLf+zBuaWOGWWOVg1gBv913BDRKBYIz9DRFjw9bZcAWbKDQSY8OIXpHKh0RrYzRDudJiX
r3YQWFBykVpXDoZSEGpuGgqctoHmTij8omp8bq5t3UlKrCU46sh7s7wpWrEdltO3d5knHURPgq2l
reHYBbkKL+Y+j9rWxE1hT4VHEnAdGgmVi8i7bv+X9yzEiler4txckct2WyVY1RSmN0vUfVXRhCJw
ZZcZZ5wxpFYQKiE2YxQr52tpZ61VesxQ0Hoe+1tihlZHSRm0YC43jSc1KMENn5HB01q59lGSVzwL
z+f7uKiIs5BY+Ck3Fy1D9JfRhmMumLu1NCsql3rE3mKibfqYXMPvd+HR8pIZxyL8lOyjY7m/vs+X
CQHsAZ4O/8HkSb0LPc0VXQEmUzOxS2oizx+A8hcykyqj3/fRNbW7jrl1hZjodsdb+dQIwFns0Kld
ngS4/4lKjkFWuIGVPkt5vlMS6yeRukcDbCoT5rkE33tze1e4nOk2fZ1VpGVBjg3qBYgezZGoK1G0
NM5s9UXql7zG0opWh4JBPx0nBCl0kqrbtq+Y5lH53ughuF8z0auWXQi8A1/vKndtZco46kkIaM2Y
aWb8NQQ6NYZ3e8Lx7EQUE9tmszqfHJoOJZ+hM3A+B784xE9g2feUwDE8uUQnMKoayAXvRdR/29/v
t6fjrsQ6hpDMkAMzWd5S7alVvl+3S6Er5S4ILZ7zVEPDD+380dP8zJ1u4jvIndL6kPvFi2joQ7iJ
3Hmv7T5pZwsG2bjkcXI1N/S6m+qmdkvcvGDb3isCKjcRosVVbYKSwB5MrBCFrgz6aboTHw2Q0NOM
Kk77rN5I0Me8vqvbFwZ6muBqkRq1uE0dyiyxigqLlObEn+PHVjU9o/h8HWQzqDChE4DZTMyq4e17
7sqTQbLypcADvvGNz+QR7UXgpot8y4O+D8ot6OL1wa7sTl8EuMxXXZy6FS7ny5R0LksJXJH/vn0z
8A4TF6iU3b6hLzKZzc1cwXEuzDKrRZZzwKXyV8l4aKc3WRdJLm4byQqEc2LqXDbQNwNIcQtleM3X
9sQtLISfjNMvdOqC/g0WZ2YG1zaScyj9VM6Rwj5gj1ZexdcdtaY2Jg+QtCh35DD6MwLEHaMgyu5G
UWS4+V5cmw/nWiw9tfv69BkxgHMfQHidfUn0r++y2qnxwmkwxj4L7kEhKnc0xqBGExXb6PlxcBd3
3Mlg13cZl/P0UztCUAzctiK6pc1rgkk1YoafaaFzPkce8jgucoSmSWCGLgkyz27GnYExJwiTRjSr
DFHn+abb/o3Id55XjZladi8NVJFMdLb3GAC3Y6Qyrp/E7ZPx33Wd3s2ruDSvy4UYDdalVY9WKIP3
qKSy8vEPQDC0gTokWs4Vk/tg4RiM0xIHKAViNgyFnXxwhkE3vZpMo3cdajOSWEFx3ylo8sQkLaAq
A5UkdL9GXURN84PosJHxe1l9lipR7nBzD39j8rdDqreGktbALDXceWB3CJEHWoQzxZsGYTK2bSSa
MMTF+ZfEqFI0RxOYvTb7S5ve2n31en33NleyguC8ibk0Q9UugGgn695IyDFFU2Rsqs51mG1XucLh
/EYth1nU9sDJbhs/vDePGPz2zR+DYyJmkG/FdeH/gYjqO3YOlGk6t3lDXGdFitIhGk6bg/yy7Esn
3oW3KDUcmkemV9eLMj5CSG4z+6WtpiY9QeIycEF34jMf1Xms2F85SDM9CrZ1+/P9XiS3rbI6olWs
PG2r8q4iNskdG3RcJqY5elDLoqv+dthBz9b7P3G58z0oQ6U3OXDrnyq4dQsfaXTb66Fd0B406KSz
/a3310E31kp0PALwMGGt5xp30KFmbM1arTAyxGhnmtK+yvR9qYc/r8NsHDqQ3GHmAT6flQc4u0kw
PDLFpJppYeWK6ul2tVSeHoazLWqJZuZwfpOfUhFoDQYxogaVvvNQDNVQo5zjcMLTYMFljjmw+CXc
gSm1dQdPdpnIhXEo7oR3OAvxruFyr/lY0lGHtcD1AJEjtODFnomXz2HwFi851m+lYHpv47Fwvkwu
4izMJA8iA8tkeRf5WzmgR4RA9wFDRxoSIlQStvxtBLnnkFywaUe9XC0qVki+xnhL3rMYF8HRs+18
1O+IjyAAkX42DtcNh2/YR77uHJVZ1upmrXorHKIFqMlhAEENRDPdD5YaLB9ET4XtBaoy1MvYMx10
XudQpgnxSC0lSMh42aHBPfQEcQuMmOh0/pA/onsocvqyRQULvEx9YoErVO4Ehu0S1nVkjzQ6DK4E
PU4JMm0nLm3RVl6e9TMkPtkiT7ZUWWx9nct6HFvQ8dHsgbg6lX2VvoCrtHj5w9nZX5/v9+oIdyzs
0rYiIwKmZEPSVJEc6OMKdvDSt5wvizsK5WDnaco2cByfwuS7PYgkZjauoHMEzvKXoQ7zIsciGjbm
F6Ohh/XX9u4IGb8EXZSMIF9gFeyrX7iT1b5xZo/BMRsJDrYonG9bvi9UV4NuWupUnpzcBunttIvd
DJo342vQ/Y2Ot8tA/XzJnMMe0EUUph3wMYuQUM0OP8oMir9Kbu6kdtgblS3on7r020xzCf4a8+xM
15q7dJfczCdLTWdaQems/lTbxqzsxkXr9LtZCpPwQ4nz2BREUJcnAlkB8MOhfQZdW+gxOT/xUiwZ
oxl2sMw2cxrlI5MbR0tEGcdNFAypgDgStPEo256jBOkSqCAEnqnVz8QBq7bh6XMleZatLv51u7n8
bFgQOlnQAYbR4QsZRibqbqHCMaO3qk4BIMvv5RL1O4IWfxobQbuf1MHcXQfd+nSn6AFyoyiu8p1v
sTVBv6rKATrNu6XWnCnMD6GMGrL8fh1pK2dur6G4s26gdmLbUAOgloRJfzX6y+jTY9A2L0jPHeOk
v4vr5G2AzVLZGrxUiQoQ7TS1YMGXHge7zMKlfy+Y8weVLktEZrtsTskxNS03nxSBA9iEwKdEJRA8
MDJvmXMZ92lmIGBK5r8GdPMpnYjefRuBGGDRQ4MI0mPnVqnFoVROExB0PO9C1L4kpFCvf64tw8fM
N4gD0WHFOknPIeIsm0pZwdeqg7ekvLNClXa1yFWKQDiTSPtAIrME68NgLbXUF6kMoQz3/fpKts4V
628C+asNTi+eAFZW676wKm2iGZi1FOU+s8DKKv2wFuh3L7Z3HWxrReipwjlG7fVSBzHrq3qRR5gX
tKZBgWaDUvRHPP68DrL1+dcg7FCv4qoWrSwaYSBLkLs9yd2x+tN+cFAW4kWBhg4o3KELgjslfalZ
iawBYYpax8CcSKf3BxX53n+wEBucvhiZ1dESwBlZB/0AbUzRCKPEwVEhnV/IosazrQ8CoTOCDh+c
FQyPnu8VyH+bRG4wTqZF6QOJ52MZQG4NjMCme30tl0AgdwWIZYCkHYeSA8q6tIsGHVumjsZDIfcv
SQ6+6Ub7/A9gWPURJDbwYydN5dW3J0sYtBgrm2kXZUdlnvY1QWozzwRX+uZqVjDcaqzYlKzaBkxT
Nz+Ijqcs6R/NxBJ0FbOwnAuV0KjAptwx7g4T4OwskiGuKbPrp+2i99hKXk0t+hH2tW+kaYHQBQ9o
/Y/7BA18qBUmO12rHZzDaJiqDh+qqmd0M0fZQsPUFBygy3sVICbMmjH8MCawcxASNe2cZIgbgg5J
B0y8HKem9RtletJMWxTkbn4sEEmgvxJCXRp/4RSoyxh5Al9tGqgYZoYbQA8q6AUloEuvgyXZYE1i
E+6M3OR8SVUsp2a/oKI8oYD3YFddfrOAClhwP2++jsFpykhTdXLpepDV6wZp0kakqcDYZvjx0YbM
sfnR32pgCJKEPKMbywKHKnwQYkg8HPn0hhouoVRDWISqTUaLuffZiMH1M7v5Ol1jcA6bhGFrFxUw
NJTKu1vFxQgl41DFVKg3ZRRR133jhL4oQbRhhFgaGsxxFaHAy4s3z9M42JKmj1Sevxbkr7gju0p5
iGL7cH19mzgq2IXRRYkZGz6INPp5UWp4cpq2k2PYULOsP4dV4NhFKHCymx9rhcQFDINaGGGXACmI
w9ueiY9NokL8ZbiAh6+ORSBARBcZPwwqT7Etzyw7o87dTp2Mpyw3vDpu/FapXasQcT1uJknWeGzJ
K3dUNXNDmjCa6AyWQLSt9WOsQDojGyJyV5UTRNXMYXkJ0QZLdbN9tdMuyagVDKPupplUEMG33Hww
r38Pczar35NZs1XU2ik7pfiyB/n5x3THRBMVJ7hRb+yDqP32VGDhLoGzHedOh5qCWD5RgTh9SB9S
TJWITsXdlDqjweraFMQIjn1M9sXkkW6v4iVbU/mmfpMEiblN41p9eWYZq5UXdViYMVu5Tkqq9QA2
BBnODUeNlYIIHrNizFVze1ujiyyoZiCYQUWzunYsUN7ZlSis3vY3KxxuR2MYi6z0wNF6OBxIvTn1
S4m0Ksg56tvuW4LJ0eYu2wlbgrbPzu/1cTs4VRJo1dn6Wm9CPqzyTeJFIM/bmW6P9OZ8mO4wrpSF
TiUW82VH/8KKLMwWIGrFm4Wf82tj3dTmGd25TNt2OqToZgP9CdRgMJb02AtS7+yuuwBDhzC6PQGJ
LtNzU1HB7xjg2TRSHYLubMSUMZGIe9+3D+NvHL4zeJjbvGpa4Jx4Zd6TL82X2JOc3h88aSe3SIkL
Kxmb+7iC5GLyIpimAH3sDHI4MfZ13y1cwGjpAmOG8uX6zbF5IIiNljWMeaE1mANrJ8kIVJYq68iH
sXwMfQon9/U6xraHXYFwl4asB2VOstPHivfzXeTCs/jRvnj8GxQ87AdfGsbvBXFx36SHuHTL4Fee
tvqBjDDrBHhqHsVz/JvGgfFpyBCpuKgw+X5uhEUxDMlYIrVJ7rJn0HgtGBRxmPRM56X2QfFkiglT
USiz9cXWoNwR70ghWyjp/UpuGmg/+gnavsJF7dIlD2bzCMEbN3kRerQtq8SsNYZgILiMESzuwOUD
xlqrxmKwsqM6EdYp4Wqwdqor74WFi62AZoXGl7P1rMtyvQVacEd24PyOvqieti93wbMJNhcF1xAe
LNBUFSVdNh33Gpg7D2FWYcKyBrD2AAEtH9mdBAoJHZMHbegELorYTXZiqe4tv83GsjGeAg6Mi/mK
FBxqRR2hUGMvn6TpIwOxulwUu5IcoZZABceRHQH+iKzBuFJN2ShDgDZ5VjQxkLmFflHgKvfqg4EB
6c6Rb0S1oa1rfY3HmU6mdqkWKziSFQHDv/1WKf9gaAQZ99/7d2EvkjTrQQCIafhsYgY89YKDltPl
qf5AFxm4IWaXfTpRgWbzLK5gOWvRSAoqJ4XtZBQ4XYi++Nikwyjivdt0oOvlcQ7UyC0ph3oNnmQG
rQ65V+6Up+h1wCz039Co36yprRbFedBKrbOmH+GtWdEw+5w7HwaatyphdWsjH33+0bjAOwZ7HzIA
WNWs+9Wh8kMvdbp5PzklKvaxX4h6ZAR2aHHBn02qZUkS4IVa6FU9xrqzwhOcrY18ypkhclfCJP9n
8zrXndzkC3r6PyeQE84xrUBnhU4gZ9PQGxZCy8B+FbkvkT1yd4O+VH0KcglERXn1bFblt7BfHos6
Fr0YhAbJuRBjtvRxSmH4/XHxLb/eBbfRfUDBHS8cb9m8ClbmyHmPaJLqpM7w1RoZfVOKO+at2wfE
A8Xrn45Mn6rlIN9noxgGotXz67zWp7LPYjwEVePdVGJa6AKAja5BZvEQSvzVX8E/P5RmVgeFuSmw
KuzSm+ZBuRn2IehRUEN2zRt1P779eWnwHJIzyGDGyGOS4EXQSDkdypKiZO6MWe5E4eG67W8fr9+L
44xPi3JZ7yL2tpoDvyo7DxqG7nWIkxj95dX1G4Ozu7Ad0UfBGkUqzTGPLQV3ielIT+FfIEWb6fwe
UJlGRy1xF1zbu/8TnLPEOVX7bLQBrjwgnV2EXnzPmk3DrxZOd0frd6hRFkho+iwyEV0128HmqqjN
fcjOMkNdYXGffFQd0wFF871Z+K0/eSzii2p8YJq9C5a8GSqsQLlv2sTqMmUJQKX2GOzwnARpwZN5
W8Z0vO2+1hFaZYQB7uaBX2Fy3zirpjbH5DfucvAPI1UXfcTgALEdbde2HmuUmW/a7+2+d66vlX29
C9NawXJfd5KIZGcDYAefhUTDfvSl3d94UW4G0r9x+B6rolIg/iIBR99NKsXgANKrOYY/Q2e6Ewe0
vOrXv3tIdEgQy5AgNmzuCypVICVVfFqW5reP0771Zk9u0SoTnJ5h3av2kxkQ4/1Rdz2ol/tDcyck
29xe9e+fwX3UTm3Hsi3YR/U1P3KKz6GXO/pn1S/99o/1dS4WzX3Lbs41u2IPs8C8qUGOF7dfkvjH
dXv5HwfyP0u6oNGapLaTpV8dQaNXfLFuslMEM/oGcWSXZcpB1S3AvL6NqAKcX1HpkhVjyb7m6Myn
V1jm57tmb0GUPX0QOryttzQogP5tOyikc2jNMI2YLWem2h2azxNFIeDYH5KjfRBFLtuH3rLQVYHW
dgz2nUMp0pBp5cx8a6S5BKcCfE2WV6WiwcEtHGIxGUhMsYIzisOR6qaV9DJDb7TW0lx/RJrOD4bQ
sf5Q7flkgqybBN04yPyDC+p8Qb2edJYaIxtWWHstX9xGF+XJt+7bFYLJNWsG2WB05pgCoa126PJ1
o174VNzarjUGZ29hMulxPAOD5RMVF3M5hKoSXXo/u0GbCsbFEGwO6CvEw04Urm8FmdCugowPphxR
0z0Vqlbp4MaOG30s5V/mN8BjoAHuoPvB299I5TD/w3l/YDEyeANEYihWn3+upUisWrNmNl3Vg4Iy
cvToGD+SBE1bNPqu7BjNMbGo1EFBC6LWoify1lvoDJ997NVajd7S6qpfRpphNj9mDammi3BCAbnH
KEGL0X6+7kk2PixaicH/C/I8jKvyVBWxnpAEiQjgDeGHQQJvlp7AXv2jHETq2VspFUChdxndW2iM
MLillYlZ9Y2G2tsw1G4jW092AXoPeVCorKX/Iu1KluPWleUXMYIjSG45NHvUbFnWhiHLFud55te/
hPyuzUbzNs7xXXjlCGUDLBQKNWTuchkzSmb6rZbSb+By3IL88ClN0pcG2h0Cmq86Q70Z1P7n9eWv
nB2ZtqnCqDCuC3208+0OO1+qqw7LL6dxMwz+q19W79ch1uqoKJQhpYNuBPQKsNq2Y1iJQhfhk9Ib
VzpKyJfpIvphUchx5YPo27why7UbCYj4phB0Bh0IS1czi6Gp9EbzayB4PvoY+PIMR7uPnuZnGdSf
uTf+Rf8oxpFkA+w4QBbZtt9OC+esnAEpylBdHr7IaPnn7OPqt1pAMJ40jrsw0idADHa+q3ftXYTQ
oXQzcEhLLiRf/iarAwIStN2ArguHkk0mSWalhKZW48P1b8mgf62L0ql9rhI7jbxYl4P2ScxygTIG
VzmzLvBioL+j7fG1oN0JE4HcMrSk4ONAPjs5Q4fSNPrf3eE77ymxkiUAhctvYHaqy0wSYZ5GAJdV
cdubTWWREhPbfq9EnJiah8RcH6KYhrreASkum9tUBMluLP9ITXlz3UTWCphnK2KO89iXhjS1HTWR
+igcZZAnUTIF/SbBqFdrgTsGJf7axkzPvnCGrbTjqbOtutPFljLXB4natIwJFtppotMPqIDlCWjA
X0JeWLHuVRZIjDcV5yBTgwpIVGIgtBsPN8UdcUZb32ebULW4zzG6d1fMVKbfeHEzQVq9kyskBBEE
InKXrHBj/ChhoHivYMzTMXke5ZKEER2VS/Oke70ABJ2Rmc0lVti/YDrD7SgsGLASj851kqdho+wn
R7Ya2eWXj1Z9zWJ3mddSLKV+Gw5Y7Djf6ZWM6X/eSOW6k15AMC+hUKn8DIxXv5w0JbtOHw0UGMSN
RbagbOEUvNcXBD4KKlSPy549GYoEpgwYJPSCyhJ6KeShquun68fvv9gkeLVARCWhG5Y55vrgiySm
NhnuKMM/GLRtCFyr4O8Ot8nGB8kOD3Hdd/5BZJYlDvpc+lgXHuvKJtsHh+G1U61ym3k9JE2yb9Nx
fC6caTuFHFezGqihPvN7rcxJb9RogDYnkBvX93IHct0SKNo6R3JrD6JxvLrbZ5/a5fH7g0c/8OI0
KF3lJ0MPvPkWZEJ2FqBvqd8K0L45jKg0gvDkWFqaHe+7g/KzPmk2FOH5ORm6qmu/gnECqtGHfjbj
V9RoHLe6G2SfbNDCUrF2tE7x0xbrF8efVTM+oJvEudHoFTWLuZ20P4w28sBbyLHbVStCixto/Cjx
AMv/KXZjVISCgs4zsLRhijt8KUOru0fDm4tOo3tlL7ntvRIgm8cr8vOQGT9jFODHyScgB4V4k5bV
pink287PNaee2k0iFN71pa66Abx7VfTXgVLt8wJdWFGXReAMpj12OdqwAyJZRc6jN1t3bBiG1DAC
BvJCNqYu51godPHzuaZs8gqxTPuVngzRUX6CtYlOm3In+dbWBQElMG1RFhyMbpyfDjI10xQYeLbR
2zCr7RzpEBphNxiy3aH87kxfedETK2pEX/YQ9/uDycRt6mhoY60BU9xr8D0FAjbKb57d8kZfVnd0
gcQGalLWqHoRf74gXilBVIpSdGBpN41DKSrSn7y7fjWOWgIyjjxRYiWC6gx1q9I7mFQOoifvoy0t
gQfH+eA7022iOjVaX9D3klnxq8RpcV29SvB4ARMIVWvH0Tz/oLEAxV5x+PygNOFAGSQyvGFSS9v3
XvTIux5X3TkaGgwQUEKHDnM/53iDWWA4TaD3Y2qVTzTDEb2OAcp0lMShL2wem/KqwUJulFJEfjJR
nuOpoar2c4r1Vbnc7JIsQqiILmtOV/fqNkKHG89bND+Dio6xUUPo2jpvQdwwzFqzgR7oBF7jkHih
KgabzAwzl/SBf1cVY2PFRkccvFTbzsqHzt92RZ3bJmm4IpNrTn3xo9iEVZyS2fQD/Cja2FQ8gLy6
sEllBS7iHwSUjYRUhxO6vAO7DmuaKmSrdMj0MEatmAWpzSmElw+eBClxCrTp9Fzh6bUPi1zCbxQm
ItGgc5oEBVBUocQ5afXm1Ed58HDdj69VEOUlDBN+5GEIdcYQMORUPQfb4dQRO34cUdoDxYtmjz/1
n9N3/cd11NW1QZmFMvSA1ZEtWSh+rxlFF+D2H/ODIYch+NFTHuf8us1C2g/UmGipQh74/GgorRhO
QZPhTnwT3oMA5IKBWx96O7eKXdP/A2LbtUcblGl/AzJBRmG0IMrsAdjHSNCYr33z3KYQFCw5H23V
ALEeSpoBqmy2hzDt4sSowniw9MDTCfhnqyfcoNb1b7QOgnQzslqqJn7u7uKGbzQQjkCqApU6wXCE
od5Koy5YTafIHKBVY8BR+g8Q/f8FkNQM0pxRCtikDL25FY4NKR6vr2XdFBYYjCkgECoV0gOjcaEb
iBKZ/mCAJ2PadLtwr+1qnu2tWsICj7GEbGhJA6+IzZMDS27HXTXuU7xsU7/jtDivIWE2DOEK2Ksx
ocac367OhFjVR7z+OsVJVNFJI/+od9+rsuZ8pzWDQFwEPQVKlIhByPPvNHW9BgkW3OVkyKyyJHaQ
FBu/IhvOt1oLZXGVKZhRlEEZwaaxVJIXQZ1ocA4v2TM0edA40aAwD6kc4gzvVe1Q2o9n8zmB5AYv
/luzRYz/o90Yw2uQ/mBu77KDBIdRYb4ik7MdmNtP0FbiPKBXqxBLDGYfU7/ukjEBBh0mV9FpSflV
Nc/YhPe8m4q3HObWTvWqMUM6XBE2xFaaZwniHn/ztf7smMbEV7mhkXKsAEEzZZO4lXyrbKF+5Ts6
qtDx2+TEW9J47U174rVs83aSTRMEAcngX7GTCmoskwu1nr16R3vLwOnMee98Bv7sg3Xx1VhSuVkS
oBGr4cGj3icYAH4he7BDOBUaxYnT7oX79CF5Sh9SN/d4qUDOR9SYEz6FeSolMl1lXllVf4gljgtZ
O9jLpTEOuOraqIxNLC2Yqi0Zm20ERoNe1Tkwq6HxEodxwrjI5k4asZDgRv2gHD4RurYhRvWrW0Bz
rlsmb9sYF9yrUdAWMdDUMrDmOrGKmBMU8/aNcRZVFJU5yWD6mNazfBUKlDB3HhHlGghGEkAKBI97
OaOHp2g+hQ38O2kUKxdkW41E2094E+6rMBh+wIsefu+CecjQEqFWCJ4t41Cd8rjyFKF6KQLZvf5R
Vmt3IPOFyAeovEWFJZYokmhsZhN1MtWrd+ZGO3SVZTgluKxztNSO3nTAlCg/37T6EF3iMk63zko1
EYVP3OxGwRhJZmXQPei3OsR0KYdUfhMgnT9sE6e7I4e/qwEtfwDjiskYZiZKlDjFSrXLVd0hQu8G
Ca/uu2b1OnYXTOEoQyJBe35Jh7CjucgAA0LxL0QpH2Wt5F3Q9G+wrhAkwShB0u59jPmeY/RdVkrZ
CH+BJ27yRnWYyS7ahRgjBbOmehi2Gc9zrK/qDyJzlmUC6gIpA6J263vZQ/eAvgEwMrZuRvUcKTUi
7+ZcdVbLRbKH28iIpuSA7MH/6u+1Q7hBHQ0jc+3DP+jh4i2QMc+prlslkoEmbP378FuJBli6wOEb
8sD23KAFMfvKOYn0T177ioxB9mPfyR2dYBW2NA+cHPrcykY7vs1zy3ciUIZrz/CcmIrAcTwZDSdw
+Hyk/Hd8mRUNVKWs7NXhc4PTp+jRt0sH98J+PI5HmnQrXT22yQ7see+NM4J1VLcLHFKq9R1sYN8x
ijXqA2dP5Kt7gsTVuWULkT6LaoXfNNijQ0spGjQ1oWUnbsD4lnOVsFad7u+DBHmBczjRBwHUSA+S
pgQQQ0FAS8BVhgjq+rKoqV7bacYndLLppwLtlzDbKvG0LI+tqEjBL5d2Tvb5apB/XEdcTWn+OT3I
hZ+vDNPL7ZD1gITKJUQpMC54LHb9vcAtra+mNJdIjDOa/LwZcpAEWrLnn3y0lXUPjRfgqTDv27es
tPjzDLyvxjijNsN4dk+dkaClG02Lb/q23wWt9O/5GtCn9B+fhwj7fAtzLU8UkTqgNvg+ywhfMgPD
PNzi6HVnju4EBgZeADRyOFC0qWR4benhbyFYLm+MQ43UPn/ejIfIOJ6ka5MKZwGhxou8p2oW9WH2
wGuKecvYRb7Ou26L9HNcWD+9pQwMJIJjg7F+tYHWZ0ZvxHn42oFcSjK/aoKnypV9HWf9xlgAMTYv
pZmpFAWApFvlvd51XriBpnKKkmXu/l0SUl+gMXbfZ+JYiwPQVPALjsMdWmGdWeWFhav30gKFsXUD
AmxCHAIlCEwriCFgyCWa5UEwdl7mcdflEHix0rq0ZNCnqcqW82VWLW6xCsbGZ+jnyCb9MvQuL+/w
4nazE2q7u2Gnfs+9v2g9hcDXH4tjDLwKAllrA8CNMtjpZGjiytD3TcJtIPL4WFcv8T9QbCYQdcik
0iaUyJRI9KbsrpZaqzB2fRxYed5YJDM5d8l/sXJ03qkKpjaRd2L8RRkLY6eg3lBvaOd14mIKpD50
G9MrNsN33tzmqq8F/85/0BjjMDW1jWsVr5+8ylRLLcb6qYx0w8oNhUfffgGFdmTKIwMaJh2Dy2zt
tsshxdV3QmxDQeVlzvxtKU9e0WQOxxgvcCi/12JJjDHKIkSMRBkb2G/aYwsFKjSkSNsRg/zGrfnR
31S3EBLi+MC1M2ZQ5hoDLakmtLDOP5of5x2aE0t8NPR+kq60Cm7pe+2MGegJ0VCKAl0Ay1gzJ5mR
FLTHTUVlUXLSW1GwpMDKXpCH1L1qM2yNgXNDruV/dGgd4psRMMtc6E91g5DNeM+CAd+iMu+S1Xyh
revQS/jCq6+v2D1klJEGRzcv+AlFwsRqQpjITVGDzQOTVvf6Zj5AtPQ4oGmJ9uXz6qaX3wtgaG2F
8jk6+S6md3WjHppMBlgrxKdAwJtH/9c6kdBfg5KUgpQxWmxA9HhuEkSeY9XsCSCMd798zctDqlYc
Z3HpnYChI5uK6itA2Om00RzKWJ3xffJZctQhcqHnsTFmUELdJtJxIDvO0aK/+fyqP8djfFM0jN00
NsCD3OG+3Pi7AJS/tOMZbwaHN7JIz8w1MMY1Vc1QBX4NsHgXbJUtJYwA7TZXLPHSXZyviXEXxVhq
XU3XlLT6jV9XLvgOQ6uBytj1zVs1Oeir4QiD9xO8P+f20HexkKCbHen2IHruJfGH4Etf/gYCFVNI
LIHV4/M4Lwo9yoAgmUyo+vnNj9Ao7SJ5+d8AGJsGv3tIZh0Auaw5AuKiMn+/jrD6NUDRDbPGowbb
db5LQiSXIrTo4eXayJ79TV1DTjou/+23QPMuag8EtW00XoufyazFRkHurU3HSIvtWEu8ZIztUNXc
f7kQBoJZSGS2/w8xiacg+lDKH77ydh2CHoCzA0Ih4C5VEPB8CgGe75VRN1k7T2ZsT2Zj62Jktfp9
ORInT34MLafN4+K7UCwTe4V+JJDosUF+l7WJGAQSJs762WrNyBFROJrKnBPjX7wlGBh6iBYfJk8J
SLAmwJB5tPsBitnqjZlANlXksU7ykOiCF0hDksmpUQCp10Dnnz63rW6bNfRrFM4I8cW5Z5bE+MxK
UMcZNb/YTvzmPpGz+zDkkaXxPg7jKfu2MhTJFGO7aSJnMPUD8sy7Mdc21+1tbSUqrjKkbSRILrMF
60gQuirWsZIMaSs5fm01zlZdJpGxV0sE5vNLipiMUqHEtug1IM/X3DB0xI/QTp3MC1D/+ojuzI/4
hg61RXci5q8jh1cMWttLkHdCKQOBAWVGP7cLEQyEpphjkVUdOVIuWVNh2FUjcQz9UvgSS8WxRcEB
NDQQNWeug9hXDDXyo9ge7OwtPo53863qiRAAykCFEezrbbuHDFCX2v6jCh4hA12kt7y1XsZ3zI9g
wtYBrDRzGMbwIPv4TnVpeyq5hR6WlTjk4brxXBYmzrE+M1qLAxf6/RwlAhacH4Wt5jTu8Fbsg58m
ZieGo/A6u62dc/Uv174mpjUUhHmgpkMwdv41qzpMMNDTwm2RlzZ/UUdiT5HicJZGfTnriJcojNlO
QqShMQAoGDP39E1xCjzM0nt02O4vQlc8oyBzCTZTCZ1RJltBjzotmvSiSuxObVy8NERj5K1nxTee
QTC2OZSGAMLWOrEnr3XyJ9UuXuXYmkMk5+ma6DAfplkPvsvZR/o1mH08w2XMEZNZk1bEDRjIwMy0
SQ7VqQeTXfxGXwEtCOC5NQj6Ya4AsrX1wAyI0UpYKAANyaON8Imnv44fkDyBqkz50GK++voiVywS
qUbKditiahEl2XOL7GdhDtIOTH0iQQNd/RMto1bvaxz3so5CuVSpqUC/+BxFTvSi0P0J7Czyj6xv
rTpsnTTlReiXvW3UFhGAoPcLzSTw3AzM6CvCMGMxxQdmMDM6b+oJKOKAYbLboKd396mey3lrr60N
y5JxmjG6AA72c1DM7ICiU8tS2xyHr1rZHtpAfIsUlbOFlw9SLA6PN7SaIlBEVyZzcSPCHoeplhPb
P8nQKJu3mjvvf52A3OaltNauPjTQUjp7DS98FIjPV9UqXSlKLYFdoH03u6F9rZTIUb/XD8FefRpt
wZtPkMTZFVv9jt++v3bkVbCcfAoFYyiQcWFROVdSjOF4u59kL9Sec/mt9Pu9Gfy8bv6rOGA1wLYi
ngTD+PkyDbmQRDkFTtYajhxIdhanNvTE9jMJeB9wzVCWCSfGUKDIVqYC8WN7fImfRDc5hO0nB5pq
DY7YW9n7+CVyuHkMugLWpyxRGedpGHE0Tkgr2PEufIq28wGqYiiBUx9WbP4Bu9zFM5mm1fBQgnwC
nkxoVzzf0SkJU7wSUnoGTclpd8OpsEHU8FQjLeoWA4prveu/gG0A5OqJnb/+6/5oBp/Z5SaDm9FH
4IfBc6AcK/P+usWsBQ5nC2Q2NOvqeB4VAKi+C5Y15AIOxk5/9QVKbmBPhTXC8bj5fbBReTXUy7ZG
ujioRSG5ImG4mm2AItqo1EMQYl7gVt1j3MRuvggPqmXc4jR+GQ68C2ntPsLRQH4PJwNCBUzw2dSm
mcpJnID9OvI08ON0EW88afVQmBCTxb/Pcepzc9HGCG0wNUq/QvltNL7J8l2tc9KGq6tYQDC3ghJr
fYQp3NhuO8GZI9Uex93f2MQCgnEjMRnqvAf5OYLJeic5qN5Rjk8VhQBL2Qt744AUr11veH0S1JYv
zvYClvGSgSRoUe6T2E6jB7NxYkO2RP82SV6TlFs3XMcCyyedxKfEF+cfSgEp5tQpeN2rJdoYEZrA
dyV7DSQwkd1uqQ/TntUc5VceS8WaQ0Gsjtzl5yXLcmQSXOiYIDXoo4C2noDuaid4rddwek4+affZ
zSQqVB8gmSATdCudLzAukauQSAGNHwcqOwd5H3uKRTz1HoHEuBmd6sE8JHvB9bf5m//YUjG6SLZo
Q4oN6S3Q3/Aa2tZOu6IhM6eYaAi77J2S6wy9X4qGrjm8ySZMs4CtKvpZvXdO3EKeW3C4TRorR+UM
kfFtNQZJtCgkILZrnkNy6HrOi3rltJ/9fcaI5mhqw1jDiozmGU2O1oBe37rnNdyuWAyS6JSaAtt2
WZoIExSs5nAGypcO879UKc2PrR40HKZvixh2vKHmqtioPquO1joFL51/yTKG8dxPtT2QkCO0IMzB
nJpa7oJWjOw8tT+fYB7K3/KTJee4/6iSrmwVt5FTxtxKwuW4J6BBFqMgRATxAELGczNOuiwUClGP
7H4TbM0DpVAeQQLegDFJsI1jdqoP+pcUbbqZkwl2eIJkZPZION95JaxCqRDRsKnCfSOwOv8Rs1YX
wZAJkY2esq2Qlm6o6a7UQOUmeue43jWTwruFCt3g5IoiY1JK0AcgycF69VvcxhBEbmyqUjffyDvZ
tJCqs0f1H+jxrZ2UBSybPijBegSNAyOyJ7GzqvJU1pxbi7MuNvEjkUEdAxEAlfGooLOguovBBXR9
89Y/0++9Y99LRhakJE2AkaogK4wnexS/xeFTC5Xn60C8xTBGifclSSIFQJDXtWMJ/UgNxDTR3nwd
RuZ9Febc5fWcSG0DHF2yxIcsw0iutg2f6jvQmOzyW8pirnjK8yBb6XfzhCsLlGnSiU9lzlsv/f9F
cmkuK0mpZfyOWMdzWvStwZ8sbeb5Gd5ymVhbHTCQaHaAITGxuiC3zOCRs6M0OGJuRVr0/8/x+vR0
i5Ug0jfUiX455dY8tpsOLE7E1hIbKf5wk28FzcqeRi+H7sZNhnH5Zqvex194r9H1ddLxXBUcdND4
ON/OUkEGY45xLYm5YsFeUSZ9uL5OHgJjoEI6+pk442LKiu+JdFeXX67//bXXO/bxzxIYyyRTLklR
iiWQe9NSbb210O+JnM7ozqf8vuFkdXjLYezPULSyquiGjeW3PJrsug6c6wtat/A/62FMT57bvsY9
hGsmPip+5BQmdAoH3rTJ6jp0fF5aUaaa5ecfXinrUZFqFed5lqygEy0QaG6uL2TVBy4gmPvDMMdC
G0BSZku9ZCvQ2W67d6H9Foi8EbF1E/iDxE6v9pVmDLIOJKo4UN7OB+T2vpR4iZPNdED27fq61n3h
Ao65gwODpH2NpD5IGcuduM8eVJfyCwqu5g5eBYaNyK5RLM/uEMSGVrUpIV/D94QrzwY0/f/+gmwb
Rdabsd9HsJMRIZjiHzEhaufFR6Cndtv8axUlGvsswJhTPEgT0g8mlty1xya9SaH40n69vq1rseUS
glrswh9OTVNqIjg8EFT9ko3QwOxWcwsFqxGkAXZBCGpR/bbPLMQCJyr0QuvaT2ORNicUHl39gM6r
wBv3NH7M99Etecg2vHTwJyPAhb9f4NLvucBtTSnTSh+eo3Hbo+Lkt/VRdMUvhZfY0n384N9CxNlG
Jeque/wHyar1w/hn1cx5H9upbdHhgxflO23p6DzhJj9or9O3+pO3tfSygnNM6F+8tl7m+E+tWpsC
PZRamByKQjw2ZrVV2tgpQ8ipVzI+NF8le/VQ4CkNY/9sqWOOJlFjMag7hMed3bmGl70Zexq10lQ1
XpUgvrAhJI3kHO8pveq0kTeC3oRJpbIY3DCrp6AKcZk3UeYNTWcFvepKuWxfPyOrxgtxU8wrY6yT
VhfOjWhq8lHJS+C0L8N+gtixuJ9cDCQeBHe6Q0vu+BzY/YlPvrRmPktcxni7EsJwvUDfPobhFjGq
JXNlj/mAzo2P60tc28klEmOoSpdkc0Ijr0YDEXbzhKkwOzM5sierIEi3YA9NkMuwsz3gVFMgwAtO
NT09NjFGY4/j/HJ9HauXEjJIQEBFEkUT5lOhmT6dDfpSpSUnb/CCV5NyEaV4of4jHqA1/2mimwYT
5irmzNku9xk6d1KvYU0jGPvrY/TQ3QwPM/I6gqvC7rUPOqItOxN6eU68XPhaNLHEZj5ak7ez1lOO
uqk4zPN3Mr9zNpOWsVhnsgRgnIk/qGXvh3Am077dKVuyS3aGRcfMePHdampogcQ+P8GqXdZVTt3W
bQ83PWOsjWJRWrNfTMzXV7Zuib+/GvsYhdqu2McCdk4tQquefpZqYZUYAPsLFMjVmpiCAN0YGyCl
kuD7mF6O7HDSMEh/q8kdxiz/5lCpeNIYaJBFVxfzjfqyEdBuRQOSerL74JVEvWUmEWcp6+fqDwzb
qA2a5bQskEzDa1ewoU5t+1WFa7sdvhQVseZ8fpinOLT0eLoPibZJoKNpETJy3NSqxS9+BePwtabV
41rCryib4qgJ8Q7NoZxsGw+CeZuFcj6YPk1SxskXXblNq794maHZ9z/fi22ZiCCK8uuh0cSRFYiP
ZcxJ/K7atoYWX1WnPDds/VYuOwKuMFz0DZmPaFj1ulB+FHzBvW7cq/ukIXEO6jfIORLmU+TCOCgR
DRwDs3vzI/E57Yz76xCr198CgvkUSiPl6AbH+QnKj2yEyFL8LCY4qMHE2bJ197NAYgLtLm7rIBmw
GD9XnhN/clth3gcqsvNdCIrOsAART3+ACOGDievFipT4Jqt9uw6DlrOt61/vz7bSbV/Eq0U1Sd2E
nbVL8oENsEmKNnSBJ+zBQ6H/v0Dxm44I9QyUXkYeJ60sbXobpsS5/v3WwkKMLf02EeYuxkO0ItBs
hlOfQmsIkDpGmwtJT7F67EFn8xdgBppNqQY5OHmYjRvkqtL0woezJQiuNdWR8OKt5ac4lW9brp7h
6gYu0JgNzIhSSnMLtDQ5igUiGqJaev79+pIupxDx/oMQ3e81MRs4m0U7Q1GTPnmp1kTmzV61i0Ec
xysy85bDBJrgEmnHUcNy5DJA25NOhty3dTBYRlANn6J+d31hK295VEjhMxRQ22OF7LBF0ProRAyN
CpUg6cX/6LyqsHM0Iz1X9pOPl4I34k1Y/ZgcHfpbiTNItlahvB88mj+u/xJqFecRzvkPYUKopOmi
KgvwQ0zyvTJNqx9bjl2uvEDPIZgLukiqijIrY637CFPJj8aeSlzUt9+zE/zNY7+3Y6pkqr3F9+kp
+np9fZculIKbmJWADDjldDs/6G3fR11iEhSMhg68aq2VpY0t6HdF/HQdaKVXSUJtRCEg49JV0Ecy
zjqexnLWTKFCg435Qt6mUwQWM8o8OBy7p/5EtgLa2jiYK6tDwlY0UcMFuEYYs52jBlTKY1HjcT+5
OrrLjF3g+TuKSgn58OC1Bz7d4eVhweUqw8sYGINCOxFz801p2bfS1KeIVWGzynGGIh7aBTc60p/g
Vc6DfzCzuxJ/UVAUquHZkETRme0NQCmUF9Cit2tHtNtdMJ3SDebrofxXq4d4zwvIL88F4IiCVaLq
RsUhzu0mnTWdxnup3QmlNYNjdYq+cT7e6u0ADUwYvwm6QbaxJpHAfDejY9U2TtMzpTbLN8aOEjnO
YI9EDgq9ncLG5BYUL78e2vVAcEi7zyQJGezzlWWDnvR6jje1OBM6BvFsdFAsEhWRc+5XvhiAFARY
IACVCYZSzoGaWUE/N0FMMewhnIgnTXmgbUqoF2GYh1dbXyuTnqExXkaSSrONQoStv0iZGrsmJ2gT
RW75GIxukVhwOWh3c7sNRJOtVLeb0MoTyx8jtFjYJs8bUL/C+FXa0gPtRkxPoHmK8TtlbvhTpYY5
TmZVQTKd9i2qVnYU7sOtDBFQXmfPmvs5A6QGvYhopgE7kMoAxGjWQ9sdhp/JybTN1wKMj8fMGRq7
JzaUzP71ZCIK82ivAHclODrhhhhz6qtkwoQn+CF1pbayILOq5vH6Qbk8ipKEESo0L9L00yWzDcK0
LjaCzBYn0RrEGyHPOKa6gqCq6DgmkLgnCOcZNxp0vZRMDW5YktXE7f3O3xgVaE2vr+Py4KGhGiUP
PBggDIv+q/MvpAdxZDQlriLJyHdik0PLprtvC4XbVHaZtQAQckxYCx7FF+SMJBkh+ycpMLvQ2CXp
sI/lyPHHaaPFEA/Qqx+DOOwDTCaVUcB5sdAzzZj9GTRzNfRaoUdoxYEImzC5wnBjNh8lxrggimv5
/pfc5FHasW2teN7idkc2TVVNKIBhpuF8U2eQ5w2Yn9bRMYURUlj4zvBKeJdxM6OuCXL6GMEUOnx0
R5sQUCHV/chlqGXM59dvkFFThXo4XCt78yP3MBVRqeifrif+pkRQ2R63iPo9/6WTrdYO3eT7dVti
3R3FpITKhgKRDUQ4nw+6xXFPo7btxjwy7AZElRtC+waRbG53EuRSrPiWPHVOd9RQEVds/a3EhLxm
5V8mXrL9cuXooEL8AVETNC9idvh893szT6DYovlgYyK+XQSF7mEEm8dhwBwcrJWiUGYrTUITqsJ8
Y7kfZkEpAGAU71L+0mmCU6XEvb6jq0sh4OGlIZxsKowPmNQAh6owfMzilE4/D49yPm+vQ6yuYwHB
XIi6GGoZTNW38y6+S0YBBlmrxCakFziBIW8xzGVYgEA4HXUgBSkiwRDxtTHW4d+A0G4sTO3BobEJ
EHkI9EFK0YGVTptUx1hgkzrXN2x1GQsEJubTCj/LFQHfZJxRRlFT8ZuoF5xVMCH0L+PS0Vll4DBh
JovByNMGjT+pio9SmLKtTK1ixTWmiFqtTi1pFni7xsNTzo9MNhej78cKtH46QbeM0MycduorqwTr
ZzohpXh9C9dsDn2WEpKvOnwkYWyuluJBzCtYgkJ8yxiKN3S2WiQX3q/DrH0pHZE5iBEoAwObc8uE
TJZHORTsWS1Eq0jiJ2WKd9cxmHj580thgB/EaHAB8PRMpJGBxpYIs+DbnQ7h3AY1tQLSXIaXGhmo
Mf3NdbTVFS3QGH+AcVdJGnygjamwbfMK1NQh5wWwZgrLBTHfJqowqemLgWBP4EQtSbxRxuwoqs/z
wLmVeWth3IEQtEqoFgCKwtq08sy8FyKeki0Hgx11ygK0JowVMHw5PKk5uA4zFBKd/+mjXLw80Zg4
NyNAcnyURBo2eSm+/W8QjD9A66eoQdIV2R8xfhDm2Cs6heNyVs8kHgWmSb2OxGbAw0LLMiOOBXTx
FJAVDhyhKd+qijefwoOhX2wRIoB0IBVRsADMpLwGWvve5vF3VFA4G7Z+LP+shv6MBQwGpIIILet4
3sRlZSljcSspxY0uSHtdDU8xj7xw1c7Q1g3idhlZgM/M2gJOn+NEpXKptpD4qWt2JfiG+plHyry2
d6BIhg4IAizwvTAnJgwEgsek8olyKLKvETooU5FwSi0cFLamlM9Nn6KIK9im7lsJZFQEpbdkNeHY
G/Uji6D803GibxfDV1DuxKFj/IzWp5Fa1oBRITTt1EmuPht9eiPVRmN3dVK4Uze1tj+XoXv9LH32
BVwgI72JGwGDQ6CaPLcNqUv1oTaDwImetXcttCaw8g12uquR6gTbC5V3l25o8q+5A2F9Dcr/CLyB
o2t+8Hk42BrHr21Y/BjmZCfGRPp5CgOn13fVR/cMtmHw2qERsnkYHBkyA7ynMZsBuUBk7nro/amI
0rF8/bFErWsLGSTw6A0vJk3qbv5nOObAT7g0QTWCBQ52dFPdNPZ4IE/vxa5w0leeTMbaMTQXm8mc
+kSRJ1SsgUWM4Q7v3VPM63dbuR3BKSmh4RXKHyo0Vs5tZ66h/DHlWeCkiJPq2H+ExNOdr0amzeui
Yamh6XcCFGawPrmBzIvudrOEdlQVBY6S30KcdcKEQX+rfTV26i2B4vSNeQpvjBDZGzV0MaiyvX5K
1hf6B521SyGPUVMG+gwNBasn4THItW9qYr7Oqc/p41/xOCBWQOcJBD4hzMOmNdVkzFrS+oKtiXfS
PNiK8gRBGY6/WXmUYz8XKHTFCx+dVCH4kGWg0FycECE9HNy3j+VjuGmt4xEZKYxqWK1q+W63Lai+
BydSXP+gix/ABG8NiP1JXOMHJFbv1E+zb/nP2T6MN8NoN6d6O21A7lBuk9aOR1D78fpS2JHCXwa1
wGc8bjtpJO4K4FMxsqL0itTVvoKzGCmBobf01PIPWue0EOjd8xKBKwcTe2/Q1mR6gWnMsdGMLs7b
2sAXLtA/Lg97BZIynEcFm2z8tT4oCKjIl+HZxDb9TMmAEb9cwAfem4/x06c0B0pIruTFb+1zeSNb
/MZTlij0ApTZ1KI3Z5D3ADR4kz+mN5oxJ6DwalNLh1S6ivoK1zEwmbQLSCYMMPEChXgLIGm/GyQH
9+pu2pCNeOD57ssgCk5OQ23DEFFvgGjM+YkpkeGMjYKUjlE/iOldT74Ximm19Y+WN0x1aR9LJMzX
nCP1KaSp0xRIU/2jyL+N4st1b7Zy6Z0DMHd+OcOj67EOAKH35vBGTV7AROjk+vcRPtTPBPTIPGpg
JBD0/nEoOc50HR5qUQryRTq0fJmjX7ZZ0plyUDnoVzsVk38Sh2+qntsVeMrnebL0Kr2J/NbNg2kr
jt8hQ+pe34CVDUbqFWq7qHog8GEbpCFb69dCECEJKSFRHcjDjwB15esYKwcQp24BwkQWUC+q8iQG
CKIp6EG7CsZiAtd038l7t6Oj4P8gfrq8O84x6cIXXh0TseMglcBsXCO0RbubLciPgVQ7hXbU/5H2
XT1260qzv0iAROVXhZUmeYLH4UWwx9uSKFE5//pbXL7f8RJHWDyzD2AMYAzsFlOz2V1d5Tle98SC
dpHWqzaOho4OVQImLeTnVV3YTyUkMHrw51dBl5q9R2vnB9GiXTGVBzaUX7umLILrk7u1gMgAYu/A
jUITWjiLrAWopZjUMshmeE69AdM8kpKS0H/TCDwoVzMHBkBsKARMLF2iSiuDkuS5p4z5QW+mx+sD
2ToLOqTTkBzXwAoHtvf1iqlTqTh1AyMjlms5t5uyvQnktQ7C9Vpy8ra2B9dNczAm9ISK5cwKFESt
mUxloGe35fiY66fF/HR9QNzDr58TyHdfmBDOtpv0nCBzKIOFvRTDXYyyL3WC1rT8CExhQ7q/bk6E
PcP9c3tg3UROy4ZUuXCXLho0TGkHe1zodv4nPRGIvZQ+roMH5ZF3IlaQKVE7Txo/bO6OC8NCAKUt
sROBlLoM6BENtd0DZ1wYIJ4K1NVLAzxILmUp3Jxa3tyK5YNco3ijG8lQqxHhU2v9qlCtSeKnuDjl
KmrSqhJ0fS6Z240RwjdialEjRZenGN2Dv3WyO6IUwayXNMxRYvAnXZe4YhF6whfQROsscoYa6mBI
U68PAAXYcE7THrqvJ6glAhe6S0/DAb0ydyxBo/vgu4/sRfdNqArfQJTWsD1Z4+zGE3j1CSKwN56s
vOoKfEIbZijs71y0meiHpIBoRvPCQwrgpNG8rOzLF4Lav+nnpyKc7soHFDlkKD/+khDOD6+hcmUk
KMIjdFtPRz/pzqSRFPv5cQRcJD1x1AaFbsZ/wyO1Ea/hXXVhTfA+abLQrnZoGTSBtmu5eNtNux8O
4N0Llx+8213W8S/SjZ2X+9Ii33QXN1QBfspWN/j49taJ4UJkfHxPnD5U9sTY8HarwQmuAUxyWFgD
g+vpSB9ZOdJQtTvoNQ9V+vXjbgilXNCLATBGoKolDKteqjYrbdjqgvp1Ds1bSG4H0S/jQT/l92pg
HNyjHdShzKGf65bvtgsqO2Dis0GDdHaPF9MZmUkHLqScL2D5ykuL0X48VcdqR9FGxN9ylpdGXnLP
Qer5o3Mj5yI7V96vfQJ3WxefUMaLwcoKnzC8xT/0twkMKWkIgBP0qUAnfQYdhcuNHToP8acl5Asd
3WdB+0y+uEEp8SZbLotX1cGEy/tWxdt0yWoKKI9RBm5cvuAe+pqkvSSu29pVqCFzMVkX4mmiMEvB
kgoU424RFEXp0eHezJ7jWQYU3RrHpRHhcumW1qinyCmCfLZAHqz6iSuj2dy4TSA0h6ADtWmQBomg
kLijVtaNUREQc/mllQbUlarZjxz7i4l+O1A2kLeuUSWTt2UUzXXEgNaSjQZT4UiOY9w6vY69Mtat
7qdlW3pxl9+M4/RPXPY3qUZeh5JI4ritSNzkxTWwjkO/D40O6x2q5L3i5knF/XunIEBwdyjBf7Ie
0LtxmyyhGjCo3MnQTlKrwhqWi9LgWoFVnmHpoGqDHIt5P/lT2HjGoT3WD7E0EN/IqqBMitI42CsB
xIErWg91ifICPfAOshbgRNqlT+09euER/pNzq9vb4oM7Jf7WPYHSbJZSF20FY+BMgZY8Gt1AXSTG
l0wZqryLJuypxw5yrXBHXFoDvseALxxOQ2ih29VinmPs0bq8KJKchwjZ5ZfLyr4QfKZdSaAuk9RB
9F0rvfRg+OMMdRSwKxzbveIDUBaE5IHF++y4hNRDT+VwD3ckcUJbtyqiM1RaAe1BHk98negdkDWL
ata4DIZgvB8/J8BeRs+YeZ/t2AOAHsH164dvJcEFcypBDVYdGBZrbuZi0iVy9DpwylezLL0uf2mS
KZxlzQ4bvg/vdeA78FpBpVoVdtcMRdQZGn110FZD4g1QufbK0bkjAJd93FEADgwKHp5sARGCcGRr
W1FTg9I6KFX3SBL9c5qP95NKXyA+0vnpUmFfNbLhbXhdpFzx3OMIIbTK8d9f3GRUZYuq52kNeaD5
NdLZK530w/WV2qhwcGKvvzaEgQ1WZqq0wRYdfQsX5YGLOEY71JQDPPl8CgKk6wa3lgwe3rHwTnKA
YxXCa6SqSy1NIexOCDvFaXlKmlvKnq4b2Zq4CyNiAE3NNssdEJIGSoXTjVLdK9MjycxtXB2cdVpH
4hSUj9gY68VR3MYES3uOs+0qw+hntWv3CCZQbejfutpO92QooiT2aWwa1Xes5Cyj49ocJQHQGNRQ
2BwiXpT0rLDcAl9AegiAdHiAEVn0zx2UeJDhulXg4VUuIyEkUpQizVOrwO4Ydtk97wUf9zSwvmVA
bQ+ouMW+dUgDN5j/xSaBpDJuZE3VObZqPbeVOTa60ZlVoOivzlR6bvu2aF8/vkcubQi+I1IggFQp
sDFqyvc2b09jOf26bmJrrwMdhnI9nCC4+oSzpbN6GtrMrYKIGcCJvjUQEbUbWWy2aYXnGggKtuBc
F05U7rgNaLCXKsj1V6WDbJz2EFNJWmjTBpindUDRuEqvMFlWpg3oGR+rgADrNBunZAGTo/X5+nRt
+iIg55EMglaYgYO1XvZxiZLaLTSeoTTflvNeS4Ip9jqvvQW9miNNmvCpEbc3xIZRWMK4OHvx2mAF
lSPoK88VHn/xQTvLOSSHSpoo2Shu8RH9tSPs56yqlNHAmyxwJi8/cpRpebcc8x35xFBMXnz7hK4E
FVISbDd+odLreHP1oCXK81Io54sEp7SgJM8GFcdJux26xwaUdXP2cn3xtqYS6uSAiwFkyiVh1lOJ
bv/MSmbcVXwqOWXxCGmv/yKj/L68wtHJf+0IUWxfNUAIcDv5reobfnayjvo+OTRSUuQt1weQKnY8
4IocSLoeUKJnkQXYCHTD89hT3J+2+rlwKs9w93Mkc7Obg7qwJUxeZWhaVFlpExS32IeIy5vDuEsO
ck2gDQwwpg+k4+f0LoffrkflNMwBD5BdBAxEnr/zX1DkvQV/aaj4+l2PjBIoPveRN+3Bl+yXL3+Y
tWVA5M2w/PIjhHNuTY3hzixr8P5Jn5BiM3z2WPzUb5j/pnNCb9NPMq+JQeotk/reegRBhAQdOjwc
RtVM3D5KAsWbpflz4qPpGJ+6Q7QbwKei+Rl6H31H83vN/3iFFUlSnTNsIx3DmYbX007GqDOMGmYL
BVBr8zTMTBKgbgX5KxPCHmpxLCONwgTYAALnhIt6pzxZn9AU+6ojWdfVniK53raSPQiH8bozoRqA
nh1hM83j5LTNMuBW2CcvE/ZRDtHO6tjfo43tCBHNuylEgwdY9Pf9Q+Xn+/Igy3pveB3oT2E1eX4F
Myt8QVFFi1qqRRW4CF7BrOQXVglwzuAzEJuUyY++je+IVeyu+7oNf8pVr/DA0ZAYBe39ejUNi4x6
FDNMdV0A6+E0+8WGayCNIskU8G0h3E8g+uX02yoCITQ8rg1l49Im05JUQZk2+zGvbqcqPl4fy1YC
lPc4AtjBaRoBu1nbMNWsN/LORQYsRF8TQWoM/GTP5okLdNdfrht7P3GuavA3FGKVjc5KhxNBNbGC
GkXvelTZO8boF8vpXxgBeQQYbpCwRmS8HpDdWoy5HSpYavWmOoM3DVZQxx9jZsTLHiO5MCIERGpi
dazJYYRGd5Af8Uqj9czM9v7NUFyweOLKA/xGGEpBGG5CfUH60HBuizh9WVrlppJmwTYcMkbjIs4G
sx62mbjP+oQ5sz1gNMYe3Zk08vopQB//DcdK5E/1DjKuyMCXOFYPMrKpc3i63uNr28JlAPHC5E9V
swvoC9g7J+JpgfslO5XAvqBX/AeepihOj10IJ/ZZlpN/n6lwVcwrfBeXdkL4vN4shC1ozLXBKMUq
Dtsq2ZtGY/SH1uM+M0aJ39jIhnGaHTRzITcOPJVYwYow/VWvdPz2mW7b1nN+UOrVsTfWXraHJHnI
PRhUVaCggZodgD6yw75xAFcfIFx/RpeZxKgR1Ew7983ecVHM4aY5tDsGPuXGy8Pqs6xbfCP4xaDB
3AdFKANpanGKdbWLSsdBcBPdOQBXxfdjmN7w/iNk5XFfuH4HBroYQojZpxYqAlJAzuaYkW51IBXl
gkFJOET6sORj0cPB6bgYVXTMKvfxnRm6d3PQeOQQo2amyeZ5Y1vBa/OkFFqD8HoWbDbRUDWGjoVW
T5SBANf7jjgS0COwNj91P+bUM8+aJTIuUO6rhbOEJKsJNCIvNAEBsd7N6HaJGtfo/0Q3vLP7DzGd
DH3Ir513ZgwLVnTC2R8F51c400LikrKgr+4LKJXMablTnE+sbvwoMT/uA9HI+deYEDphoA2JzQSh
hX6rkM9Nhf5q25ZETxsjQksS+lC4iBRS8oKRSEu00kR7eqCWbzpXLetiz62aAOTXxSwD2Z/TT8L8
2QT4Cp23pcP1CFdurY8T4qYpD/LjFADUfOAQMS2UJ9s2tiFIM3HuOKsXUlWCoTjqSUTbLg+KBUka
F4/PPg7HzASHTi5Zpo3HO9JQf22JObe6WSq9zmBrULpwcXsfdB+7LoqCdn60XcCLAVRtc2DWx2Fv
R4NvtOZe6ytZX670O4Q3fWzEjRGr+I7/i2cOHGM4+RWy3VycSxbabzl1DBwPfMixoKVNpItIqNFP
WtrkgQng6BK0oP13jvTZZl66N56HUPdVT/2pKV4tbenccG0r08K2rTN7VAwDpmfEhzbewBXng5fp
gm3vor8D5F9xkYZOM8cc6glWqPk2LGhONVTPyH707rfr0Y50JoXbSV1YHycxDBW3CHWDsvVsaA2X
gPejag3do+T+/8SeZIu4MUR0BIM0hqfRULUWhqgxtc7SWQEdb5eEk/KtyWcvm2qvZTJ66g1PA+JF
1DktFAABFRMskcwdB7Q7pUGrVU/x0HlFo0MpIuqRfDeHkCIquD6rG3sEXJqoRHFSCuT5BR+QL3Wy
TLODtK37ya6Omf5myWgpJCbOkJqLDdISt6XTCBO1eaOmB8dNvASa8tfHsbVEF+M4hxkXRigjbZID
GxJk1Rve9V5at+Fg22GTOsEHLQFix6GDmDKOgBMr6kM1pm6W1DTQmF1V6FHq1ThIBsZKP4HUZHog
vcpkfosf1dWdcDYKZB/Cb17JEtxWGlOnzaaGBsvSowWenkx1lrwm3y0TN4HyOnhmLJAiiNd23WUZ
moYSGgwQXc+g+GiXs7eU6r+ZvgszglNy02SidZtiN3TRTi+WV4PRkFRR0BH3o6+w84jQ6o3wEqAt
Ma0Cofq5dq2YBi6rNevGnbO2CWjsUP1mXMzY+nCeDvaA5nAxf2heR0VE8IRpMUVKiZ2R3063DKCS
+FjcG4cPk5hy9hiIeqB0gCwD+v0MwVCBomKLLFYagCG2YGGtUmT5/ZKxivZYsrw1dxMZ62l3fee/
T49xu2c3wZvlULtdDzBvqG5YjYZb8tl55LqPQEAPBwPFHt0f9vULQPq+rCL47mDDJhokTfQegLfr
XbG41UqnHKIyDYrY8SZ0fLkgd48dZdfV/1wf3tYBgMAQcp8YBR68Qty60EWLjGmCUKw2aTuWq4+t
NjvoNnE+XTf0/kHNx3RhSTgDUO8eyyIf03NMkOVe/MoxUIAfISrQnsC1NHsWFDQLcKvcyR4B7yG8
Z+NIfiA61xFoCsYtJ+ndtIBx9Oq8zSFeHqcZvTNQZCcB0oCy9due1b/m+O8vHDN28KQ4FLPa58+Z
Yp/6KdpPpi3ZmvyjRf8Iacn/DIrvogsrXZ0nxgzPHCRa8SVlzR2KazJ29nd3M5+4c6IWAuagqhKu
SjBF6WWC3RfUS+8ZzbPp/HRAczYMqCE7i+Q+kxhzhSPuoK/KUDOoFuum5pe14mXoMYq+ld1XOss4
0bcmDwJ34P0AFQ64VISBgWlEYdWCJeoiwDCi2FSOVjX2kiXa2gi8lIYoCkwj70k0qdIojbvQwFEa
T6VoYSQvTpVI0ntbY7m0IrxxKV061S1VGvRp7NH2foyk1NVbJi6mS+yx1cwOhX0L00VmXzPC6sgg
Q6s9ma03vuWWp95y9vPy53WfseUGOXcAoBFcB1yszJSWsQAcgQ3ep9DxSE8RA5OfCkrwSTKBMkPC
BLJOzbLaGqA8lAyP+nITRW95ld8Zqkyt8n3mB+cJPYp4UAMHBRSBENO0kOBTl1pNgwzur76HBAXX
DgEQazhjsaxjE2afuvsyCTQH5HMsSKWoN76zRbdx+Qlk7TaWns7WnOAT1FO0ZwByNyFazQ4yH/j+
1SkMVbhadLPLRmuCHeQMflfH+ftykwQFgMt67qkJtIekXp5P3rWR8U184RChB02suYXFYTe+9ugS
7jwI/J6IR0NZvmfzPFyso+DhDbcr+5bBlK4hhZDd1erz9b0vMyA4d0NRxr5uYKDSJ6+p3zpZoPge
1S+sjxDYjEZmxnkBC9qzdafku2E3+2nrKV4RZN85DdLcndBqhk691GMBPRV7GeWTbIzCsaP5kOdT
z9dLOWlT4k1gfr4+i5sXvwn6OOTEdK5/K5y3Ti1rm8UW3HzQ3I6v9s10wwHX+u8ROmOyJzP/3vf7
768x4WSlDGQ3E+RlAr0lP4ya+JOb7lKKxtXS8UqFHJuxkGyTTZPIILsEjhLdXcIUKv1oR3GMqDjL
W+WBmJMDvBVp/LGe1Rs2EPd32cfxrWL39N84ZzwICV7RYO0SEbvllBWljQp9MKbJHvlkb7GfoQQc
pIssBtm6RAEX/48l4SgMae1CgQKWzOiuMm3PHr4DWRte3ykyI8JpmBm1rMyGkThJfNpZXl0/omPO
v27lfWmRH7qLsQjrlY8OtEL5rDm5fjfN8RPT6UlHKrKa0bsWW7WH1pJHdRl1yCekiW8Z7pfrn7B5
6C6+QAh8ijRVKvDzYd3c56bKPKuRPAklMylGcfXcdm4FtF9ggHUYrPjjAeqGYddHkre7ZCAi3UBt
18lYjbADAk4/S1515+v1mdp2Hn+nyhXOM9jIe2i+YarakJPi5QEbj+QbJLND+MNqN0uJaPl/+M6B
XBgUrkyDJYy6GQyWv1Uo6Lb77kCe+4ALdKc7GVXb5sv2Yi+KDTGMIuZhLd8JQL8bfguBZy/+R7+H
g4SuNYBXgCfYXjZLzsDmugGBjocFZF7AQrW+pQ2r1Ooqw4M6N2JYQqlPkexAmQX++4s4QNfnDDAE
bqFqf8w5fUndD5eh+TlGaysntwH8TywPZ1ljTLRd+PMh94zIRSZn8rX4fzUjuAsat/msxhhJkzSZ
R430AU/4G7eJJa/zzTN7MRzBKUwtG3pK+E1sgKDDfLbo57Z4vH6c+LeKmxtvLU4EBP5BaAqsV0Ux
zXgmZKRBUkHzyind4Qa6p1nhLdGYPbJC6499nZHaGzvIYko23dYAL40LdwgYe+wmr2E8TYeAFT8d
nR409uP6CGVGhDuE2HNqW8VAg7EZ8l3XZ+oxpn1hgmYtT6Lg48bARYSEFM4RV+1YT+espBmyiRMN
7Nj053GOg24ELK/uZMjxrVEB1m0Brsm7uUWCQmtm9mJHeMMS60bN7jUDLbS2LJUtMyK42rgb1Zwh
dAhw1L7bs36nQnYuTmuZtOeWa7gcjOB8JtctnYThqbyUsT/Z3+L25V8sy8VsCb5nXLL2z4t/yPJT
opjhhINrIWq5bmbrxXo5Dj6fFy6uUzKjmDOMA2k9L02zcNFeeheAGzAUX7ckWxnh5AxKZUeTCkvj
AGEuffSGOoXb/nndimw8wtHpR6sp7AJW8oa5XkzV0lMU87uSAnuo5JLIYdsYGopR30JdQRSQGliH
EGxqoTJcOrdIEd3Gufnd7cbvZbTIak38w0WvB1wlgOgOp1sUEydqMXUpBQleoI4LcOhv3Xwc9J2T
3pjkw80PuJMuTQlvnbzA2dGRFw+G0Q1QuwOqstxfX6bN42O4Guid0fIDeqL1thsmChFlYsAXFJ+s
sg1NJss0bWUngAH4jwVhEK2j1WkdwwInC9APClDgnINflp3Y3NUXZgR/002JNVs1gb+xfxbNw1jS
YHJfr0/We/zpeUH+jkVwNu1CDNRQMZZh175qt7WfBKDZ88pje2yAqwUnl+SsSi0K3sepkwyXhQ60
NJrFkactY28qvOgILPMeiRDke4JiL2vO34yTL9dMcEa6ghZWZYLV5Ni+krDek085tBPm2/+GwGj7
QP2dVMEfJRC+V+qRb5BsJHvFWNrn3ikgnRJ1BUBEFXjizMEeg+trKdsvgn8qUYNfehX7pYs+98ov
u3mjUjXozYD8ch6FaA+Kg0OTDpjH6POym8PhWD2496mJlkhwXYHuHvul2aGp6frQNhN1l2aF4K8z
ywXlIZgdfWCWgXREQxPqeHv3rroHdmk+JBIvItumolO0WAkNCn4wUNoC8U6c3JX3PUgNstu83anR
SdnnYbxTdpKB8kP93hf/Z+uIBeWJ5UWp4sENMIVzqnbDQdufSX6gDZf70rO4uWUucv/CqbBJUs/p
qGGQ873Z+8SHDHvpczlL48Xc6/q3BnYLKQ3fpou+MCucj2YGdcKoI5LqIfZNyR1DG+j1eRQsoDcQ
CiLIYkMaEQgx4JvWl0AHdRZdAauPF/XgQb6bEcL/bwYEL1YtRZGVFqgsjWRCK0Sa7uKk/SCIjo/i
zEKAABrEQWAPWo+iyS0XLF6803n+PicHJf/Nom/XxyE6xnc2xJO16HYWz7BBXLo89I0B4glc07sB
hNxBxwb1JjUSsOg1Jv2y2DM6oNS7ieQQBFYb2ZkTtuOfb7EgoqUi2uTw9vV4yawWrRaDnmVUlOGz
qubVwdI7aC1rzNkvZjP6LkGBijRTdyxMZIe9yQLOrwBHPFR/QLA+oCQdolAe7/Sxc8PrU7X1dXjM
YCmgt6CCpn79dUjx1ZY2gGpPdwfdH5mmH8e8JmHTDTJK6i1TaBDlwG70EAChtzY19uCGKIgDOYUq
fQXpruYVRvbqgh3k49sYT2pQHQPsCtDrmZXjIka3QU4MNnQ8lTKoywZOWv5OrOr39Xnjp/nCpZ1X
FT+Ah0APG392rAfD2GRWdediMHYKpABoGA3Xt7X00DmDzH1unHsuI43GLxOtLe9AQO5kgWG5GAqv
CWafF9H7zwWCi8BGu17kVSerlQqKCTmD8/CAIwQFHJditUXqqNztrDoiLRgYLbX3knGIPYMOJ92O
bhOQLAQlSIW7TJMhj7ZmFdKyoMHgLYLvOEpYFUdjZEMjUI0ZbkQ18bukf2nI9Ip/8sHUxHmMHOUB
3DDgOoDer5dwiJq8w3nFNuk/K8atBrhbR39d3yYbS4fmUWhc2OibAMqWn4mLrThWtdszUyk8iKfc
DkQL86iX7MSNpcIeJIDxcZAYPOraRO2kuZKPVeH1keb2nmtOyCyCuXcovbxup+9T0puWNzpR9WW0
dU12ZwjvBj6LoLfFowQUtHjVmYKrpZmZuSjiwoE4bheaaY6EphU1e71naKhpezVsJ0YPamM5fm4q
+dP1CRYT+3/sg4YeaEk0hlsiQo5ZJBoyvSk8BWqT3tgs93U/xt6Sl37F7CBy5nvVprs4qtHJMFhf
4j6VvGo3/BraVMAQ7XKKLlBurxcgVmhHI4ovqGfkJPWqu2naqPGKdpFAzLZWGrU0zvN7xoaKPgdH
tYygVeQxkPl7INE4WEP2A2r2h1wte79m6rc800f/+gxvbeFLq8J9PSdKS+0IC9wm6IVGQkUZZIy7
WzOI7r0zeQaQZmJLN9GHsq30Eadk7hovSYin5+ozbSWHccMMb7MEGx6x0YAhCrG4Ni62kjTg1Rmr
BTK4I67h4WsBz22SoHfUhsniEL70wi2BbimIxSLiOWet11ujTQrXaGwcfysPmmOxS3bpcHizPAAM
dg7zeAOmZLXEtww/DyuTfDkvPA6QZDNTHJgs5xDPzpDtiy8VdMsgm/FAdvQc+sqMbkws9j1GaHJM
IuCPa5sZWEOaVo1Lr29ea/o2xY8GLozr23DjaljZ4L+/GJfSTWAucGDDNbByY7xXyn/0Hsde1hK8
ccpWhoRTZuRFp6QRJnCo4tojetV6jI4jiHnQfBZVd1Vv3qvp9PX68DZOGehz4UU0eHAIBQkJnnyp
bMSJ4Kdp0l7toO+oQ+hx0GZV3V83tLFB0CiKsjHUYkyILopCq1aTllmVJzhs/ULqoI+tygCkGKq1
Ac3N5Zj0U3vqYrWd/RH38Zepype7IenLJcgKt3+iOgHarTbm+dT3jD1GEQKhf7GLwQ+E2joaWE00
wgiLQKoa1VILLGK8hd88DIdCp7dNaOy6R65DGSd+H6p+lH0Q0cVPD8IelMth2OGX9nqXIY2zOCCK
LT3TzU1InCVqPx0jox0tiWvYODIrQ8K1mcwFDmkDQ7GlcpiwT4bZL/MivL7afJ5EBwSRSzSAgZeI
CyauxwNV0XIoDYSparv8Mqg9e1U9/a4yK/McUOFWSmNKlu79wNC9i05hBKroYgLCb22xi4vCMisD
8QAd9aAqtCQ0y6TaFyMpjtcHt2kKDX1o+0JDH/oJ1qZ0B9lrEJsVqAOOQe3SR7NO9qXeHf43M2Rt
xjDLdJhdjChNu099tpxmYoVoZvqwB8DEXYyG3yUXDm4ipW5kOswMEcPje4i+jaohiSBkMyYsDnFo
38wxZkzXwXDeIL81OV+MVsLS/96XgYVIA2wQqQoNt4JgRQHFSDO4HeKUUQGDfWXcm2ktQQ5u2gD6
XUXPGjjVxFJCG1lgNrdhYxnqXb/onwhlkrju/dnBMKBxA61YUH6/k1UYosrJjQkm+onulcS5WxLV
bye6WyICpFH9cH2bvb/g0CUOtBT+IDMCuP16/UtznBK2sMIbqWNBiMo+aAU9zn00e4lTWJJjujV/
F9bETKBbRFk+2LBmFuqhcdTbhNUf39D8gczlvEEJD0b/9YCUTlfyFBJonjb2kClZlBfL6iVbbWuN
LmzYwrVJkirpjAyvYfRTHdxB89LiCYpr99DD82ZbRqK3MWmc+QCAKK4Hix/rEQ3wn1FLS7y9Wx0t
fYZmHvFKLvbXN8LGIV1ZEe4gpy4THVTGYDUqm0BfusBguu80U/C/mRGWx1jAU9EkMDM1pkdiQDZj
FEeiX9etbOxqxL7oJULYDXo88Xk4qFZUuQus5BML1PRT3oOkWJ29MZfJBG0tDuodFoSV0F+NLrP1
4uRpNpU19oJnj+btXCtHw5Hx1m/sNmjE/jUhxKCjA/GRscgxmGZYgk4vX9HdAI6kdnjWkvzRSEwZ
BG/TooZ7m7dKoa1T2HEZqXKqKrTwukXzC2NGFgaN8gva41mHtJMrCbK3th64fwzgozmZikhC1Wdp
0c0E5tBMfiyMYsfY+IuYuSzPw/fWOizBmHAk4b9xR4A/e71WWaUgLdLCNVRDVwD8DZHqVAX+yusw
tvtmVNwTYnQrTBZD36cM++X6rtzYK4iBEWVjq/A+RGHvp+jIyTNUJbzKAYijnpv4yEpihv/CCjKr
SGihxQ0CVutR6gmxRs1CbrUz6x340F8aapcfHwmSqQC0owkMQZApbBDolSWpThQoNdTjV93Kf6Sm
YklsbJzhlQ3BIfXobsmrGjZaK1e9rkK1aIhMD5m6gzXFsrLYxh400fiFJAf43JHYEkbUDJml0RYu
vQBh/jFrxj6M3DF6ZD2LJTf8xjbACwNJIzxckeoUc0dD3A5OZmAbKov9Q2uHYI5Vya2+cYBhguvM
IxnNU2XrPRA5dJ46htEYaq197ZLKfh01VnVhNzd25U05XgF+w6JRVmY5z9P6jBGMCbl93srG+bfX
lgu3KlNaYNXIkB4Wqwbt30BvoXz1kugJV/EZqA8SHNVL1OTQDuWvyOm/Elbd5SAu8nJH+1m1zVvJ
yCsceIEXIlUQAUNpze1VM9TLyPYIc2cgZR3w6C6aBsUUi/jzPDywRJEErhsOYzWNgnPvhsHGXYVr
BFzfeggEZbbLhhqFS2BxwrYe2V5RksobdKsIVdYvkjBjc6OAuBc8KYgJIQi/nstMNxNrcFK8mWmV
mLu8iWi80/R2kR1nfpTWi6bxPCJyuSrn6hAdcLaMXTNW/BKb7eI36YzKL9AA/Eoxdj/XzMJPNbU5
mAX9IE8uXr4a94cgCgEwB38RXGIzLRrjvXpei3qMk8W32XijxVMAic/gulvcGiNe9qA8Q6oK/VnC
xhwqq43SBJaiLpotL1Nz9bDMY75LJ6Lt1VQF605HskCxTSo5jVue7NK04FvQ26FlSg/TapWZftRa
/9jU2LVk2VWMfpCa6zyjQNui3MnrKO8u04mlrrUoMNYTc5c4ejBnzS9ix5JbZnM6wQqIiXS5MLvg
YYYY8ujtjDs7dYzkNa/i6bBQOz+A+2LxW2WkL8Bc0SMb5/Lp+kJukK6BNsTmfKw8I43c1fpY9Ebn
6tUELaQOLSzoJVHDPCj30afoheYQhQCl83Pnf+GgFM13T2ynfDMknyAcTF4RW30BWX9BvejTvBT4
ghqUkrHFgor9vD5I4To6W+AJFPWcMn7XDL8MoFNLBsX0OeCvQX+C0qPlrn7+uBWUX8/dilAxER0M
BJfGjEQYB95le9IqQd8+psPv60Y2dwpnlLHPf8Q3X9+k3TihBuspdmQ7nksn4vpsIeS7Fs3TdwIi
/d8pcGCPNTET2bW+aZz7GLwBcLGLDwFm6VlMLKQd9dq0dgsoe0AU7JgQQnA78OiUakxD1GbYrlXr
l+vj3rqDQQ+Ec8hZtd65thZfVVYLL2bazPadZDJ2tIj6EepIfeGUn7s+niooTKul/bEA47x5LDQH
Ia0DwkWUotfbE8DKFJFHbPm6+4M4/2TDp+sjO6eFL+6LPwZQ+rQ4nh9VfCFpVGUqG/Qmsfz5ZJ36
u+gIGvvsEznI2LoEx/nOjuBksjbpSZJnGEjc+rmyBO5gHHFf+lYqQ+9tmQK8ReUZA0DmxGJQqyyl
NlYJ8bWITrtqRjd+a3YMEvDZBO3TPpeEFhtgESSp4K1BpICeKiRJ14tEoSnZ9hVKCZkyqD4jenNn
Gkn/Kac1KHSY8tW0DIiTtTMACwvUhHqttQKwmJBdUTvjt+srKji086UBAmUCP46iG6gs1x+DCm8E
dWAEAKDNKH2UzMaQumN+vG5FmOP/b8WyUQFAkha6AGsrCadtQA8Swgz62Ur/UZIvi/I8Z7Ln5NbB
g8AipAHhN3Vsh7WZEm9lrZ5x5vFmmG5Jh5IUNNjoY6aXs68rrup3zqRK7kPBYZ/HBlgRqCrB64gL
UVjOnFSQP074fVjYn6dIO5Rm/m02Z0kosWkG5U4I4oGrEDqv67EhdDMB+4cZysodgkZvijsooe+v
L9TWdgDYCzVfsI6hwi4ELJyhXsOLDuAhu7duUL2Mn6puUA7XrWz5ZhtxLRoZ8e5CH+V6LEApNKlV
AUJAo7YPh8ZJ9+NguxzUnt0UdWzu0DltPk3mUH2+bllEJGK1EI+BkRzKNEgV4tgLpksIGaSE10KT
sfMWQFoPJOp+OmaacECDE2r59B0s0TeRMe6r1qgCmtHmkOtT6iemm3pIJQTXv+n9nOOTHMTfqKNa
nDJv/UmNU4wWNcGOoajqkPgNHldmaFPIpHz4FK4NCdM+DDPmt8TYSR0Fbt7fJCN7ybMsKCfr1/Ux
vT+JXPYHSCUETHCtIujOUWnhDBVO4qT3UxPmeZJmXh9XMzg4kFJyPM0qgf8f2rmSAeDeby7+DoWm
HmA9YBMQCfQLshhFr2MLZ/lMDA9EfvF9VCfps+4sU4iUmuUt2v/j7EqWI9e14xchgjOJLYeaVZJK
szaIVrcaHACCBAiC5Nc75dXztcMv7N3tK3WpRWI4JzNPZq4Y/z879wNPx+2KHwxdGzzc/7FD0zr2
mAoxxY2F3zZf/hrZ4Vs45Ic+BbVck+//xyPGPfLj2/FjWPOPrRqnpKajxtus4RmdfK6pzl0oyyj7
6uf5391ZP4fYv9z7/7ltfszvYbOMayL+Jy5Yi2lCMC4ALLd6YdGpiX32c13fWpcju2iuDGvZm2kx
l6QlpZCDeyB5/eXf2Qf+T1vlX/8Z/3jEPfxgCSa6UNQNTP6qMQ2elLHoWlP+78/2v99XWL4/2xEB
Bj+zUP94tpsQkPLNWL51XYd500ELx9FNFZar46qXf9Pto97+z3PnXx4wevz/unj+0Q5Traehdt1Y
DVN635g0GG2Rtm2EraIWC3J9h3DdGRlN2cJTzxXEIOAXGfCWrDNGdTSPO1sY+Bln+14Eq4WlCoMi
kfXpiABpigRi+b5abjqk36D3iNIq4oDyZClpjNy/cmsCuZpiEFzoR0v1lD0b43yvK3TNtiyFXlNO
yi8yxo2iZZiJrQUpvoVqqAFIW1/ia9RXA8ySdN+PP+hM1If13jrNgoc+icycD9RzajckzrAxX7es
A+/Inbfs6ogv8CIa2mOb6PS8DkENZUJCYEaAlus0xlNy6ZH0VUSBiPNYWXmLRWBtoSc1hkhVks3d
Iul2C/qhKZgemwucXhDZ5Ry9ak3H3dYHXjHA8qjIxr4uNpToJwwKhrfMeeYiGmsr+OH3eyTRtkU7
KHYcZ0/u6mSZC7YxWSQi0KdoCNbDIlNyNMjUqhqm+wuZ+LKb/FDnQUvjczxbqfKVuOSbBHEHCUe3
3WP2CIkvNkzwxIyq4IHgf5jQa+9gZJB9LIvr7rZ0WXaggcjLlkrfFapHVF7ZyCi9aqr792VM/U9k
VcOn025tRZa6yemW/QglBdugO2vmO3zsVDETyyc3J80XEQra36VZnms9ZLsgnZMCp/JYAPlu80R6
2dOcTQZWL0Rsxby1vSz0mnmf0ZTq08phXGnOXSvWNB/cPE35unbzr9CJCUZVPtv2tEckBvCjupjH
k/5ZdMpmn+FqFc1Tb8TcC2DQUmui9luY6TtuqHec/ai7h5vX+BovyIRgg24uUHf4+dBM09V6voAk
a/LlXzJ47WtSc47hcmemcyvIsJYJ4WORkGwpPZJMuUAYfR52Ql62uh3yYUiwU/wl+AyNN9wlzOod
7Vj6tAqdFlQycdDeCltlyMyg9VTDbtHbNpeBb6cCmCWiJrct+th8bqss7YM8Y1SXwZjWpV0WeUc0
eJEuDbHKQj3XOxLzrApA1KxFG3G+V1P8OE09rTxYC5Sqr6eDc2t8ohRh6nVcIZuQI9sx2xyvlrRf
4sJ2/vLW91PyWwL2LtzmsarpMygJR9891EvQ+LmXjuNOLgG44cmv52EPoaV/Y+u85OvSPfhRC1WZ
/Sv97gVusRV8+n5vgh5GZQ6tFee+HV4GMX7rlfwBbIwoaR3oA92kOSw1JmqidZH5Eox1HizqeRiz
j9mDMkimScHtoAqVMls0y+Yqk6z6lIxhcBdNQ06MbXLtC44DgL6Susc7ybqjitxdS8Inrx6QtDyk
Y7VQf0Gt6kUPLZP3QjSwJDWygjz0RwFuMLqEn+1tcUki/a5sgx4heN+cH+Q2VV1BJgK9OjPHuXZ3
KMRgNz/3v6Kwfo2srHPu8xXka7Llcd2FxxEF/+TBeCYI+keatN/guO+brOG7RjE45BMJ7yQ1gtqq
kWqq6AaD7dHDCvXYrY/7fUCScNd2jSnWvvnKIrTqNfRLGF6BfWAv7ZzbkZYtVG8VIuujN+ZH5bLM
3WlDgCe0vbG7DPP8gAV+Z8IAPxAevgWb5rgMl2nD7vVP0xbIfMMhFsbyNtX+PsPTz0doTnGGIFOA
xDLaMZfwak5gOtq4Fr68coV+gtoEWUohTvh8pTV8VTPY0nRZ3+XCI94BgOafrkZajBmzPl/9fmd5
V+/4EDUPDOZoJZwWgaoDwEIhK2BYAjkLWAEkRGGOLOz11V/D5UG2I4rxJrHbwzJzej+SbsYgd9Zh
ii77hlXomUp6v/jsHv30+0YJVjpKwBymejfHs0OW/hCGo7tztX4wmFMrRqPVflqGpEBTvPdWPMM2
guVXVAVed89peBpiZG8xU1FrcniyR9BMJkDfUUbkSaOWAqZuv2t4kxWb6fZkbZ9b3n7YZDltYEEx
d9td0jXbtxCSA9XZLrAYfgm1uRuC4VGsqyobDx8nwH2McGxDIJE4izU8jwaevVArNzb78T7l93Pb
7DvOvpeR1Tm8hVs05JitQwBERef1QeopLZHp1xSKdDsn0TTMgdTFnHgY+pyDqlfkbtzid+nkp9iw
tYyAs/r4qLCNpqG3BelCLCVgUWJa36lWh76NciG80k9RPA318qIWJIAIPra5TLZvPiSwpm9pNQ/e
9+yxAie2KiCh+4mHzLldL/Esg7uxTp78RryrZHOlShis/ykSBxE0krux2dEQ6Wa6O6RO5DB8PsSD
OYkV7uu8y0QFcQimY9IQvyfRJ4oboJhQKOSbV//2EMqIiwO/7/K1IZJtT7fJVoPXXOkQ3VlrWsj1
B5e4vdch6qNMLMHQfzKFw71nqPotYFX2hydUnjHzFpSkDt603liBJfIjWaaIag7ZZTJZNQPQ3QaE
/ppmmT9FtMIhy9Uwim/WXRNje2n4xGOFQLx2mzAmcLAbXKo5cWanbQIfTKKRe5EZWVCfn0ccb/gT
v/r4ps5X+3Bi97IL5alflyJR9R4GHNXQBljHCmssgII8Wg+qky3CDJKf20hc3RTsIgt18GoLeHaU
GK0pRNvfujWBVM+/Ck8+pD28XNTC4YHsGV2YQIPmMv2AbwhnYDfzWHptvSdz2iHLi5bUBA++Cqpa
NO215rQtrGlOBsCkhRk7HQ9GwQCtV9UQZ/hg3ReBmmGFNrdzvjbitFF+iboMaa4pJkEC0bx50hRk
nEFpk2hXw4plFvrd2GTnUrqjoFBR1cW/eW+KBvdnuoVvfWNw/GOYI/M+fG/dCVe/hATzCLRtqzbW
VTpvO8sws+bWzwn2IWB7yeOawLfRJM9UBS8qhTI2bWAhH/C9Uaxao66MLIKPSHTtO4Y1zcY/Pqu/
eBy8xt6S4qLQcDAc/DxzfZ1DCPbAbPrmh9t1auM5j5toF07mqXP+DZny4NewZEP+AqPWDxlckzkq
UmIeMkEvG1C1IvaHY5sNlzFpu3yN6afp5kcX1ZWdopIvWdltIYymgkMWTJUY2jNKshUuNQj/aTz+
tHjiA2psnS/et2LB27zOUakE++Br/7D525GAqGeBe5Q0fKj5EudwLi9qF3y2bXaNhfqkJsPwa4jQ
CN43D7Fm30xhMDVag8/Mb5dirGnZaPLQZxpqId0cEcWe+6P/C1/c92iE++Uj5hASsigqs1he4nB7
2Wp9JANMhCe1XBVfjg2KJWL/cDdjJft3Q4r6D17NbYBHveLEsIxUXYsfQVcxFB0ul7nWFYWSlUyw
+upbaJcR6xyvOyrjA43Y3yT2cMeBCEOZXjR2wkQP6b5hcfY1Umz2lNoX5Ji/cbbCqFMG98DuvuPA
bEUr9QHwQUmVLTONpxvLH+tG02IR+EmhNwy09QRm38Jv9ouzIh9dXRqCMixCpO0SR6egDdpdF3l3
ul3PQRtlB03ode3kvib9uZX255E/kW3eh3N8WgJT+iao4mTbuzGjaBnmM/Sy356JEaSM8gvh1U+x
8h4E1/JARfNnICjuMVauKiLpk0vHkwrbWxy2f8PNPXYbkpCHejeSAfnlNQKtKIYovpYpQzGWPClH
Prk/nBb0AawfDthHR1035Wqag+Xwsets2bV95RvT5lalNwlz5BCXmliRGpX6LI9ksoOdwXFySRWO
torS8VMiSytPk+62xmG1CP9cz1EVM3p1Qh+CkJdD0O8ijgYmiLoi2nC09y3GEljodrOFRRBZ3zKY
w5Qh+Jzc67FwWFJIpatxc8fYQmIP+GYaWeWDeJ8Gm1v3QnGfTTB59bbwtiw0wBx/l+5XNbzRNY1x
iei3KcHeMNtJtlLg5SByZN2eABB3hdPT46D6O7shr1q5esnjOUGfEboSkaQ4RfAIGsSTqOfaRLcx
THOPgcfl+r0LYUvmRFmvFAAbRwWl93EfP/ehKkN8Dy7xwWal7XjJqb6qJjxGfVPxzFzDJS3XtSkX
ZvNBfmMzVHMY5luyINtxvLQkw9sOc69p91AS7yAQf1Rz90AUvl7fLfF2qmX3FEtRqX6DpwR0BnS4
U0BFBv2ccFy/4fa8RO/E/VL+0yDcXpHhdZqynUJVZhv02fQ1Hj4982XaDg8vLho3YD1GL409SvyS
IrF5s3yw7tIs4jXcstMESXM6IrpYjLmvrspdiXqmdYYVs5YOA9x8Rjb18BtHH+aAt6PnvDxeX8jM
D4x095jkErlEMB0KoHzD5Tlrr5zNd9R6Rdo1ea+GMgwfSI8awhPXSCVFm1xq75fFwCTqyCLI+JN1
y9X4rOpGW2rTFF7QYWvMeTa+C8GqkAenUQJ7o98cXq4uMRUfbo1OLy4Y7sn0ytgDfNJzadi1EabK
+ldVrzk4iirlQMqiZrfEKyycdClIgM6hhUxQ5EJ9hKa7g6gkz5DA2fsQoxlQ6ygupTwaflwni5qB
nCWdd9z+3nCtdhvaF7Fhx81n+IwUlrLdAvpxxf/L+gwmenxXYwg1Q4PXdn2lNBJEwsdo2pFQ5iGf
4cF4U+Toty+2+RADWnmqqnasdyt6oBG3QLLzUWYT/kci1zDe5h2Jjmq4+nD47E4QWELVGCEqspc5
HREsFJJiyT5/nJCMxxALCI9T4e8G/sKjexJkt356m+SeRUHZ6d06fGi0mqbOgExE2XH1cCfYCEb5
tfmdJI8S7a+Jyd4uIapvddXC28W8rhJIkRFN7jXuhPCLKpTpWUfphfQtLBuWpbRqek5XWqzJG+NI
YTOQJXzMdroyYV5N9hWGDkhIUzUtQ/xkbU89roBwlVUnX+i4HlnSPMZ99AQp0Y61/ZsfoAqiY1U3
iNThOicMtjSZLSzitmHJhR5e5X1si7rHDSK6Q0A7NBB3bjxuCK9Qct1tbj3GfQBHyGCGZenzbHys
hefMfa9hX8noaYjfNy8qw+5BJQ/cnrYM/FxHAALCX7LZJ1FzNh6ghAFHqHJ4Hz1coFj+00W6uN6F
2XBSCBnCxAm6luyUxvoc4CWwWvKyiWA9PL9sHHerv2A4hFcGj2W2d3aRVcaaS4jV3I3hI3GHGkKt
fBy+kwCYTdjuYhTmjdAl1RtstN05qf1nM9iTG+VunM3FH5MCuh0MW1RxlP1BK+DnSbQ8jAP9NSdx
W8BW5aHxh1+Yb7vpcQEOADx+GNBwEiIKura3Jot/4TA4OEEkGMPpMdJwnFxD9AANPLyNQqHaNX/r
VeEEBzWEf8/8rHx8s8dGCL7C5C5gySHLxAX/jRpKkLu6J0Xn3QGYOhiQEj16hlGqBw3uL0L7Z5M0
p811XCrnp1W3mDDHZVboOD74drmyle9U7L+0usEVk+6jxsN1M1cT7n4l2lPTDBc9bhxIy1z2yVzG
w0fXPzBEatl+/lqYK0xWH6i35MlgKtyv6KP/hsuGQ+cdLvOo5NpqGJOgTILhbBkqXqxIF6GQ1sdo
kHeCBpdpjW9d5na94OhiECcF6UGaRz8fki5Q+qKSNfAz235K7rRIRVLCgeeTw5vbSMS2km+SbDck
w1cCd72/wqjZoe9wYcXncI8GLhdRexlUUlEshpB+tS1cb3Bu6InufPyVlUG4ZOPbpJcTIcgizn6P
gY/n1NxR95DMaT4qxFT3O7F1KyBjPOYGLenSJKVW9c5CntD2uCswXLBfpuVp5ukJs+PPC4AwFORP
cfja+V4xdvyUzrRcvLqK6NOGjjro/SrpDyFe6jbMFRyACqLcnZrHV5GqnejDI1UvTYxv9afxIQrt
2cJMp19pKVn0iyfBM/xp8sxHXQobbNKCCAp5d04beof64hAGw3vsoU4N6xK+Q/cBf9adV1BaH0HF
51TTPIL5VO3nDkkz8HDCOQoFY8rROPVV0o07jFLlff87GOI9zMqLGt7ROFCKKX3SnqqMD6I0OPZK
/fH7ClHRnadKy77aRgD03aYDdf4RLgOV2IIyBm5oiD4wt+Q9XASnBFPhxJYyvkBdK6Dvc6gX+4PC
6k/at8harJ4ptzhzou2TsLBkTl76YbogMbXC4FuO8j3P4qPGyxobhRsE2YnhK232TYsQTH6o8T/F
0OQbj/MNzZAJ/nAUFx7OqxBoAPrxExTx7z6FlQlb3xEqsOfZi1xgpNJ4v0k9ncag3qUWe4a9eiPO
0W07j8Si+l6Otu/eFbY48DZMQYT24C8ZDvUA7XDTJ++YLbq2I7l0I4C2hU5/mKmPCzO60nT1S2OD
G0ww/yIug6E17K5QTIm8RdMMScyf1otew2i4pYl74gy/6Zq6+wHqKBDttzCU12ygX2Twb52ZcXMs
L7beyXna0fTKPftkk1uUTCXv74P0XeAe0eYj9id077JkvjjCC/aoQooevUNCHnbW1dAMiCa58xYs
cBPt55ruuBSHVf+18C0cE5KrtCliBigBMYfW4ez5rWZ4XDpVpfhjFLvc4ULISF5HX3CX3fH4w87u
kGTXBA32hhutgYiFpH8nPMvOIeJ+zBNcvAlSsrNuLLweE6A8PHUap9Z4QPrgPvHtiSZkr0Z94+19
PNe/WIT3TNo8JVg1Q3uYxIL8SCsPSbKu14BD7aCAUuGYossDFvFx2LYypmTXuYObSLlsHw1yBVrP
7ubtjbYKDJjco/E/JiM9JPw9pey0gt5sa8y7IsXBg5ZxzdJ9233NHNBDGxRtnR4kOnGyDGCB4+VJ
1tvz5nenGSYecGqt4XsVqR9E8Zkw/5wgTHRCCzt/b+yewjonRckEcrzg646P06FtTRF5okwQ4LM5
e8hagLbhY4D6uQuCPOrvzPKUcoJi+xfTSMKmcy7n13pEyuz81KB3V3iwTXMKEZlGu0cs57zZshym
kLkEWxmMbzKYCg0XsyksrUXLkpZRfRDkYMEC9QpIwPotwucI8A9rljPwjHwK8AH6u/eGPNn+9mrZ
A/e99Jv8NcWYrMawehtBXTLxSmDgY+hCCKSoPi4e5h/Dh148yPTZCYVYRGCcOh8tzw299vFLDEs9
qwD6s31K6KdLB+Qf+NUGzHzAbEc7oqkF8CTjcza/BhLu57Cm4RlsVSUDFgypV6oOXuD2xKyVQdXc
gGvHsNuJzCBb2tYCunWIwMhuzJm7US4oJTPo/ES965PuiLTXJzHFB8wNHLqE3Fii9jIANV8bd6dl
f3NSyrx1tZcHABI0jOQniNlB3wNG3PyKeOCq+iE6w/bm0A59h/vbJkUdgkSqtevKuee/u3Gs1om/
tdN46ybEQQLyCQithoAf1oWfFs//NQ/pwwZ05iDr7BlDC2BFPNEAv6pxiXdrk4s4/itmDShPZdPv
2XNwespQJ7dzPSFyl59AQu4XGfQ5JRZ2AWAB9xkx936IujoAYu2age86DbBa6/GWJBGmZmizwd0A
EiyJ8FIUZvEhWurDhoiYnEGeBQsadgg7/TxPA+zmHX0ZIge8pd/Ggo5it8hxb7R+l35yH02oOExy
rxh6ta3GG1EhNiRJuq8+a8Ar9PgBPngpJRoYmnHjAd9O/B2YO9x7DU5fd8lCsQ+2IC4AGKCbZ0f2
syI7UGgoMftrsC6ukC3YMe3WX6ILPgaaAtSjprn3u20sZz+4jOm6G214hFfjtAMbG5RzK0kup2A4
+rRudjacP4eE9aVT8XR2Wv1B45YVZsC7VWCmCsoM6OfxytLl5uk0fqy9/oTZjiewm6h9Y7flLibo
EaFQhyJQ94gNE8iFEhn8rNlEAZaFMXiVUCZrsfSsRgCXmpz/lHpr/6LpAK1ST519jRhgxpcOTxqL
PAj0EYuhg0B8mOgPjdGeUUo4+qzjJZ1KYicPlJAGmh1z7+goH75ozBCwJbN6OEA1FL/KVEbkslnE
wT0AA96ar2YJdfZbEaXbXTQlHcvDJZ4uDkFAd2OGZbVqRe+8xMFDyANxUU+T925guFEGU4bmFK1F
Be6lPoEMVR+BjdihmfVc8SZmt8Q2TOWGCWQWUyXvuiYEGwbTM0z4OPNIaj85crJh68oUJ79c8EIA
QV+8TW0FZh6bamxtBBe2cGxRTA2yzJy9WXS2x4ajYaS9CB98rVSbe0DgKuIHY7ElQ1qsYiZoBDr3
7ejYFoPTqJZTWsDJgp0T4DyXTeMcEBiy3v3EnFdCi9jtZJBNR0BLPSyC5HwWsd8AicrEcwpH+RJ7
as0RUgIYebX1Y+svXlp5SgB/oRntdnMAMiQFPobBwxCfZtN4bQsx9ctunbn3GA2zqSKY0T6tCXhH
TmWyx/oNSm8OLUqGWBRx7XNgIxGIH+VLt3dLMhVp389oxlNzQFS6rtRG2YWyJC2ipEYvlzHZFivj
wdv6s0QdpqfwUxJW9H7bPlCBcw7KOxyIBldx3SXTCUbasNsMgS4jMcdf1/Pgm/oqO5jR5bqmJvmZ
n04fotGXRw8AYSWHut6zwGNfLAlByMJbyrzwHl7+SKHyyx+pTbXSGN5j3gIQYvUCMEpedtjqSV60
7f19NM8xTLGQDkpiOoHfSuipJwB5V2dxoWQmZTkBeXFWJArveBCb3cqpD/ayXyrbNmm1civPrvvp
SoA/7+Dn1VXhjAq4hw7/NY7lZ9y5NJ+snuE8FfBjozL/GVJOXSRT6o4QVnSvwWQnXdY9LEXAdIHd
4cLKioMMvWEUuv7bpHNfEPDkuDUt+rgA5f7UTvNlVRZ3/MT9JyF7jGaEsxz0HslEDjesDUbhv609
uMEtB1VSu5fN+PewIY5PeNJdfUcJ7xJEc/tx14FDq4ew7sugXmZ6GbTXEbwN4PQDB2IoanEOBdJc
f1GPQHL8UkOawG0ei15o1BdEzuJt7KUX/ZJ1uC1mF0XbNI1HHq+bAJmU9iMUjxtTDwOSYtLnjeoE
f7HBeSdQ6eAdzG9pKsP4bxRM8QL+pSM+mL1sm7L1NC5d1j12EwnoCeLMCGG9mIfqd2uKq/FiNRE/
jBFsgnsfc3u0IVk5dNA2gGWDoFB8+ANmgL95hGmVL0V4uvzZSIvBgDxUyKKHCzhU2qiAWTibhlfD
0EXTL2AdVt/NZtNsLP14QaGWr9lEtodGRZKe/GR0SqKTVsvw5nVDwlkObWSAWe8pgm811o92rRry
sY8ooD0gcEx+dHA2AO6BM6e23yQFnYY+vfaM9wfrLAVIrL0F/6R8SJtp/LBi7O1jEs0LPZKojfQb
Y76hR5HygP1NserX+1WxZX1HnpgJT22i2FSYKeW63CL4MR94P2toldnQIFsm6XrvVVHweOckQl9R
ZQhEmnKzmkjvwHpgw4SeS9VHbMbA3EQ6LwNqgAViXGlhlgExW5LyQz9hCOpqxlGHpRujVFSNsSyE
UiXjiJniK/lYA5V9GLigoXGJvZE1VRv8xJmXXh0hI7mQ3KfSO2YYKQd6OEWqN27PBpKhevAFUsn/
4lcek6ofZQqyrqu9v9azdv7WCyVtU2wzn/WHhBYBdWS0pJ4E8sC2qXkhnp3XygGzwOvwoIZ4zyjO
eqB0TbONx2laPFTfbRJv4bNC4tMfkwXLeF76aLnBOtKG+3VIpvaeJjqAl4sCDA7QLwyJXosBkY4y
zftm9UE/B4bPoHkBGA+m5Ioz9RHNyPZaRyDQWKoAZtAH52oYPJHDLlfxcmlS2PxGlqfrmSkepE+8
C2JZGj1735OCGc9Nr0HQ7KeRhuPJdaDr/q6dAjq2tWJUxZhAmspyk85mwanORIP+LJhJMXDrh7so
Nai79Rys7TlbB3/Ew7GKjF+DhHHoTnmZ5mcyxjouMX6kg7/jrNKlDDFyFL9S7m3sd6i7+S7Vm3Yz
ynEXgmKDrIOp/bo1TVSOWs79LcaYLIJ7xkYM5DuL6yx7Tbxl4ShyCYD9LzUNm/cEymZj19qbbX0R
2FT1wYdJOKmASQRraTcxT782fJW8p32LkzMXGyzCCoKAxbjwM7qOfyHlod0TZF8IXswSTA1g3A0y
0gZZw5sYeqBlTnj23ogYdV+t0rZ5swP44Xe+pEu8Z2wK00uG2Yv5OVZrMlR1N1mMlbS6HYdPv3Fp
4XpeoyxG/oEpFrySP8KvDd/jY+MoX13Xwn+VwUNsY97yO+pofXCQCL/3RlOHQaY6OCyidtGR6iw7
b/CxPwWhgBtVw0eIpuCcv7gHwRSMRxjrs2sNovSKgxLiXjUG77QBZ424Qs2gXZvr13nR0z7hKFNF
ZmNVObN2a+6bEaCdqAlpi8wq+JJ3c5NdIWlDJUOZd8bAr8r20do18r7t5PDVmix81+qHjiAmTb8H
P7O7HlvxMW6j7hZmnfqsOzgjIrULeG2XwdKrIjPa5GjGnT4NXsSu/jKv5qh4DWR+tdnyNMD9NkIr
kjED9QVIgMJC89Lkfg21YNE33PwOJtc5WJOphUJkwMId1K9B0bDVXMfRNnRPOpE9JtMwb8+T0AoC
yrr/xqgUJHjTHLUxpqrUZqBP8sOTXEx9n9l+vK99oivC2HvE7Qcqr9chNWPxHxydx3LryBJEvwgR
QMNvCYCeFOV1tUFIGgm+4Rr269/h242LOxIJdFdVnszqe7Mgt7FJCDbEGWhM0zlZ+53hDG92tUIF
2gOCkuP3UaVMLyAX7l2f0dicxHlnU8Jw7uRSbRMBhleP7q2E2KaVnOUxcdRX1Xdyq9er+xrbqvth
4pzwRZYsMHfqL5TlB03SEGr+tN5ct05PxZKvO+5BebZjs/uko0ip8ttjXFpG0Ods57XzmOHU2K6b
Na/J2YkN461VXb/vmkm75dwDeqDn+lRe3SJG6nRqc6usoTsBE+iQKOPBtYzy0WY2971o1fTWtkvV
Ppl6YUWTHY/GwVO8UIE5t9UFqgDOp+JRhBCdW/9p0YR5VM5gDoHh4MHYgLv0YZqY/Ttsido0tfrN
VO2Ea98g4IzrsOMn/xtlo21z318ZotcMVHEU3bW0fisbKYKez/QwOz0ng9edUwZZTkUM/NzSFGkG
o6hlKI6W6lAcCPAwgZFjLagbrwrUMrKbObbe7a5Db5emfcE9AYPODXpriEkIJrN9Ey2zTN2t11Mn
4uRJtWt2r/7GjaQXUKU46X5JY4JpgPA5swpIu7ZI3PEfV6M9U89ACcQuh5c/r2/D4IGG5Avp1LGx
rYeOJXWzy0oQvJ6b2KJpM2bSP/Hd3NY1s3nHbAtirnuwusLe1E6FYnyHNuYSGBXgzoGDc9tLYnt2
2AyuOI2DfaMG+dJKSqMEnZEnsiIdekjI6SuaLsAONZ5GqO2Nba/0FbrBp5pTs5mTs/Oa3AuVlMmx
Hc0joC08UV/IoNP9IB7LisE0zAbv9MbwCjf0pa4f53p1tnbTQTKMw8yFw6Sg9aWkoS/qYOINvRIL
6iLkFmlQcffAXD7O/lryGfHeasX9YEcnOugqK7bsMCN6S5gnZMk0ECzM5Oar1oikLD/EjfvhK8WU
knI18jxZB2Xa/kyIBY105zM5/S9W7/YIxP3b4Kxm0Osp+xqENUfYb4vD7OZtyCWjwiJp1C4rFvuk
xVLbgQVMr651d0NoyopAJU7NOFFsSEyNbcHxmfZN0HETB007iU1tioPji3o3dPa+TVE75hqwMK+K
W5JmaJJqCLOEjkCNOd+zNprR6hifXd9R8AkPvUryAWMhxbllleWBMbqxsQBfWGtCNVIV5Q6YA7kg
G89YN5C8mFejwXZnK8aqmxa2eeCp0oKyojIq0vxdjJAN1v2WTtaXdC6a0CrVqa60Z1egnjfuR24y
8kYU35PUaG98N73Be70OFjOJdWqe4tr6SCnb74yCCBKrHR+TuoWDM6vxlvv5tC0HYYZ6Z4TxXM3B
5Mt3zlkzqjPO5qwgOcsHcgwWGyVFT1RyYAMJIjX/bIM80gQsTrCYl9ANVXdFuFyK38HQnbAgGicY
Md2EqXJ/YjE8GNnyDyj3o2naf93QPYjOu2bp8MDUYiupgzeqy46O1LS3LDEeKlciGnpyiczeYyY0
vBld/JR2url1V+PBGBemZFk//9UT4bumnTFtnNlKwR9DgZIxbi11OqY+P1idYMxBb4NAVVaHmSCM
elPbeXJxrUIB4ug8Fp62greY9nZRuR4prZJMF/rsialYj5pglqc8SZYbA4bxSYdhfpN+v752ljU+
4bowt6M/ykvj+WpH6nJ+nkeRusjlNUQUcpbtRXLK2+VRb3peSmcysjn0HdmCi7mvBoCOol0k4Ziu
0FE1Co40GAg1VZphh+0vvW3uElPXiUgqgBEMS13ZI669Kd1ZWISg9yEf5E+is0uydDu6x2lNDyP9
FsDftB6V3i5BkdF01ox0opoeIHTsQTC94aF1FpZkGXmHTKi8ZkO/Tf6On5zmuP6YPKj2DMb0verQ
PibItgNNcBMNOkuviop2vihSYkxqPN9DhQbTXQt7tkJbrd1dG1hurmVbUawZ05ZJzj5ZG+a6hjpk
cQL5MaM1eRIqmTZit0hX30izUnsQb0EDVH0hQK3XYUg41xrcivU6Bvrq+QcCgfyjXhXJpS/4WPhU
jUMfpwXyUW+/Jh0+CZkjlAqRPqTFcGUmOUH35Lx3YwfqkKSP1jrLnZ9YZRC3LX+gc4YBpL8mVS6Y
W5aHjdjL4dVnM2QP0vxbsqxwh8/lefXNgWmey07owuoORpkCmig9cu+jztpgMN3VTc49V1ypvpkz
TXRdtr9s4qnZ27OxmWN1KPRxxTvgffZq/Gn6BU2XWnkHiwEBlCa/KksvWZsfmrI5dGW3NTVZnC3a
h7VCf7FbsllZl7oygAfeYeZNr6PPSUSmDacnRJO9TgVqnh+wB/5J+MmRMzocUvGT9817OTLKLvv1
NpCnEjT2QP3f1v/cqrG2RW3/GjPbUBbX+pEpj9A6tHqQzhzQ9tAeRGmS14C0NN7RkXh6SeLUj+h0
SLu2O2O6+zrebSVI9oPmBG+X5VtjG8+GV8GQFT7s4rKc3bF4L6Z+Xwla8WXQfya9iLy6HKHq2uTN
iTmgwTcIfk98tDBV7tVcnsjZxpk+cjCkdzhlssru7OWoJQQbPnLFnlQyLYEs1JksjqM0KXDl0oAk
dAhuoo+PZbaGWOc+eaKD0S0vYiGFefYe9Dx+M5bpNpTzXlgo3EtqfJnlwth+KpCQ8Fhtiwzkym08
gMF8ZmFVmjsAOR0/Zy0RZaGFgnJMefIlPFNmYAigyWFU56QsACthNmxXua+zmxgtunNsHSmpJ0bK
QAJD117awus3bopFtpAAoqlwz5Vr7OZUY3NVY2r07/wkRVG8MY+ESfN61JVqtSBSGj90CAgJVu5t
I6/omNYTI6UGSnl5mNPxLxN3IrEGvcRyMAbORN8UN8tDTLkaiMl4XEtUSLtkZRmjYBiM+atjVBTm
vSJqxBh+Y79xHxbSODZ+PH4tUn0WFRKNsGstSBRdaNeKx3I0H7G47NIYd48++c+ZnjPGsL1fHIgw
Ka4qg8whSngYJhZHK0XZkvUfM11k1uf/OallsjmQaMG2i2euRtFuka21zdCz5iUr22h0G3s7+dWx
cAb2amrg1WZsrJGOo+ekGtagdaX1R0Ih+JknXpvaMvnt0M5S+SdFvjNy+9IgpeO9AKuIk3Q/LOmR
FvShmZOHPqEQ6pmm5+706aXxU0enGK1t9p+kQt8sozx06/hPrGW8WVu/4ogzho3RJY8akBgxrdd+
dM+WMP5m8uo35aB9QdYdOAfhBGxrS/oTLpLCj2Y7doNhISuGLMWk7b4TDzx+bKgEV7N7cldrt3j+
j5lmfoDoToRHbb23dn4zWZI6+2Ny6jP1L8vmZEP8yAehUhXCCD28U6//as0e+VS8fQxG/4gtcd4O
xO0EukcSaJWdJ9qIR5xA5sWj82XGawfCYaFnLRc8FQjnCYM/H0REN9wtu5133WASeBsjk+fS/E8X
dUTKh7ZLGVoaAbKidSpn/b/c7f8lqwSYbKqXNUlvtbl86BIPhq53yGkaYZ/8d4E+ZLtclAd3zk9q
lae6UH2ALUC/JZV/kJoSqHoZfNZIzdFMPjPi0U6YwE55NLZgOkWTH/NJHayaPZllRdxA7zpPaVxz
+2PLj4vpmW59x9H4EBvajO1h/hvaEonFEeYe9/lXx+/jTNUMdNdFZjH+cg1fJdpP5JfUhlPiX03D
A8vSnpzEGMKylo+kE6qgbMFo+zhqx/jTpUDYDDyQVJakU9vTwRjhP7U235NjSeZfWu/XpNM3sV15
QasRM1it6jdtsyQ05vZTaWxDbK03bGIQY+JBi4c36pyL2zrfQw6nyLlTR50Gn8J8TDvLia0DFpmY
Kq5QWxtsvahDGFkQuEcvlVHWqv4y9WzBTFV+KXTzaCcCdGj6MWbzI5H0y3Efowbws4Dc5EHCnPWO
uIqgoyHn4GR2NdYqdJkAQdGDlxQLI8RGFC95aj2OsfEoYgJ0GysWYKg8vu5iRx3ptpuUwuzOQlfS
zg5p7ikUY04fq6LtS9Rbarl7NDjotqQ8sCnh1dfqk9ZZe1cBAHTiYMdxWFQepW9q7/Cyw7NVHldD
HQpi3ffe6vxDUfjwl36HIZFXMj0sGWN1vGojzMS6ZQYCbKL8Z8/J0xCNKQm7jnpDn/ZZLZCkfe2U
UAoEtQmeQDTOTnX2eXbsu7tkYXSY/9S14WwsLT/IrmLN+DzqB0wFu2KYpoArJr94pfZrOQNLl4f+
hWkOW0Z7sYk159QDoY6tiX8Qgs7swTmmM69ARDhk1Dnfcdo8CtWEvpp/SrM9aZ7ilRPXXlRPIzNd
X427RqwfmZ9ETMWiWa6I4/3yLActNEtOtVwMn7aI08CdsuNkDaFfWfqOhvpxab0dA6ldW+eAE3GA
hBpphdisIJ4TCnjWeGAgbugtHK1mhjHh1y+B8eiOqI2M+aX25g8jnlQwzvYz+8l3vU62e0bG2fo+
9MulVu21XTUX+ZrHrq0wLMx/GE3wPaI8B0m+vsp8eV888Ww34AJ2b58sw9d2Uy2fFp6iYMi0fa23
jBuSBDOH/eBkLlpYdekTBBovxSekrE9Put+2sj/IY3UC2+JhwZgY+ZazFyb8Ws1MmHmxXu1VVh26
ihm46rqtaJy/hRWEndkfK0Sv3NL3cgVI6sZXr5T7fLJOzNIvSL08pNU182VYKWfXZ4SZ9olzbNM2
3hiGBu5Gbi/h/jdjsCSr7GE2/Gx68Jf4pAx5yGP7bN7dnoAwwERO92nDdgFgHmXCdL+cr0zmepie
fpvzxGoKKEam9ZOU3VtjjrfYUOzorO5GpriJ2KHI4WHmu2qYgfxqyhbv1QYWaMTVXcd96UEd1SXw
ORR6prUHx8zOnT4e4gwDZ+shpbuPpmIRo69Fw5zcKJwJ1Ui9x7QZdppogsSD5SJiqNzQBMCrS/tN
m+9msgxvgU3NV1fzdfZR6uZ4y+y25CyDPFhZvxZy8D8UCTZM3a8YfeQ/bs9DdQdJQAH9HsCeSi/u
y8skjVNSjP+RXPLJmpOzaVVvmj4+2evM4iXP1UIDT+/qTs+mPWz7eyCHVX1oRRsyyI9wQ1GjqxQp
0KCjNkxzX6kRJPDuzBqjxbGAcTA76F58M1sckmuT7YvKuY7x9LX60wtjXDri6tSI6oiuc+wUYeKL
96fTxW3EalmbvmMR0zJeleO6gaxctgfokWMCyLXJpyasv3lUzw7+oY3JNgEGlSQD6dnfmnFEdp6B
yi2WMkwACjeyHaM7Ztf1EN2d7R5NZbdRZVqHdhbbxi22y2qjSBYBxrV9quMwsMZ/iR0fMpUdUw6Z
qmVWaLtMrZlaeMt9v8H8pTfmUcxxwPOxzbT1z6j6kE7/bFBRdIVgL7T5kAj6h8kZt2M2HnN9+UNH
tDHC5xcCftB7gAKT7+lOj1U1hKtSh7ianhbx7JTlu6XrlNVe6OCWvIPmAqLf7lf2YU3xZ9Pq6FTT
KWE7kDBjWMe5fyEP+pE5HYJhPhyttYzSinnONDOUihPAYAQQNwCbAIiLYbfiaehDYo4PjL++87iI
us5JA7/Ony1xtz/005bFlzd/NN6mlA3Xcm32yaz9Z+Rypg2TT74enz29FKFqk1e7oAOsFhZ/pk3o
rA6F3OhcvGX9Whz75hcMSRhQAHPx9jVwR5t5WqHaDINhhLSOrjEeYAnpU+ROSIW4H9OmEHlJbAWW
KIddXDNp+lMbUho+rQvb1gAGxmziMLcv6Sq+msT4TmpgUl9tk1ndn+Bd5kDTqm5lJq1buwI9ig17
kTf7uxLdlsyQh9JxQFIz9+y6pReVSR+qfPxJm+oJ0+o1xymHcaA9zCJmXaIb9nP/VovqsKZDxwua
6iBjbUVFPO/nof3uauvuCjL3eK90WCzsrKK/6gMbtzBfm+pp7BVTwFUcUmc5+bn9qFXZ5wRF0/rI
o7n3YCcfc9WxZ605VRgwzPsv6lhbdiWc+sra162HJ057ZsPHUWvmPUuDLhil081dp29G60m4epha
HUWvpx0oh1ucLr7CcQeHY1R6se0hgtX6ptBBjSo+eUljRlNV/mWF9+LouDYldo3QHfNlKzycobQF
MqhrJmJ280tgXLGBoEHmkdRvDnoL09sumHOmhyJeSK+hRylxCmSywO1kISO0cfHrNd519ZFKVhdy
nTOmLIzHKfZP7tr8Dm7+z5TFUTck7yCSq+lhIGzf9YGwtna8tcMF8GWzgKBPmfiXDz2qxZijfYxV
5HrYkbHOIxTe3WMwwbQD8GG5tj5rRn/rjToEfQUfGOI/fQIOm9uj3sB/4pX2PfuVFz+q0vcm0Xel
8PaZxdPk0U1l046JZIDnE8azNDZxrhiY0chW+bcwIcwaEfamh9XOmdAkSOIslS7DZLJUaMopvfar
S2LLzHwWrMBBr6RhM6yRh9aI54cxxcbjO4o6TLr1pU0yBd8hllO7KHPnOX2/bWuZP/YNRkvczT9j
4jTAlTIJjJYBYanr8svFarnDNmmEZcdyPh2q56KLrgTmYvpE7MZHlyYyMKok0q3qr9TqI4XensM5
cqfvuZnIdHF2o1x/u9wIXKYZSbVDKD50SD4SXACrBJwExkXOb8NtKDUm1jCI41Kzu61F72aSx8z8
kipCMOqErIVZ7AHADg2uiqKgAJIleFTc9Tu7bLa+oa5LhgtzpEvGfWiPdWS7Cw+sfpPEWca873HV
XO5Oecd0w4FSm3z5m/7/9nO8qJS5q0UKZiHDAreSLGa2PU19qOXlYWaClhOoXibqq9Hj3TSSM2Lj
18RhUwkS48rsRU60gyrNz3bef/jSufByYOkz2eX2IdwaUwyeDzM5Jio7JcDTHg2X9jNOJI5PVqAl
xoUP65xVYt9Y+GVpDQDs995sHzPPfK8S68c32ovM24jZB2W+w2JNpjjFj5zqIUBxzrfd3EeF8Lf5
KEDUOr4vIyRNeUtjG7D9FTA3O89oMNieHmVy46fayhn9YpmsPy03DoBRgVLDxQJgjBN+MC1+axPU
NMY9bl+EE9Zee94VJfMjhj++E7/lmgO4+FpPL/X04+cQ8C5zwr68FQyGkIVeTBZpFM4YDPK3z9yX
pHX2GLkejFm9Ornaxuv0m6hxawKM22MWjQP+Y2TyzznO0GExlDBmGO8ehOzJqeWO2Iu9qUqSe+BR
pVFQ1PEQN8O/LLmQxbYbuFn6efhxanXBHhqWCbUCGjbwfm0Hq9R3LhQXST+b1aOh8N0jOslhKNiR
6L3ye4d1sTyNJooSaQ/L8DW4S6R4kNshO3ldc3Xr6lQndGhV9izX5OIP81FNgPa6d67X5YJt1jdT
SkVG3UwxVbGcLFc/V0nN1zmZRyq+Bz3JotnzQr1B6kjnZ9yvGNryY+NzX2rjQ2othEDYFygdA57U
vcwWo25tPREL8l0mziZhw42PW1PDy9rP+kufGqfY+NPX8iBW5zRQVzcMAYuFBJCWlItN33AEuuMn
L8Gvb2sUofmWAumhXA6Dc0PGfE5FdYnb/pITQNrI5Ya/AnH56DM48VaMKXdtMRa7DI1g8ZnCTY2J
UMv+WLe/mZ35Klz6pPug1JtY+6qyn6Yk6xCnt2QaIA+VbZyLofouveaFgymcy2Fb+yS4c1WSjcXe
KC/qM/3rrpEOcXky8vR5yRZsT4xsnan8cOryHbKMncV5diljuFGlPfuZDTfOF7MQ7zlwg7H3Y3vX
VeCU+g0VCUBjciJHAWuSc0VGpfeodwZSSVHUpzqOD3ZThF4/MKxDR0r5NGV25uu58ficy3n5K53S
QuXCh9Dqb5L4Hdfo/hIACAKFe6IW0k9BoZOVw/PEfB4Hxh7nBdnn7voS29xbqWjwdMbv7X2cZ/cv
rAlE5hugt/p9JoAPMDvvGpv46wqrXcY8HkTmaei1R7OdbySqR7llPLr+52itWN3rQFf2m5N5d7c5
GExB12DanK6YAMkl4V+GPl2/mlTY51gApj59o5k5VBhFqu4pHoqvJofHbh4n3eTdKI8GE5TeZHza
LaEWd1EDZl/h3q9QXZ142jpNemKB6XHwjkNu0L608XVugbPGfu+a8rXIzeOCBWLJuFT8YatBocYr
PjfCIUz04M5+bePpoXO1BjZBeZsx1rcIpK2h/Yc1JmAsgkcs+50t6zbn01lv38eRG7VI+BKzm96X
R8yRezrKq6av+3WsriPGMH8x8SKzkAu2gqYDUgaBh6bBL8lKSih+cwbBY8/YuSh/RsIhGYu3hwEN
YTD7H8q8Y2VRX7TN3fZhvZvGuOuEAqPXHnWxHtpUvjlqJuYE8xzUriajGaxJtO6j2817nFzQXwec
OTYnZcJ5QhBBt/6tZUWoy7rt1Bw10tmlK8VsearnNy6KI5fEX0wKiWi0jae/Zp4PJQoZuNBDYELz
W//V4+KicQ5zf1GRk4u3Yh53qTT2uakOzlBstb4IjJlbAj3bo/owsDot/iXN7LAYvUeL8cfMYoSq
+8qbNcxinyfau1C/HOw+3iTxGFlV9kUttrF6NhfD2FpgtA1Ds5ZKsJBaKOcishtjmwJK6wC7xkKb
18xuEOv+q9L0X6CQXVlRIDus2Nr4pncSpb9NE0bn7XQDaDsrQvLJAqKXJiBDmlbEwRd2mYsFHft3
vWpnFta8K5DaIa2xgzj/zTUW+2ENGU8fcg0rNYZQ5sitFq32sSjQGTs9Sv2bNlkfZgby6w3YOzGc
uNrWFV2wkAhRJ/4WrSPE+sWU+JeugPtb7oze/BuH+NQx8tS0V4/AkVA0082qlqMFGVEzapOCdA44
0evkjmflNI9dbkWpKs55DXFRm//dpRCyi2+TZbzPhtyz82YnanO39gNiPfEDxEg5c38oJx+XoIxy
gOrVTo5GVh37+CueiysXHDIf+RSNpGi0H33DALyWEb/2u2llTwwt/xHlCxHrMkjD88LA34pK2v92
rrYuoZzx9LrgxJttUg7sFQJjynElWFG9NCfRkqGJaNzHo0XB0SWAdXXAXhvc4iRprRai8MB6gU8P
JbRCjsly822ucAohAiMe89jF/xqJWXt4uKNNHTaeRfAKOy8EQ4FZ6SIAKcYMVm8EC8fsbudTkQ7M
2ghCughUgV5dzOVSFF9t/6e3MjC9P9MFwuVcMuP6S8z0QFNvhKuRH3HTfaaTf2BZK/pXPj1UvflR
aw4lHUQDe5mwEi3nOvcC1zlVmtja/W3AjmHp/5GNdO1LKxoX96/G6eAULjEzSGnkWMgOaNv6tvKW
v52jnGSGJQbmTv+GZgGMVmihf/RwWHW7nyxPt0vsnp2ZvJteQQa3DMDSS0kx7kF70/an7KQKdfKv
cGWdSWjdM+MlY5YjTxX9Maa98txuV+QH9liGAA0c4LxYtjgt/YfqqlDrSiwJYnhB1rPYGz9fx9L8
djqu5XWor5TB/xIw64WjgBMBr6tnUcE67fBV2t3N0u5WyzawPZc8jfjbkWBqdtpSFjl1MIxD4NuA
fiUftZ5WBAfl2BWHx1kVrxXh4UN3n1YX5EOAuxhZclz69L3lf23b4mGpmnPCBzoJwGsM7QAtjDQ4
zDrXw9T8lMTfTfaPiymw7gKe7aH5W+BNnC3Dys+1DsvOrtL7h7q8z5nxmTJ5J9HU/7VbHVrWvYdj
YHdPE6op1XxJHUu9ELfWbv9lhvdpD2+MrfVILPEuzvVtZafvDN0+U+9hlsWfWpZXWe167nV8FWSp
/COubCtohJrsmeSwf/okz77Rh3FtfKnM/6+PSaIyTpJzoCvjX00395I8LtvtxE5XpBU5pPIEfgIB
joedm60iO6I4JzHVmNSWKz6z7Mmbl/izuz+S+Vp50WK4/TZx8qfBjoedV3r1o2q0KkTQWEJ7MVLo
HKFjr+y9k914pOU2ikgOUqkiVZgngKZY8BakvLnkTe4ljsGwtRQhGi5tPXg4wRImSR+Fq7DPl21y
WnS7hedXbTAbJuYRzVqAdb0vAPivdSlQb/zm0xV8b5VxH2aL+qlq62Ibu8vXZBv4+nw0QPbFM1CZ
XWuTLcnr0Dr8nTaMd2X2ss7OsGsthp99TuLuZM6ndNCGg00gbcBwod5q91gn1bLPgIHdbTJQvEnk
LYNEIk041JKjnW1hBvhjKjQsqMeHcfGevDFzGaBWJkVYG8UCd2E6GNkmX6TYeel6dpgZcsbiyB3q
cTf2zhekPfF3klV4blLRzwPM9W7CVFB+u8IhssDgN7CIj8bVXCE1scLGuInCfxxtxta2sy8a1K18
xjetHAR1b3j25LBvdP4XjFObTGwdrwvZ73Qg2OnLY0TiMgnJ+/imaYimy93gM5hnvxvukpX2UlJK
rq0bonz3zIbUN+Qi8tEYpCV7FVFlXUte+aNB1/lMk9jMNkNjY0hR63cx8650azpHa0VXOxmkp6Re
hc43dzgA9ZslvANfz38EVDlYLbWDdMrHiUCo0V0emZDJqHOJuzJtvP7wHcxVi2Zri/Ls1ozEEDRf
JpBGu5jfs55Rw6wy+GBNAch5w6HKVh8NtqEU9J1vVtc4t6qqmXjFXb0dRzcJyJQJV06ijLgw36xP
nk692qf9f+w5wM5H98xCqvLFUMVvts6XnG3xia2eBqE/6179n7USVRhPTMQIwsYtNjY/jqmBy8v0
gI8gbDrrM/awW1g2pnc/R5/KWgsyuPo1MseAEMSV0NfUBLVkmGxBEcrOwZiIa8Px14NIF9CBUs2H
OWsfGie9QLL/t1qGONKQfvO5/rBTQw/WEru1IW4Qcp/3sVZ9L0hkfp88dUHaksbAMrksWFzi6AFz
maZ68YZg1zGY0ikN0nz6NNT63mM8m9f1q7i7vdt42LbCIigojq91XVxExglH/5JtxiojJWhYC1DK
ZEuGogI/INuwMVgSJnIyJwwO5MDi1drkqv5SsXheebklLzbfInFUSvAypmydOAwmY+AJTh8VEOxN
WsRuzI7+W4GpR0uPu4Vr8r4s+75/FdkozmtSpFQZKcHQumBrjrHgOIOm/80kgE07uS1BbZi63JZM
rQq0gu2O+76af+n9p33XC4xX+fhYeM4ejZvGqDhocImEq01hf59uWqXGWB4ihFiZI5LXV2l5UcNf
4OUDWplmCk9LQ6Iol0vqVrjcDRJJYlY+oXikPOXCONukLoWrHCcOBYGfl57ZzTlrzULbouts01Hn
Yi7tU24nahcvzUs9l1+ej5G1aoxdSTT8Jp8pLcfkarb0bqTHbyaCUILEIEYnL8atE8ev6+I8KOn8
yMHnfqrDspS3sWs+WwX1WGsIkKxgCbOc7kaI5waYjNQcaYVTbxNEncYa1H59aqv4CnN/7mZxyjtj
b1qDy1D5HwvO9G25OM+Ez72OHsgF0M+TXIafYkgflkEdZO5e8pzhTgXjTsWyt1Lj1mVMQYQod1kz
PCjD+uyr5H2dxjejFe9M9KlAdfOERrrVlcZ02f9PLKN5SKd+DhfBgDfLjWG/egDw5bozU/0XMWuT
2/ecRxzaeJvxatqbpU5awlzIIpz7hDCAnJKGwzK2hkPfsEgeUvAf/ZeJqwijn2O2X02B7KTnnJPo
Ydd5qp7y/F4YroCnuiCpL+94OHK7e5CFV219tMdMSD0sXG4cDbZA9/JrQRO2cSsC9YXK4K9t9p9z
C3yQpkMiwNL9EwkW+5XYDlv11cZ1VcIBPrrbpGurYKnNNurS6cBzagVo88+t8EAeGKPamISiYuQB
rOOFV1ph6MFsnSzJjYPo2Ofi2+uL81zA/5M7ROJR6Y8RC4r/x9F5LLduREH0i6YKOWxJgJlikKi0
QSk95BwGwNf7wGu7bIoEZm7oPh1sogq1swKLW9PGY6zpF9Wp/s0KY/nJpkQdBPVTCqRlD2z43PLP
h5aNR6vvg8qadmLo+JwmcC+9Boe67NHmBJhVnTBRF0V3nIBberHZXiQGMR0Y1MwbjwxnC/YiZvc4
HHPdyn0AZlh0koYcKxbipnDuSan9khYTeVbvcnsnggo0WKZObAl2ncUdXQ6cs1PacTgVEH8YucZ+
b9r3KOKcARaxS1yeyZZlT4DWB7UUZeE4+FHrfrTCfLMB1wRxcMaytLNj5ebm8YEcKNopkbHILRHj
0tXdyV05yhb9wTDRo1aEEmddebNzjWFOzRwIVxH6qPizRnkx02uLMPxWBtBCo8aJxWAbCaa2pwBn
Bzv28XPngBLJ7OK9yJmHTqHr9/zp+SLPnfqBMQ1xUUtjmFgTHvZpSDYKSY7rKGy7XetGGXLcsjmF
ykDzXaHJGWwkYia5Uldk4fauCaqTaxs3QurVjVpYDzdxFPzQUNPmzoJLqGFiKWOAlUNRK16XGwm6
b9p6W5krcCbBP7cHzENZvkZom24Slekvjk4UjfVCQGD+WZmcNLIRnGTdvakkfXP4mjDAqRLrsxoZ
9RsEDJF7uzHQKaz1LD8XWfqKhIqfZsnhiUBbiEOv0hjpKAQiznwU4PPU7TpbvMyOdh1s49VFbmiy
8Xdm5X0CVpWWMWRhzT4rE0h8MBiySf156L0pNxh6J4tw3U5ZMYJ4rMvq0cLJqxp8j2akfHaV3PfI
GfXafq/l9EFwiQI2BWDqIIxHngIoNRJN3cUA/hGihBRy+cQ2RNUH35EapBK3Og3kQFmhXa+apvxg
zfA0MBZehWz4AP8pz2lEgVhZ5mMu2+eWqsAo2r2woXe0825pO5MyfhGReMKb/Ygi6xy4gs6+OxqR
ftKaiz0xe6LBWUACa7Uqj6qA+DCYW0yk86piXrtuQRlB6NsYzXi2CqxycT5+heWzmzQPaNI7driH
PpvvRdnS5IDTSFVvsASzXgZxecfEkjKrj+wHz1SzlohQNfxmTLqC62xO705bSKyC5j+zhk8b0n4p
jFvZSHQevy3NvbHm0Q6PyBvrRZ/9GLLwMqXBMWJD2ANfmSaaoRBtS689yCn5TadoEyj5U8cEoeu/
0m46G4ChktR5Yxh06TIXwSrblq7d9f0Xu99VXBGiZ9EoGvMpyMphYUV+l8xwPaGJCyM6lLLJG4qP
dVbACwdyNakPk417rMhTWXeHxsbOA/BrVfToOFBVYwk7la3yHSgoZBwuYUPvXvrSgq4MsBEGQSgp
SN32H/PnZjD3aCtXgWtuNLv1yhnl2ZjZR8FhWmFbRr71FA7ZcZLxKXeLbQRJvClxtiqNAaolyF+D
qn/ThXXIUNZEg3iDpQdt07xIChYmuQ7vqkN5kPeolYoW5GPTRF5gKNz9/WRuO5NOtui2kc4soEne
AgQOBLsdIrfzmJUwgq3WIqi2s3SAEH7WqnnHVbbT6ukzWNRGKOT3Ce2/LSDlifHFQNxnFF8KczS1
Qj+MNqdVZ4AZlo6/AQFzHu6ygSdlCvn3pWegIxdzyDikeLfLq8uNG4ahZxgwEbqfEkMqJXCFhn2O
34bO+GI2w0x47L6pGp4xj3rgkbd48+6t7filbV/rzP7FdwHCYzpUg/ijbPX7gIGa6twlFMGh7za5
5fKDF54ZjOucYxjX7uxbs7G3mBzSVVI3oXIK039aiid7ipGVMsGYU3mwrZrVWSEfNX0Ud/lGtYat
6iSHwMCoZYurgWY4E6yD0wG5pvI8FPoyDOaEgCyhEgO1SRhFADkziUoI5KkzKDbLyTl3LPOHUrmB
7MTKaqRsjOeTzUnP2jz16oQnng+xHTLYIaUOKHCmEJtb+dnV1tYQM5WimN8xgzCk1XaiEScczzeJ
BiLENsYedoo82J47NMTHySYGI2newhHdmJLTfAz/dOqBtTWiHKjrfBdVwVlFR4Yx7Fi65bFxgbUG
eUcbrpo2K4s+8boUlHGaqySUaPbOJMXD0UE0ui48mlrp1mqTrcWI84wtCASuhqe5wFJaaQJCUXEc
QVOC0e7ew7J5i7KeI2ekwjHtYisyrkUr70+RluxrKvMKfGJtgdFzuJZtHZG7yogRfnPqM1Z/zQmm
XFm2uZYuWIc8nTQ/izTtSNf6YqoGJnykZ9w8eJlSuP+ov90Z3Xw5fBpFeZX2hIy7WfWO9oRCtV1p
BXy9qG5uVex+Trk7rockeIktsDkVrYAbkS+PjQ53+47j+8E82gtsc6Xa06EdjDtlA8274FgVKzeX
TyX8P7xztgp7Ft2lFPJoIBejV/dKVmWyAopsfZugRKoc6AfSl5nqrkTRl8LEcJ6V/AH0gbfM8QXY
r6Kh2WdzqSDuitI3fDeQkJhlQ1+DXVTSLeVKuRvm9uhY3bOLEA46kMYYe2quTHUSsEARHRtorpF6
ijGs5XLbunl5Z9ZZrjrUn1OUHItoQoLJT8TEAEdgZb4FQmaY3tpTp9rQsaIHxepa7XR/UKcPlVoX
0SUnm+5i2hlqMe1RHW5jNO6r3IowyZgwc6LOvYWYS6xUvFVJfoedLCk0tRuRebAdrJ9JjfdDw6rN
DsI1O25JKYbwI5JWtnWcxu+rfgEzsnIZ1a1MRbzO7T+A55xenDJEy2LjTg99QbWgfbKW9NsmYTD4
C2vf44JZB5lyGmtAeX3Js9MsZG37HJgJk+tGXGbYRCsXaYoXRGPpKVr/Ztr6Ze4R5gS2cXUrl0bc
ElRnSXAw2S33KHW9TnU2rqw5f2e6QutZ0aLnnEAiNsYtGBELWuGkVFRoo/FtjdzMyJE92B882LNC
JWw0MbVieVccHTG2+tMwoNcd6WNFZTGKY2nEcN4AYptS46kiCmQrAueeTUXoU4peo8zZKj2qKzYG
v2GN8wzI/ksjUgfcQkMaQR6BoUmVixziW2CaT+jvt0kUUz0gAWOw1m6NlJqm7+jb4grQSzcwGMmn
R6m5f6Q70QswdGqRGZURy9vQ5JOVwLzQqJshFmJYdKV5s5jYrsuU2Ylt9CguohcsYj9Rlm2apPK7
ynjWcvvh0mSsNDjkutHsINRe7GVXS4vJ6Zx9uEJ9mWz9u1ecp0mMlJbBccZQxlQEb7vEn2FV41UL
GGh3JujgRKsZgQ7yGvfmCxs+9gYRRoHc+rPGJzwX8IMbLBuVHTFfJg7eGs1bXernIE72uC29wkJg
yIrIGCSKfT6Dor4NsbrLOKjDbtlntOQ7B3w5GsVy0HLgmcLPHGOjSAuYARCgaZo5lxChFN6cqy/V
jNPADtotTnzq+8CLTNoJyMKKbD4QgYw8Wh+qEayd1tmx8jS2msbAaAjDUzSrXIgh02z2MG8FV2Gs
RoD4pkMW5AzutbttlDxACk1PQ+0yOvMZHD/sVevSGt2prxFZuWQMlCzDs378a3iXizlBUqUq3J7K
W6tzFbhOUjCHV4DyZ/My/GdpkLcTRuJoLeTgSa6wBEFwEA1nJ9ZPhnR3SB481QBopNnXwBC8xxYH
ccqanPn6MDChQUcYM+aOmQLQRqi7AHFZVPYbR79HKPvDAQCIplG5Brb+iuX2wlAsOWEbK49u6/6a
o77DMX/A7IfJMEjxRiC1s370etqOARzyIdH3sk4oANIruJM/FB5c6iJ4HwwkkXhP5nUXN2990N7n
4L2OWWQk41uYybvaEBtpYz/fOCK/Ju3oayGCulSnSmbdLRXlaDVjzvQshRBTOmsDVKiWI0nHNOAF
UzF704xFSnFvzVz4OGL80bD5pWTs59PwrFs49qqiYXFkENqqt/k/3ervbagG2zoYqRtQveK5ytFG
o79nqFUjL54tKlTrHk71jxJz9jOVWyh9kUW4J2NDvTiFTvsdakjHXKdct6Gd03Tw97Pjdofuo+7V
DCSk5tOm7xRVJQoJKWOV5594vSgNa6pHnscbs+4738QaFMqhX2oNnQWZ0+1s1T0ucltZwOu2kKW4
pq+5xadAB6t0/V629cnt4i9mZCBIGuYfbLVIJo08Xcjt1FZPYKz3LpD3JjLv6CzVtYLTl1W7UDZM
Gv5qNBcEz5TUq9W219WdgVCyM6unwTK+HNmWIEPar37cFxr+FHXmDQ1JNAnliQyrvWWWb9m0ZJ7N
aOYnIlJSFvtMiNGhAA1O7GZT185OqTZGiI1W+1EDdIH8QeaOCZCzFo0Jqwqu6yQFOgWQlL3xPEo0
4V3+FAZQ0ZLmhY0eGjpQvDho1SC7DeN0m3XzGUXtVtjp3g4Z66OZ7nlU3Gw6TZIqzIz1P2y7CIPl
pQ/oPjnWNwlPqtKgAFzKucTs3bU2ccXyg+OUMEVJaRr5SjFz8pPS4jSDgHCe8IGIP2D+vSA2HYzk
c/1FxFi+JhdiIf623GZVwRfHMlqjlIXWsnJZkLICAKyWc3bHRftncgizc9A+NBUIRhvc3S580Kzt
utm8zJF+FriS4OULrnPqKoEnZ60Ww3uzdKEoa96sAqUPdqqPeGCmombPFbHzK6tkV2MPK8RiFCZ/
5MZv2iQ0t3GIw2kU6yDHdqQL+62cMvYWaf3dlp0vY+llQcBFO8SkVYgSazsyHSCBvhxBgQ24eqMa
GVb0nWvICRMBbJ9tX8fFq9rKOrRVCrzKt/XEN2N2HtPcsYZG3Wd2Lgjghm1Xys2qVMlJhhiCqmQ6
ZVPmz0ZAC8Z12wCrVKR2htpAvHx6WzIR13EK0DGo02MnUAROBnWgToAKQzDnq8YN1BvDESlRhUqk
Bz4fLYruogDTDzbZkeZzPrh3teLMDSOkv2QQiCvxJC5FQXMCLXUy8fmVsjn0OtYBpUZh88vgGgQP
4+xU/aQrR38lsOsAWL6PWvdTNGWDeRiahBmKd2e0nvNKUue0pj8N2QZnLxK5AqF6Ym1dKswV/nK6
psH+xen7KOfgNVfbnylgAMY45aD1P43O1NdIo+3MJj7AC6kNyCni2CJJQ5P/iuJDzBgQHOe5oN0g
sXibz+ZRl8+5zaWkohIfYvpf21VP/Av3oKNgR55ytRT52WfOK/5OlEPwRbZmPPIcxsp7kqqXYbTP
Tjv8iyTF45A45cEMzJfKqX5GBeN5tey6dL7dMICmEEXHXGKotNydQ2fRJ/gTGxYxZadvokJ7zZTq
DzftIdWfTOz8hXuECfReMETQOvs3iMVTwZfcjOPBSoy3seLQbtJ9oPED2MyDIJe2oXK1yTvvRX6O
JYtVatbZaT1QyDyATLPixlPmh8UCXVH1Lak9cK+PU3Sp+etUlI0JBRNR5oigd9CNlhMPv6O91pFc
JmXNR3/KAExOrBhLxKc56tc522HLwTo2blps9TIa9lIIL2xpydAvDypH1lz7mpK9uIsYhkNOpU2b
ccBlTJCLtoQd3fFANh1hWcZNYV5fZImPLkuGX8Ni0CofGrVIg0SdsfK9JjilA5HIA/OqjMlhXgSD
It/CxCKAYwxPffxlJmyAea1qQgkYtPaV2NljzoXnbEuzOBuzcXaMX0wX/PLJKsPEOum0K3axauzX
hEWBZSKPC3+d2V0DpHqZMuuLlbsTZotmHkgkUSu7obU3XYOb3OmYv2nfbJu9ZOy2KSMNJfwuFmy5
K70oZ53dvQyMmiYuwFLYuzQ2mcqk9CHBNtV53guKKEX7srhkSN/ho0U4C9laMEJ6hVNxLopqM0Vf
U1tuTNvejDBnFzk3gnboArnfMuTLDdaWtrvQRlcjg29n0NZaj4W3zg+CbUTWNPuadX65EHZDk2GS
2A+EbjXM03rnlKBOV9HxdS6jEXhckqU6CzuUKTQClEZV8V3o6BhCXJdMh8Jgg+oO02m4bUR/0JQP
s0AIMOurEjRSrKOBbD+EfgJdys+P1394mTC8DByGGMWpNfflBAQWJyj0O2DZnM7c8K3abmtwmsBS
n/ryNRd4o52g8qLo1DYGClr9t5649rhWqpzpu6C7Zms7PWv9KZPPhdwp+NdcuZv7fTLWnimAVRQB
oxuuHTvbJkPql+GPwzAihSxiznciLDaKoElYeOjWAczIk2MUGwtRghuFn44SnqZC/2cAGZ9c2MxC
Lda91nthH0IhVV/MvGRk3LjkK9gom/rhlyjBVYjuSBkyn7BBzvVu2uQ1U/pRw4HbEH5AxxniAqwO
cElOuuNczXyiWyItTit/m2a6tONZANMxh+CoWcIfY7HWwIrFLGzHqdm23L2GfKY5SPRvZ4zYY+1G
BnGVNCjCVF9a1YqGGpwM5ayssV0y0c55sdnczsvQpyWoour3zB7ZdRBgiR5Sm6sTgMrOkKs0BL0o
VM/BVlTOOWWFvZu7r85lymm6eylvcQeqDfVSigmdeolh+lxvVN4ip81PLVZQ4ymMgPURiMefb98w
VpN6cOnqw6C8aLyLauwZYsOBw0j+KwmBGKtvTbkXEbE78iYpL8Lr2D6K9KkzNDIRliXFD0KlVcXu
x1H9cNkQOIavdgjZzNeEVQzOR3PMdppkJ09OJFgYL+6N1WgvHSZpEWW3aUPDn+HAaqjFc3TwCiSz
kG0F/CFelx9jABSW4kheKNHRtNV75W4UpBjYJ8Xe0BItOHo1+p6bt4ruJ5yZy1FCjhHfbsIyG4Oa
QFJV7x0uCB2tvtQ3y7BTzT8R0WX1qZq+CuTSFVauOfznfAYVjs74qaAVZe7roE5UuQQhA4AHWpsw
KCzfHj9jBYT2hVWKNW5YRTMmwzC3lc0WSmNYn+0FCQ7yK4FIBrPQoiM0q01OGF/2YjXegM7YaiHh
xhz57ckM/wz8fTqZZO3sDQKpi/vkaLPfhePBRPkiDLzwaXEouSm63CWXoGHAOPoNeTyN7nJO4NbB
exjqWHnYvDK99OuIu576k7A+irg9UTVu8GuZZOalT5qrb0dHrHMGFg7L6slc1LwE+835yXD3vHNM
mTH510z98ABo1psbwVnV0h1q3kMbA3O20r8yIXutbP56YYIVVFj4j3WHVg+feJ6r92VATWpHRC8W
RfAYZvlthJDqS7CjpIThFV6Y81nycDWERqadXFnegw6AVgMuI8buUY72jlw5L2c2QNnn6TGtm7Mh
Ei2abl0gISe/GBXqOwwHRDvO2nMGg7JREh8cNeZ+26fMPEStvlaa7mpTSbJyeCtNigIWoEUU73Pl
4iiAGl868xoOZ0ZQK40eWMwE08yfI+un3hDntPwYVBwPSAAxX+Vm/NZOnO0VODarOprDs0iE7yB3
hCnodbF9sJAuQiSja/Kk+a5gGEB1Aq5oldOjMVgxyl1uvcP5tgNMx41XMNYsyo9OvLWIQ9S49W0x
o5zBJgiUNyR3SlneMu6L8LmKXk3lXbGOTfA0yJDh5NMEnLnDnVex8vISwHzqdKBetWyWdYyCjR8i
VPfLPgPwJdu6l7ya2ACk+3ZwN1rKu0veTY691SRyJzNe+nlruPeSkCOdXrTEV6dh1B6MH7Ue8bg+
GQkIoC2pNWd3/pAYV9Eb+bDBvBg2dU//zXSzMJ8mFI3xw3b2mfrslO/wSU3L8iUcR8vZJcGzxQNo
JvtZ3aDNYeaAgsNR38nEZFCBmIQl6mGRGS5aXhnuhhHMLcFXj9h9stieY1px+8wb+w0zNjPZ6Oh2
dfabMZ7d7h6QsmQiGHWzU1STGuG3ZMHwhEpssoG0N9iMThUXKmiI5a5eZVAViNZjQGdu1GS6u2Uv
ADgDErN0Li8ndN6ZIkiyEnh/mD0GMQ5l5LcYaN3HrA83pczJbWEiJ7pD36SHWuJLqS5lXtK2P7OW
P0DEv+awaqJSWY/xvIbZwzyhWkUsO9XU/cwRXtpUwIAdmdbbnjGd2fpB01UJQOB3aKFhxs3GJLCP
SYHevNZwqdp9S1DWLK7SOIX1i2wvI67HjOzQYuNo2U8c8aCKrjyOAusVMD/WuGsdjWWQ6Vvgt58T
hFVS06xNqqTbAh29jTzeHRAlJuqpy9N/Dm6I1pQ3CruDIL2mwaXONc/qSd0VLMUko/AwOzWVPAwt
MSmCKdySy2xMHZDhGlvUuOa/s++UX/JvPSW2IF9RBFXT76wr96EYXmcnPqvtvLUE07Oh5tQt9e/Q
xvELz2vOzZUh4FazU8eKAgQ44HyxCbyRwYwWLdGwy/2Forr2k68ypeg+Rha7lruKNez+5CyyNZn2
WY1n5BFU1EuT1031RR9HUG+3pVmGU7MLpsQnoYd0yN2cyy9yD9GYoG1uC1/YwyEldSvs8jdHmdZS
JYpyl7QDx6skfam/tgkkat7WM0w/xma5wphP8VpUnWxH33OBrl83t70CHtX4G6rjTJVt5+d51rYW
Mx1nOgm18of6EsKGkYLIKzwMLKqHREGy2j5lmJjIJAg0mLAHEWxKmsJ00k8oVneyumCH50SBtNah
hJrRAsSmfEYx7g3kQNUdc7dUuapEuw1d/QBndjKRfKkMPqT9wAeZLXGVtLgacgtTF7fKFa9GzwaL
gizQol0K9quQVwwov4Zwr2U1UiLm8EdIzyMZWLeBdU08rCBaqJiAiKBYCzyK4ztLU+z/C/kn2uox
OKnG2DOwJwkEhUH6r2cCGbXvChXEiJUJYZgbHQzxXrCoacSPHIu9pvxaugtkhjQGJhJNdR6qV/D3
vNyU+UZwkLF10tgKY6HdThLqOeP1weHMZFgZy7Vra5tiAbpDwC7416I5gYQxbWoDZVvf7fIRZ3UT
7QmeekmM4B53576aN1r4ywmE0htrhUTzN9NVWVTeGfeMOJmGsc/B5PTDreOSUJ6Lxt7z7ivOj0Ix
mHfvbfNamvx22T5tHhEe+Jj6Mwlw7NThS4DKN0Nrix7CT02JRrz/VywIBBlRQoHppbpF3ZTBDm8y
A96p79KXW1XFcHUgRMHyah1HlfzAqBlphyZUuYrEHmvSWDElRdNtVG9T9DqH5P6E9CIRfWF+JR2M
/4Xu1/zMIDUvfYf0YEY97xxaOpgY91qs419M7/jj+HkyP8AnOQx8U3IkIpJIJNW9j6Y3JY9O2w/F
RKN+EyXtqSq2gEx9hFO26M55hGY3p3U39beArxrRZ1F8O/bNgdlXI1goysvIDtDNXtv6o9Vmr7V4
ssd3mRxa5FMVoW9sFvg00x9qcfwDJieIvVvuXCdpduQnLz0XVYvK3d2OjTdJJMxSrkzQaOxf14oL
WQrXVTy1mwqkcDex2sMoSmYjTryZEB9tl9N1BaLcJKjJafVppeANOOUxdapt1VjbAFe+oitnVI8v
3BJQ4gRL4QmRV7yXve6nabDua6YtUbMusF0teyq8Ix59KOLds92btxiqtorUxzHHXc4LXnICzQDt
ZqER/2Ichr7aQVg5oSbcKwFlV5W+4jN6jgkChMG7Hgm0rScX7AtzX4BYEaFYUdOtBtfx4wzTBW9b
pbU+2DAf5zcE9V/CG1dcLoiJ2mAPed7rUPokMx6CVN1BJ94PuXtT3E+yoi8RGQihFLvKBBXeUOLq
4Am44Scjp/dUoMYqXo6JUE9iCFIBrsPJq0PnObE5G2PoK0GyxRl+woS6tzBVr220Vpc5YPWrFkhY
KLvIJ34fLJsRh023UE8EXbCbCledk0EhzNK/GrRs0cMzHOJzqo2PGRVVasOJTuuLhqcy77Ot0etf
IsHXU7w25vySZX9NEaLMkm+jJJVY1Z9CXOC1nhyVKLxI2e470/0Xju5bxEK2qRR+k+X6uIJN88P0
3uYcl6byy7Lkr1MHz7FUv58kWX7VAVQ+WKIanWHNzv+1KNESust01KFoa2cY3va8bdLeR27hOUZ+
HIb+qezq12ZqGDudUgNwMfoAgvvWprWBIy/EAJylODjMlaJyeo6YpOmGurVt5daTBzpTuLbKwNxX
v+Oe2YJaY4L9XuXXwWLH7x44sBE3TaoPh3xjSekb43DgPPlOYz4jBy+EuD+YBZc0wnOJh97QedKZ
PSR8DocSJRuKXe8Y51Rd3INnVboDbiaNGhmenfiOcD/xXtkfM9L1TvuiAsoIVLDz3wl1bZYILxqz
R8dhEqnJByBODkG8I0por2IYchb/yUR7QxvEgOOvM9kP2xmNZEwvZlqHfn6Fm/d/wzONeAzV9CkK
fMS9fyFfveyVtcklhosdTgi1tW0m2wY/VQkupSxUCPE/Q/Yyklo2WPVGw7kmAwt9InkCBusrxzqP
U3lpysxLagvLIMbasjnMbQsT04BHSSbG2L0O2MQKJXiSc+WrzFK5k05ghT27Yb5WRVeNkYaTiz9G
ma9m+kjc37h+JAKAaWASXQbbWpXUuq1nzJepMvGrdZCJAM8Zylelc5+lCNNNFZcAb/sMztNkfFCg
xLCnxivtYlPbxKO4yY4bxJMzeYDpcIpj7ZB2OOjkDeXC3ogeSx4HgZJ8tTH1WeqjPrrEGerxnvSY
5j1WIAf0I7luHXiGZfgTnkTc+3XqItrRbmFa7zRG8wtuKBjojCaoFHiBNXGQDtVDrx/MmK1rFsGz
cumoqdCMuL3rOqUATT/wXlOlbCqcjcVNJwhDJBvuH8x7XrLKzzKLdJI5xiF+SHv07GQG1WXomyFm
GHho5z4zccSnvlvpYDbDDeqYtjeBWzCzJax6zG9Mvu5p0GEOsF+sbDmEWHDyf6xRq7XmwWSup7nW
Vp2VDyVYYDImxAJYLKKjy08Q7hF4vuoEwuW8V2+KmR2Uvv9L5xaM0fCdYt+jmgZZFI1oGMYcanCq
p9Zq6KcfoIE3d+yfJJ9ync8ZSg38nYscnoJezAseAuZNnpubxm4mvoQ0e0H+1l6KaQouUV0+HIPs
btXwifvmqs/r5wzgFTlG3Wevw1kgdo4jogjQ5aX6yxSFv/jbXkWU/gH9eGUM8TfOEbW3yulZS0gw
MYlyvl1TvyaV+i37kbZAZzlUTrL39VpiUpZzC6Y8Nbcw1I4TuOuAn7pqevTPZlPRuZfZ1jXxGsTj
xYqSFiOI+NXJcyO/Jt7O8egXVXDP6V68li92LY2yws0RglVJjYcmOXwniUcVfqe6dSdCHMxFIq0X
AfE3/M2kQBPdqLo9RiIOiLrV/lUp3rUw05GqDPLJxj3P3JJoMNTbYj2UqosYvXpWmFgvU6GrBoht
DVCSR8U0P8J42jppcO2LbBPO5aFrlF2kcfoW2otDSakW+lYb7Sfc+7anqvBqrBRhuHFvdMb3RG2t
DFn/KxWA46H2GoJyxTYfwY7GHmoq4hA1xUtL0bvKdfAQ+PJ0Kd+UJAXSk04PXYkfeWNYXtFbXOUg
CGMgDanaH/GEAjHtEC3a22LJFU/t8GI6SIlcG4Yt+9JSYSdo5oKhuI29Iz0NZNjGkzxZzXBgYbMD
V11uk3x+i0tc4CDtcbjZ3hDSRQ5igwrtLjNGj0GF2Nhk1VhfMY75euJelZGh0Yj6A1R6kI4fyE9I
SGuZwKDcZSSpRzbxbM0r2QfnrGtupkpDircSr7lin7RxZumobUYCs5sFH8URxzzkIRm5Y3O5l0YH
FUFRd3Vj7aTBtoEZBfdZXfEN9/mzE4a3IUZX0mjOsWyz7yhmcNwStNQzAojmf+xCPo2aRGXZewCc
3waTNCsydtCYms+lPj9PI6syuBqETFjpSQScOATgupauUn8Fb8SO3XR1YiidXqw8fx2y6Cy78GtB
KOlyPDWMP4NR7MNyrjZ6328CjVFAzbK3UPyWaDA9Vp8qLfzH3BXs1rg3FWPfohPF8pl7ctSrVdtR
UuQUOlEvGAUqT6nq+BrBAHrCSDWs8CogNqu4Ywm0bRpnn7CtzcV4gF61a6LWg5WCErCjTmWTgGbp
JATW/8x61A4LCC3FxbS0MhWNXD7Zl0lLab/ibQtIgIBAcjUsVrXFPpjUA+EbG6fKoKkDSXJBN7IA
YvOjpPdZCzZFBf1i+KljYujkDlmCP1b4+7gBiRhcZU62hvAwNNS/yA+ZYZzRlm9JQdqXjnaxzO4F
ztN+HPIbWc6eSaUZkqTRq+Ka1X8xerLBRPaNGWe7oISjoLg5U3bhdNppcX8cFegarGREab/2qdg1
5bM9v5u4Q5T+RVHEhrCBT0csKYT2XWpX4MRPoQ58YEiOkm2fTHBS0hagul/Pk32r9dSPrByQHjmQ
FsqHGUlQ4lQHe5rQ+pZr1z0txCqioT2MPl5n4y6gFizceKsJm+KQqIe654430O1ZpzD+1pZRnagP
Om4xVDet+11MxBJ1oNVYQESR7tsTRRYvZAHWMHHZm7l8HgYmxn0O6ZXY7pXum8KKuGFuwCCaZ5rY
ccU4dEFwLhydDC8oKNykvVVtFQ0/Q/CX9+5mzIxNrYstYUw74ir8wsaYbWgMjrCku8zCU6Z3S39U
clNS8/Oj/dOr8isTCK/6yUFze1ZsYkPwA8KGCuZ0FwbMp9OJl7v6R/24b9SHlhc7MilWrYX+IfLr
LD01gNyV9CstXqtWXYvJ+NDH04TrMsTpZCaulyLzJ+5oXUjK6JphJGIirpcl9wYLzUsMHLxAIBsr
JNqzfulafAgJfJBSpxdkdAx5sdLgcmVNf/+Po/NaTh3bougXqUo5vAISORsMvKjMwVbOWV/fQ/12
q+/pPjZIe68w55gyaipRAnUe9+TD+9gl+rkkJHRuJWICFM7AmkxlZyZPk6k6sT5MQVMbyoIXn6Ux
Xoq0dspEJpuCQeKOWUlGnQbwMAOD0VPpppXsTGqbsuMQxzQxAFmp/+ntTZrmvfp1Gjc1JvmMhL55
mrUjPmOliMJ8tPxtSe2f4RvxSPJym3+FtI06bVGh1dPGf0RNzj1R+sgk1WOkZGzIhq0g1VKtIYro
yWKQvLcU+RdJ6+w0CHfEZOyTETBez31fuuvUInbUw9Qd/KGxCrv8rLflP8EjH6qzqAhC1rkYUxhP
kQaxNU3SizFoYQxcm7mybJHq9cZVhSwEq4AUDgMNeu+4SLQsknzQzTsGb7ERgRjKfxr/OzHJ/GbG
IqHilcFB+FPlMkz0AEbhLWWqiiEPAg5KgJ2gihvPx9vdcrQOw4tjbMEtvisqbyeypm7Go6c8LNEW
um/gpqz7QNWKntNXxr0I+59UNwilzPFWK3dp0P84ITcQk4E1iPsuAZ7E1kpOzlL3p6NZ8WhnAGLi
pZ70DVa1t3AqGMNVpNrKpq81y1bp4NpoPu1Y+3JZWHeXQvCI09onDMR1Xq46h2ULLA7VnCzdeiG9
u6X4luoC0zSmF8ST/KZNARZnhK8BUayxYHnwYcHHWfVy+dcJ8j+AGUPYs57yGagSzsBhwWQtjAhl
GjcV/mhmMrFwNKYwWFTJXQzbiAFkJWA/4bxORFRVVbwax2nr029TyPSDAvSD7XiNGztUkr2IzsxE
J9UWJZ6jckFaJUJhqb01IGWA5v+FqoUMvNiY7EN40msewYT86AZHE8E1POr3aMQDzFcbsOjuimCy
/dyJquG1ZMKNTY8Ub5IqC8gN8bIFRGCptyq+IF/ruj31oYlEWdjm3iqodyECX1gVo7WK6HQQvZL0
Xgz7HJWdF9q1uGJ8WdVrLusOJMdRB7NiPeTipo+PpEVFh1h3VB+J8quxHjE3unYyMslmYsL5FcTz
mnkoRq9OOQF/HAUAXbC8fiRMdrqDb5RFIdQRGNkSt7uB5T/m9UMGgKqGkq6a8rd6p+RUVDANau9k
eMRMUKpfEDRjuGQWIJ2iZqe0xJHYvEsTcb76pyLTg33J+m6gL9SHG8gAMgauowbLCmBtvHVV/GvU
m8uEjV2g+8vOu/ctZYi/N2B1acC9r6by7kNUDgvJOqD2W1XGC7UDjlsZGFpiNWtPHjXbiB9mequ5
MIW0tQPIY2zRNHT//dLztkqybIQNA3Tyve0szGkIlyoYwNYcSIv6ovqaqz6qOQF9DGvul1Ce9eAv
68+FBtES7ho8uEPRzNRkVsTgRmd59RGwr1fferI0xD2lYTL+M+NJOAlmCTBIS8zcrksZXuZf5NiH
yRmVQCjgW+nuXY4K2U61TxDQF+006C3kuaHei5bBN7AT0wTdNEmGii0A/VJbEygTmwu1deTiSQcr
Am10C2CKEDwIgC6zOzAFI7sYQggrm95lDbAU7AECrQSlGrwwYO52iqOx/zMkuz/l9FVGcYiB4kjX
1PyZ1OuGsR9KdsCPGPmn2Nly5jTmMZbv9RQpeQPjMuLeQYgzdntwi3nyI06JGIMdsOWXAW3jkfBo
FEBii9jzl3Fg7pPWW+vCqU2cTMK54qknRqncNXMXVvesBAdjnZoeIDNhhjg6CeMKqKyWqf7qVWIK
PeBs2cZnUhHzh2rmQwJLnbDW5pbikTLNjuIs9Q8EQnW1bvwr+R28WrjwynfaLVqck+2yKTCxgb2A
rd4e9eyGOZ/rMkOqjGvCY81Pwi7Sa96emrH9I/9OyeLROFn/0ejglzoMKExcFHgKae7YV5m8fFXR
iSfFwEJjKUcGz2EO62xKPnFimh2Nuq0D2Yc3NiNliCG6b8vlVky+ZX66yD9H2W8D4IBqQzihLkzB
9Qx+4vjyOuzWdXXu+hOGvA0mrkJdskxpucT9FsX+B6hnYKwUqMQA+plD77B8fQGilyeHY99tFb50
iwYgqiY7LQbOgPgB5FQJfBWAeSKfVYhpaqH8gyAkeBtgOtJ46M2b0BL0sEBl5B8FVGAxIHNeHGyy
BVlvDSCaVScQzZbuq+GsMAGT6BvKaLz3gu1Oxxo+5zzZY3xEibnUMIlYzaL98cYPmSiB/8f6xBRa
W8RMQYAiRnOPPKDTUK0SJr3A0qcnC8XAopvOvfxuoW8rJepC+a+SvYU/IHBDN+JR74s9m4cvTAXt
8FKE7w41Tab+KuMaOUcZOKlhp+SPD+bCpAqrvL3UrIHBRCgCSa9VeEAi8yR5Wym7JrifaghNw78w
3ZXyDuYdDcMermJu/BuYuBu80P417hxsq/ztvn40rbsXOwKOS0al3V/E+08iWHO1QJ2KK52ldrNL
kERRaFnKAdV0ZXQTtgMA/4A2ztYQzQ77wbgHpJpLnIRO2oKWgB+ySbWfuHoaudN6xyh8aooTuDTd
4OSuOMYwHJbJz8CTqS75v7JxQWDk2cVWb679lGVLsojUTejvWux2grrqkSyM0gPkQm2xzIW+RNiN
uYbobjQ4qpmrifLgCJP4lWREGccQGqnxngIqrMV/Iu6/ajtoexLUyQ0dhk/nv2siDLg7QRVk1nKQ
54jP/I7qHGMmaQWT/fzFTFyP57iEM3olSknOP+1o4q0gGoXG/9oG26JZEQCohnRFjDKYWLXAmzn+
xvjEWKsdd4268Ke18r+wrhmnzsdnX6AxW/Fyeu08UWzGVqBT0VnrHsty5IGNcEy8e5I/cp/ZMhub
NhkP+NiLChstc0MOaMt7+fJbtL7SGJrBdBttI3al1s1SvkZglIY9cZ0EHwxm4MTJpRwfHospQ2h3
cuAvvPA8xQwFGddN+65ozbxFFK+HcK97KzNeQt132uaBdxbR9DMGMi9+AuUnKdB00KlV3nedPzEk
4yQBlB6nTHfR/ti9t5arZe89xOpbkIONKYtzrH48dhZL/165RUg5S5XfouUDyb78D0vy6hL23cZs
MXcOs6rdJdmbEmihaT9j9FBZriIwSv6FvrtgXALH81hCMZQhgBfUWUDVXe3Y67LDNlEHFI5ctP7y
odlI/WRwe3rtU2tbux/7RR1jCfMZn6D01vAbQFCqx6+UgwsTJhxFTmUSkwoUWOwHO4LVDAoI2fag
92foOQ2aqDJFo6jBYT8A9BrRrsTZqrvEunxkdZEJx1RzBAkFlnLTg2FmqHu2FsrDEP+FPIcx9rtU
gR2EAhfe8s03bXywM1N4G8iAQL3I4ZeerKpo3cQnK7yp7hHzEOqMGNSPdNOrhVlvEZtbrIVajksO
RXb8IuIl2+PkDQAtlZqTWpemAWqj/El8NQx14INu5eoqIndMtSucRjS3y7G3ZkXXq7Na++PD88Oj
SryRqtskB1BRPfl7g11DliQCIMs9uMnZtW6icq61tSQdOv1U5t9JB77X8ZKHOhJfzPtHRjkRIR7H
IaAF9Aw06Hm2E2A1lGQFEAgscjmv5GGRG7c0f0oUnZ4lLkw4lgIzRzbIMonMSFFq7mCIWTPf2LQ1
gePlOqz/hPan987QKxBYLSB3g+Vv4OrYrWaj+InwRmLIIr93zl8zxGc1sEVrF2jfakP4ESHlAaUS
UZpo0/4qFsJwvnic0GAVfIvlWqCSzirjEA0MdIHlZXNhSqhqb6JwZgdkpcdJ6Ooy2p6WDucUrFkg
anvFVCEr4/xZhhIl2K+IgC9+NQasJ3Zz41vqfiy2376mLPV6a+bfOiMU0SYCr8BJRgNGQYghjxGM
Clkz7KFDCssU/02GDQfvSYn4Ojy6IeHZrKHB1cCQUpc+t8bIvPla+w/5G8iIqrOtINhCk4Fq4nv8
yiv28vXvmFzhUdTxpkQex7zHJ5AlBMGfY/39DOGyq/em/ta4lKpTN7xZqs/94aEOa9O1Y4sylHuC
Naow3AOfdQ4N57wTIHUwVjIBi5EbuDLkddNvRVT6obJFiWD1fykIA8T1FakSrNJcQdwHBGgwrUZI
tqDXgUA7WCBGVgWz/4DNuoT2Hk2mVx4ERM2DiA9smDfKHUVZ4K+mKIqeGXVGNnc27XnKnN4AT2u3
GiTH1W+e9EzoX9FRNGhwuugvKd8jfk/JgD0DO4RFL7PkRoBZ3DJp2qv5SYKW7OtUCzwWI3OTRS1/
eniQWgKjJnx1zFUKeVlwOoFM1uDvhquw+DIbPGD5Vsq5NTsqGHVtcD5137gIBhKwxm/GAmBUNzx7
rD1T5ewzsStWevHSAe9ZzHphCD0lCf/K9L+gnUSrOtwEIi9GyrAoX5bFTxQS5nQYVGfs8K+3TzwK
k7wM46oNJtgj+Kmqd6RbMN3u5wWQL5cqvk7BlH4ytPpNuGuYgJYOQo3ZwGNQwQeMokPm/oXUfVIU
O4bqGPlJQRsFJZtjQ+df1uzO42wHmI3vjz36dx1CGL2Rqzo0SGqVu5k+ZZpaJHt+8WVIf3J+qiyg
7/lsSqHOCswt8wopufztMu/AisCWjyCX5KwT3WLxv1jqpvxn8kMHbXiCcaFRHjFmcoY+SZJWg2zB
+jIQwUhiasg5LGPgPDF0cYIPSmOVmnfC4ZkX6nz0QXlT+n8JJEnjjaYAx9XZfMIu0z2niA/l+OsV
VAJkyZvzIH3FiFrz+u75XN/8FDT91thRP3oLgSt8IfnXqmW+genFaS85T0C5KBCBNBrux42nIWUI
ANEt9OpPrYj0Wkvyo8JArFmoCKtDaiz6Az7E+aTglEDuA8r0uOqBhDXatudodGkRGFl4yTaApzB2
H2kkGnohDLuQGCM6HBCXIPK74Df0eWT/svRfjoyFKK51pP6a48v/p6GQkIV1rLxwcjlaEpJXtOz4
2srpsf5G8mkKFyHHzGtwo7BIrq9h+2oRFKkWCi/80fthOBKMRU6yhi3JcIlyc0TkzmCUOVYk8Y/1
SSzsXWFTCMQdXmlDWjbV5XhoQkxnMWnn4Hs1f9UU+dIKyYYFO6Lj7aA7kKRfncQv/gweNfbXKHeP
Ou40XMzmsNQ9LGF3hSF0aqi2znHPX8U5ClbNGl8xzqwy/6j+tpV2XeMuRKqSIF4EGJETv90TOC7y
C0XRNoKcN+6B6TXd1spPord1WWi4d+2Ceq7uHrrAvO0WQ6DTBif1abrY1P6oqKJM5HE6WVN1dC0+
5MwBrfDbT4ZxkHkPuL+9h8gVKqp8px9poCToK9NlLjoHbZi0Ewxl1osvSf8Ncxph1jRzrb0b+afU
vpRwDShwrjebnNdShgB41cYDRHgrZMK7l1gLuCplyPQVK9y9V6P9CYMfMjV8fMBK62iZg+wM7hCv
PItko793MUCCtehzrNuSOc8Np0v2Wj9nn1wx6NPWXOKjjucEvAhiwIjDlKdjyNb0q1gAB2vRVBfN
HGZF/xq5n/j0RA7qaA8TukIhG7GQ1a+0eKSqRAzW5Zax2obUVQecI+q5meU7UX5GnMpEV0+2Y3Bw
hW8/ewqtwyRNja5+glEqfbUxK4irKKJ1XJJCABvSQL1aqo6rnkz10Eo2GKYgPlfDhbVYG2Agr38j
BHYtbsth8jZxQIZtQHrKikpckw9RtRvqXymPViW3OyyvxUhwaPYzHYBRgns+YKBX3LPJi84IUymm
oSeNbfIy/HcuRRs9f5uMWGGXmi0riHlmnFKaF4xgZCeyVeeCQo5ROoK5Kxrmfauk24cNEeCkNhDR
RgIjSuPmB9wCyrJ1mPz+X7TdJPPLxzaoMr5eJPgyK85ci6NJR0ENc6vh4m4zevXwriqYmQ4TXL7j
6/F9LLQzf8rB+EfaN8qiPYm+SrKyslMlHFuOadJTWg6aYScTDkxYgKlx3G9knYi4TaBtCL/sPqB6
mvx3lKHIAMeDsoGuERw4agRUwNF9YCvhf8bhYyAMaCgmk2InK4hSe0KY2Hk2LFN5ZXkql1V2Mugw
Q+3jMasWQxyD9yE6RdW1S1eVhCRy5Srn1EIJgUs8U2ZCCDqJWzBC6wq3AQ1Qtmh71KZkJ9aIG7Cb
lXgtfxvvoY1XzWv56WEPTC0eUw0BrJVYiWQweHsAKwHjd5xg1tjupTvbpYiXr9lMpFlULHQ+GFR1
VLssFdLEUX+nfYViBs7EzmxH9ECwT74iHY/kXI22LBI6iOSczs1Dq/aA6/1xTWhdbt7jZgPPGgUT
VKqCTjnpAaYrM/GE+4vnwjyxq2zqHcypgTQspTm0wp+hHIK74OKqwepUIo1hHRpCTohZm+cVd80B
IBeZCDYONBors+K6m02oRFMhIXmWfRE8CyAumEcSu5ypwyPOFJVBzYZnRglmluDmDAyaiFSmP1DJ
9zy5ZuLk7MPhYNfCU++JCVr6Jn0GbPiBh2ZckP2VIjDgngTnJniIt38LjZj5rVf5qHF77hlb0on0
wO19dSMTFxL47B9Vueb9cmBPgDFQZXCNZQn1FEpBkUyKjPcCZdJs2IfmF+kk1BALAlbV4oaChwyP
Kn5l2KIACFUw+SNnjOlA4JEvFQtlt0KHcGhoWQ9e5NTtGSYI1cyeyNicFyi9sKcTeg2uNm0Ie2nJ
Cfx1zuvjDzvfeIXKj69+V+O/XrhY3VvOV8xxGxTZbDatBs64arBr5YwoX5J89WuXAdOcNQADP8S3
TlVsdU3DiQGa7qiyJdOCTYqZF7OPRiCwiXXZkK8WO/AgXzPAIGAVJAz/4B/llThlAKBbxru/jIKN
OCrXBoWkJE3E9nKGyWYmS9sEgE38yfDkig6ltoR+fGNcDcQ/nTqs/H9iuy/qQ8YG0C1+Fdy/LQNS
mnCRDbKCUHjpqffOnVG2JuqHj2vZ8Drp5j8gE+GIC7jLUY+fuUTw6o/StmtuYYMNni8AbR9okfpZ
/UTlKUgOfXRMx7eKwEFh05VjWdn4DFeMrVacBwvDKLdxyE4ItUu7rdCpMPpQsBmecvVimpRm5UrW
Nnllu0BDara57crLT63/bgEDFyM0y6a1wWUtTUjraffRohXOjdYkfFvchWiyAIAR2sUEA/R1GnzV
ZPXGyZ/abwtx58d8WtazGNZ1YKKpx8R/FPNHleU2xA1U9KLJjbEOeOeybkVgOyiVUxQue4QjsQTP
gpxPfgQrPghwBOl81LVJVjLtWHwZJAw02lH9hFKGgvMstpt2JCgx2Sakdrk5b9wuYkMhrpORyBuu
o14+d9KJfi6PTgFOLsboc50OSj4ormNGthEppER1c8H6ws+NVQsMXkYVzp082gJHYo65gzRCKiYf
KkhS3zNOGaSZSfEndzbiNJkOfOCQb6rKJmB6VuMACknxUf05KuqadK2E340OgXzzHF1w9E3RJLK3
df+/5W3ev0Zh0ydxXXCLVdP0P2dNVmnnRFvUorn1+58EwEMLZDijlmxQ+lWou29t/wWjw7EIclHF
eaTZ0FHhHH7E9q1pX4lx1lGuIn2jXmI2Vn5DqlSKEyuSdoKhzdlHNwSQEqsx6sGCTPdlEjGoQG9R
uUAn/T2eplVEKrAeJD9uudPiawxrijFzyflHtfhEv4KbPAA9g43MJJWOeqhaMe1uAUpzXXh/Ou5L
y8cR7TE+2xNKQ4KKMb4rhhWxu5XaP/VjDEdJd3TZrhI8DHwqv3BuB8iVcbQMUR0PZ4o/hWGL+qWX
uyriaV/qLWv8o16uJKXDNW3XqbyGPELL6Xghpj5k3FkZrSygkNVYfqFLglowBMqCG7En9C+suP7K
AEctZ/kwD9OfOtxOhYifUK930iyVN134CtNlSBvI6UPQzaDeyc3UJrXbhh+vomzT1LWIEm5N3GYF
CEAxd/2DLCBNmVvajv2Q277N+ASxRjPgPIXXyDxK+Z3lHWJZVT92IrQuNGP0GHwFWys5le1Fzoi1
c1gf5bFim+2JAbdibvmI3eBiapcS4auP+XWsN4Z4EsRDy62P+Ifdjcm0To7+dRKGCtRiqMe9fN95
wLNDKKvNUa8OEUN2qToGzX6A6NUyaCBrSpzOJDJaGaJNd+ysDtaMmXWTagbBB7A6icAx7SlrOUM3
qB3sPcroW4J5Gun/WFSiGSOHcE22oYOlgsUhCVXE324zE7DGvW72eO4BV7GEeeQws0FNzVSNr/Ys
KCfLwJvGCCpTT3p71uKzR5Ugy1f1UWi3sfshz0gmhJIeJrv48de0mHWxZqof1Vu6te1n70ByV6kG
7Dj/Lvq7n146gvFINNRpINd1cR1cnnA7t8ig67Akz0YfcwOZvjTDLKkFFMSooLqTy0A7tceGRSba
gnjtMn01z5G0FYZ9Z3Gg3SpVdSYSZQkFMqbo/4QmYxfJidPfWFT2tcbci/E/ivhdqEwRNZ0tjXD5
cVm6Kq2zmaGDzJyK8rBQwT7+TWMVeVgRZIDtKeZz4OyIT0Z3CaXFIJ4C9ZhLO9hgFHMhcb0sVxIF
SSMpEPU8VJ4oo11lUbQQfX4T00kY+lLSNKjDVUY6OY++lH8TxQmCdV35u5Ta2gddUFbBTHW/dM02
x3mFDrIKHhanzjCctfSDR13rnBG5G9tRVPVyfmTtX2Q+4vJ7kpEstHSpkTifK66Nyb1zSKU3jAa8
l14DemjffkZpmFn6uFFzQsgn7++df7KqICFU0B90dBMpagk833jgTSbZwRN9Cs8/ZE7TvfnWVuQL
4rbwwXCEf/l0RPGWl+Fvkr34UNkLp96rZgwHSsWctAQ5RMJkJ/8OGRtZbiL0owraTpFl802nG3Vl
tl2sGHAuMXnYGLxhKtO0M8hQY+C4wg8l/PBkRv2SQBIDr3GxsvSLwMCylLdFsRR56Sp8q5m8wscX
YYAMycaIplHobnR/KURgRzMkmivZqojQNS5QYw8Ctx+DZw9IQtMWK6WjfboZ+T+l0gkP+IjMN3pG
Ed0PbxtUC0X9Y+dQJFszReqASIM3dcvgygrhuD7RjdCvAcZNmftlpEJsLNYheNMiGbU2w1ViYhSA
G9cKJzOEYMk6Ng3D6Za4LW7C1mb3IN/9qt5a1kuKbxPKLJZg+5rhfDj4/jGn3xYSi1lZAVu5sUvx
GJTNos9/GwQD0kIx1iHQ41H6TlEWkmY8F8Z7qN/D/gTUxSqdFJJMda9Dysfs7NcMYaNNoEJczV8i
64mU+A29rnc1lsNQ25XGJs8D1krXMiI0V6FhEa8Gu+PwrvhfeKlNkSX7oRKihSEe8xH91AVpgFXi
ej25mtNMfYZ8AiNKxbsTg6+eo8nU6T96W82HJTtBE6BYRleE9JaW9zsw7jLTuAFSIqECQ2cb4bfo
HSxsN0XxWxIAwyfAnMDdwhfg39JNDh6glQ31J0O4bA7tfhWEFx+fXNI+DPYzLnIX/W6iVURGjJ2S
Czai2IlegneWi4Na3M3+HA1Obq67Q5jsaWBAhHSBM3I/ZX8pWqosWuNnZMrZJQt5PCc1ZXljizh4
YCdHG9ZbcbWSb+jOFH016ss6u6i9nUg0+3avsCqoGDwjtczanwRFipdeyUPF1X5O9SNrKkaVLSuO
TdpDv114/Rmigtyv1eara14yVHL/R44ObrxSmFx7xa3TLKbF45yLwtbUaq2rp17/EgFBiNZPFmFM
uEQJxURvawPjazwvc5WQUMq18m+guM3NW5wfIgIe+rXSfxJ3NZlTtEFfSMFq6H8tvHcJglD+Bvw2
2iHt4ZtxNhOhI+OVjrw3yguiFnodgdGS8lewEH53FyVG8k64JO4fpVqn/hslbGBcoqm9WQIscNVD
T2HNBxyGf2X7Rl8Vpetpzukl+x7ACFMj33Dynv4bjyl+0TY+puaX2J1dPtsEIb+KHN9Gy8p2hw1P
u/Y6Bw+MS0Sttq9ZzYXMlEso9xjhXzWtqY/1oSWiVgAH4senAKU/KFU1e5hgixMbpp/ZLVHcN+HF
8LZY/4L8LRj/NJbYCAZZ9asc11Ww9ImbD+ZquJLV6zBSONboB77UAMuv0zxzYhrkU4+OuEZZIk43
W0MAktN55wJoNkY55aNEeKxQszIARz9Cg9jE18rftw1HiLUQ3SszDNUoyEq9JKhzcuxfThKscDv2
1amt3YWVHgZdwbr/hxZqWXU5Kq5q3qjWCuj6omXUP0YXc5KpVy918ku9lGIa2xIUFzG+dlXu8E/Z
3HMTErTJz08ry7JmNlCAKxQwEVVUwk9Ti+KVfNp+l5bkCTIse3rRs6PkKIKTYLBFJdcxgxDI4NGn
d86lZ3mRPZbC9+oah2iSyYngJaXn5PJTG0cQd03/EoRsxRVAMS9yqNRLmmYoI6X7KzNFMua1ctBH
nu9VqcOkcIZ3MK5knxJ/fMFUEdjbd/1b1W8+dCUiCojqmpnGURB2Zn+fglGGZdDaguYMQLhxi6jX
MdsyIx3UVcUvovwLun8tyJIp7jvutp36TMK1NDxc+COVuvckEr1PNEICPqkOWxDKMfOeIaQsjpMR
O/mrnkXaz0sUYCyw5OaqoA7JeQRpuuLAHvW9qh8GZRMZj4QM52yFphu5gnJjRuumYLsXuDcoYsnD
mBnoykfeS3PKVb2nbEkNbvvRtEeeVz0FgMXOCgaKYGAuYCrwHZVfqsEQ7meMQUC4f0qyE7WtijAB
S3SLitC/4QtT+rusbNOYWpRHILCnZrosgXTvNV6MSHfM6ev8KNmumuZx1RYnZexfFKxgMoVLT4UT
sVgcvEtfXPNIo4D9MZOjlJFYO41Zl1GzQWKCATgBiNx4m155SR0Aw2Shv0WEzXBW6uEYYmDM4oef
vkPrrGUb9eHVcwtAJRNkgGwqblrGAVKC3hmRocznSWFZ9v4MbIKnX8R6Ameh04q5oOmMXXnbtf6m
hR0XctYSQiMhSJzU9ZNnsfaaRSOuBsURgJpl9wy95aCeNXwBIap/ObWTdCvg0ILcoM7ltyyvJNq4
2D1GyH9T4UjfmKDUFiZW2b+iWbDzHlLqAkR8rBqOFhSyjmhTglLJ/n7AYDJetX+OR5HULwib6LjA
LBE11XSJYw7t3Bu3o7iT2k8hXEgeDuQdHysK7GZY4vqYlT/CtP9o0c4y+GO02fAgmNjWtGBhFv8S
19Y7KhzvV+jtTv0wPI5dRwPioEj0XHQ4vvQvL6yZjuSmYQChPiJ5XvjMFW4xVwTycwcTgbRXU6Bg
t0FBQ5PfDeG7BbMQexezOmEVYxCptV8AiSvvHhkGA04aiGbVo2yQOkgNOOE8a+HxX0YmOJ2BtoCb
u1V+jOqaNvzo8b6N9uDBOtzjsbtRij9cnbr4NoeFSmouLi+5cSSBwO3R5Zv89M0RNmPb3ls4tL31
1VOWCfIrkPOlHp8HzHY1qlyfH4VkiHnEaEuakHuTXJE9phXi6FmI3jILU1uUb7W7mvhQhq2Oj4FZ
ZoVusaF6zXZp71gaFo/kKMOVMVZquSHgjBN8a0RbXz2wN8LH9y6IDBsV1sREuozSiQ5QV/dZs+8I
yE42Ub4QdNvD/ytu8Ruq2atikBmZN1+7ms0fYIfcOPXZFXkih0GR7LiSy5DX2B5KyudTU/DvsGmF
8EO2LbDXRVWsUn9X8J5XSbLw5YuKthyo4HQR5f5qqK9pfUWvDpVzVxTr+odrlXMoJ6kovnk+Xc0s
lkAuL9CGJMal7c8M8c0RUv0lkfdcUd1Tl1HtfYOhmhdXVsysNFhhBtxh2RxnmUmg5WQ5r1eInlQS
WORLm12lVxJd6qad198pm06RT5Xoj6dkcrc2JByKkS0Rz8VxjMo+CK4oiDJ+X0Y57MfR95pXjd5s
CnioEGpHOFpl1OUx5KPUUrbY73iwn/pOtJZpcWyQzQfe1W3WrrRIjW1c1yewZYuAiVHggUQEIkze
V4OOW2YxvMSuXagMpEZn0uUP99LwkFpf8DOLMWWPE5U2F1Le2MGtNdsroNQFo5l0ZLsWHmDewp5z
21/YD1VJFEqAbpAsLWUvjGetATCWXMTm3APadLda/I6AnsT9b6adopw7mlFS6ZgIaCDwEl5ashBt
T5H/dIdHjYSdA+kR+L+lisjU3AK3y0kmtvpFkVtLgdJPeFIimNNVic0XRGpC4SKy2KEUxFOfIbHB
EMvGO2m/vG4d3/0ATayqAik7oz6iORaQzKIP64G8orYpte8BdkeLsteyfvt0M7LFMN1PJz5kebA9
cPB686RRHnKYmibyEghRPloMlSFUHHCuhhtBs9ubDoQUL7e/wSXE0DaPF1zuORQ7FL8S03yTeF27
G9+M67X2I6Go6MnZZtK6i6RNqu8KysNeu3XRdhBWPV+QPEAHk9iAZNqaY2bUonOUMgaX5rx7sOEV
fju//u5I9qtrCloDEtRVVfY566ryLIx7kEZzmmqMJZyCqe/o4FtgKhHr7Yp2y2cwiaVVO4RNXOV7
HrmUvSFjn8z4TSizmCJAN6p0rpDuXRnHPj6ohHI1Yc7RTVwORGP5ZzDgoDB+r1HMJXs5nxlUXgNq
WKQJxZIHXA0Pmrj26P3JoKQph6BQzJj5VPpLugXhP3TdgmiH2lz0Hkr5LMJfFfqxSP7sOC0A5fqe
FxsLgGv+JXMjY/Cvt2p/4kuGqqBah4l20rGvJ1mchr9gBJcwHS4/uQKucysjGIFcbq30Cj0nYsFV
Cw4L7qG4dTUy9VCjVYsaNRSnPfOFSXKB7p/zJec9iHukB+0di8qijK6RPjp6SzRIX99k/Y2ZzRk1
HElwYL25oF5UdNBqVs8GAQJ/j5SNP5vKKtt//jrm5UFCJHSfPQzEDIQlnQozn2dAq1ty0Im5aTRx
qcrXpHyEQrnW6jv+7DJ4uqnGnYXa1Di3xrMJcHEyk1La68A8NqaMblxpOSIXkMJDU/0RYmhXiOpk
CgNUgr03rJRQRYvtnwqCyks+fovBIXRSv5oLgCpyhIkq5VmkvaJk3WSnstx7WA8CUMRKmN5i7P8W
BrxCcgT3FKN/VBI7oAC34OwMpHLHss5caZI3M2pR7z08dRIt5x1QOaLtF34tz1TYKk1L4qFTsHcT
CYZFR9pCQ8IW5ozu30COmv9jQYRjVcjGttrVBGjF1TUhT8LjVDQ1p/ec/zg6rx5HkTCK/iIkcnht
Bxzadtvu/II6TZFjQQG/fg8r7cNKOzvTY0PVF+49N2VmC/33QbFuxPEAM4nMHPQrPnvoOXXZY7EY
wvynSL6F60n/sCNDaj/MRFJFG5/khIYJRio5w+hx8DatbIWOgjGLRfhV0GThZP8mrkvZYaJ/Qbc4
bduJVYk743xh4rLGXVmy5bOnBNUiLn+sU4xQRzgKLj7YgOrHBEYKaZ1H6ISNbJMi7yrHN1JidnN6
GxP2qlwcGfofDAaIq7GOmc7KNLDmk31me/0zfNALMrODbQUIMHP0rd23EcE8aLvsgXVFmu4LEk+m
YNstxvwXMf31/hWDFQ7La9RyDrK5hU9ml9dA+9Cir8J/hLW4GqeXIbrmxofdfLSA8+gO5nNZnuP0
0zSvNUGVgheu5dabRlaQLFcoR6AUTDCyYs4fZoaNWXDlvuGbXqXGs57fbfk5p+9GcOpYo03+q45a
h5VnyqrbaaKVAPP5YDKnNjkfY+4tsiHZHzJymWf/XIxNGDP1SrrT4sGvdVRc7V+W+vdpUcnGJDAW
yU9QUzPCKCzpqiEmPLTGRSdtxr+qvH9QarnBQHuA6MzkJfbrI/GiQfyeIpY3LXSHGnlMMb8DtcFQ
pLucmeGAT4zst1XBoNFE3ediv6gdC7jI8oWqVx1ffzBwz5jVZtS0DXsFmNysol3JBJO+pbF3JDhw
YRjIxX+GlhVZJwUntvVYqYbFbfNPAprzeCpAlXFRQ1C3EhBWzabp2x3I7k2CUHEcKGqSCGnmzmlP
KrVJacvuRvuTkuCYEz/Utm+NFOT+3MgGceROjYeorC+JneHV8R90llONRfM6TBtCpxnnfFbLj758
GF2/mQKXu6BkF+4GKFaXtgpwS8IAwzzUpsMXIYHCyuFfYaXnzjH+NNRMsfpfoLLqmV1q/rPlXggr
AEfDBQMzxLEkwtMRL3W/zlEjMDV1A2x0W669WOK+Y/GRAo4yk1+cEYA1qZli9Ol72zmabA6QpEb2
NfLe/eHRTjluVWh3+bF5N6ltZhbJFcZX6TkrkX16w/9mLWK7NdA9J+K5GySEQ2fBMSaaJUu3CZWb
0uKHiKZnBg4QdJgS1b3IuCB2BdM012dfOJN5ZFP8sdZ87IylN7za7lOiAnbGwPEg6akwQEMzFKvC
/qmq31nPcP/PMAi3LZvlrv5GzXjW0vcY9bn24VPSUZ+1/rZH44v+MxEIi1iK7o2Wx+xYS5BA1kGX
BCWZJ1186eyra1Qq+ooh3VNtOZfJKV5LVnU0InZ56GHd58jxZoPM0OzRie0lBGGlown0se141Y9X
T9t+/AdmJsMc0SJQYxzDXn+hyltnzQ4H/eC71jErPQxXisrd4ste6GCAA6jJ/BZi5Xgz3B8y2Wbk
PQDs8b908ttCd0OILav6A+AWi9HhqO6puWBYH6TF8M0hv3cnWNzFeH/WvAQk+sQ/3vREgWxqb6mP
kYgRiI8qJh9e6gbag/5SZSmwMWotWLlLnBMTgKh4LNRzYGYY8yjNEaKY64qnqeNLMJL3xuc6Idlc
lQhlfWih2zT/Rvws+ttQX+0GeB9/53zlIwfAIvcgPezwaLVtNubMI9eWAVd/rYJ35ARpaa0tNqKh
iF58DWigudY5vzV/2ILafkgZbsFRiVlWcGRl/rqERBXvM2MfOy7Y49cxQnwGpZOtFeuYX5tnvcGP
UHnd1sEiSRonf9IEsZ/J35jdA5fuU/Fp3VG/tvxbE+1s/UmfjkV7GP8VIPv8SVs1yEWWXpYtm9E9
kVWJ+oOsq8eqRIP+NM9IOtirRUhqzjRN6bAzMAwNDP7GhKmBPGfq13YaYMQYB46eSV60wU/7U9Xs
pRduWU7FqrYtQy27GMHErUFIYobyHO9BYJ7K9Xnj+UOYGdRTRAYXcAZRU3abCZZ+hD1gIYkMzg75
W4E0UOjV3jNfEqT7Y16tl9+lYJhSSXxM6V1CCRRhI09Tf9B85kn74qXU3nrxvXgM+KdB0GVt2uhQ
wMzqQMPMz1qyRcop2P1YPAJXfDp+ffMStJNgzVsyHI1lBQhWywJ0ZWLlmJAjEbx3xdx5ilCrVOw/
JsbRGR1vKZrznC0LXXim3aRvUUNtY2z3Od4D8uu+JpoAOfR7GeQ41Zk1GQxj43zPO0UOp8OksnkS
VR8iusx5NAR5ekemuJMdLoEEAOSIoVJAdC6YlmJrWxLWoW9J8wqyfT5u3PwpJzJRPNJAkOqwCJEx
igt/h3KCPZPqCVz10WQywxzXDoN7CVjzua9DmC9OFkJswjYysYCpd5O5NS10G68aTve72Vwqc1Xj
7SmJkInSDG7PnSu0n1FFfPPnDF36obN9Ffp2ZNHCDhjfC8qMgLTnzvqucJHW8uL2+7a8SzQB419H
rd02XEbdG+ltD3SLZA3kzhKX8TMwYR/bmduCmA5ZnXIW+R0Htu79jxedrI9Zv3QdewozNEXwSDfN
hM7mrJjj0LaTddPOIXp13A3WqKGQeTVpgbL0bUqHbdVeRc4WSexrQrUytrPQegs9CkeHyuEiTGz7
iqtkZKqD11XedNbONvHEfIAmH5hNUCeb8YJx8Us9/JtB3HYwwnG8k4lzHsaNdO4NIn/pv/p6S/n9
lIlHmZw86kBTCyiwH2PrEsgnx2O9oh+D8nX08vVEJ+3WH5YBZVUnXBtzK07IpgKvmIvtAl4Z81Nh
XVvrX8xaQjNe64Vmrw4Blken+LL7ghlciYD7RDwzUdepRSfGr+iIvaq/ipqUNrgMlEtnX7/mRLJh
307eqmxHdBFTGIS8uymtD0zpjOipQg+RY6fSvN+AQ2KimWy7e9tvLdDCOECAmaO4gSwGwvE59bZ9
J9ZlnN0rgtuMpzE5xfMHooEkWCbq0mkJI7PXwiOmNHjvp6twzg1VOBz57Vzu4LFgZrIcHHpIVReF
XoRvvSBD/m1mxtHz4jFTx0stCFPNNport6g3B0gECVPwqKQ4xruFyswwkXzAsjb/GeBpUuXj3gyN
ep/EbOeFOOjJU6x+MlT/Zm1SUqSh77BB0N4kB7mBpdUVi5cTKcDCoGbz0acXPafw3eI02w/JeY5u
fnv3MiQqJaqfcWtUFwZmkJNReNLOSlbc38Je5khw05F4/CXmOicXKXpz1WkokQ4hCHICoGIo1VP7
pr0HgbsOxEdKbmfDu2JrK3Ra5LG5NrbNVcPCr2RLEe8K7+BB3q0M8yg0FtgOjQXvdnr1jecMZAMk
na3UZkKd5TbvAHe1BjNkIJMI8DwGs4bVhk3asmL79WmEcOk/eIgW+K4ziQeVD7zFVYKZgTsJze0G
2I6LRtX9sEH4JOM+cg9N9DaOR7vR/tif38uuZBXt4rPnEiH5QScIVXAUkKa2c/2I8wUCWIUMXuMv
beLX1vdx9mskHz0rtNGb9r06lK2iCR22pGuGg8leglo+wXehGAzWhE5UBVTuvug+Uy3B/BSs8+Sp
DnyIg46HNJ0JleEOO98M9svTW392zAZIKEerXDMdm190n8ZbH4inLt5mdsNm9tUjrKmx8BSoYOyS
egMpRh6heKuDP384pWPPlhATmxGzwgk2iDu/EsZwkRE/SgtdmWDAF0H/bYfTLCeUJUD5mYj3GCuE
Q2AZcJoo4Kayxu6o3P+7VcL/6MVE5K49+sGeEC2tbBHX46Ppxi5s0J+4Jj51bt6BPS9lV2Z37yXc
JPwB494nB800bLAEODpGfozZfcjtNqznV5c5L+WyeJ6RxQTEARkmrGtKROSNKXN8y8QFx5OWW90B
Acza69xdMsNEgm7XSA+99DIbeUlmUN2xtxEO+aH4v81h3ep3Z4w3JBLSyr+OPP4m08GBXDjSz6T7
B4EBWEdyKjOyz1O2NUWp/mGCY5zWRSy3CIq2ve1U5dhPvIkgaevTwdGas4ny71rFTDYPFVbTgsMj
Q3EfCfiYOH3kyPwRxLGF4D/xebW9Pe0Y1TlrV4wrER8zZriVJzmKuvZdQ5PWYg3vo4PXf3NvCcQv
FQaGvCSuzdNfE/ZfgNFwVXibmcB3tOYRwbWaXV/L2SJJunnDWVtM8qdxofuPFTSDCnsSoYKIIrMk
Wmvya9IBbdjWo+DtLP1FPSwIu8c36BR0hpgeeGSbRm1jyXyeXUXKdT7w0FQtHnGxl8zQlfwq+ieS
gi4kiK/IwH7wMH0HyKycdjqX7usCWdCDxxwdgZojTLv9ys8RuskM3lNAwISN1EME8dllu+E1P/zC
a19Ze33+HCoMncyn2mIriaILqukFowFrnXKhGW8ShEaRwcgSJ3LWBke/OOogzNwmCPs8uTQDs7ZC
+/TbyXwYgNZ6XzHrUYEXs2CAlVorC2ytliKqL6tthik9GHZu+TigqBiLvZX2a59XWZ93At32VJ00
pCMBwzsTlHOpfmo69wmNjTHg9AYQzmXO393e9OYF/t52bjH4ksTgQXxuc/DX1V2ikIiWj3fkj8hQ
pjsTAo6pRz5+rhGkE1n+kAb6IdULgmTSVWkWh3xmuoJWFP1U1b/wMewJt4NzxWWCusAyRKgVj+Te
MF6DZV43M5aYhcrZr5PceGza+NJOuH+wyfSQOl1X7gzF9NcpKXnbJxIhd+Zi5zXzW+GNuxqDiI2o
sWJxa8qby/UYGDS7A919E9fki2kk0v8rpnx6aPvhksTEX8KRC/SAFi6EW7QOumJNZxFqFlUSnWjE
vojaauhZj8VUks5LhLUw6jhFE39YG431SP//nMVM633IDqceOjVF1DpA/FD29cqiTdWwFBTE30w9
9Fq4bq4FFlb6a82C247hCvBSD+PasrS9Rufbc4C8WirszeBb0aRGPMupbfyb2Y1xd7BttVe+6azZ
mWO+WelYuCuL9sDK3lOnfo1pMg0Wu7IwmVkMW4kVB+XlwzD8eTD85obCOW6gRTDXF+7FUOl6RPad
I9SB4rxdnNnM8baWUOw+qR+MUBaHvnI3TvrsMdbXiFzMp18ngc5r/UwNuo8vxwdH00O9ttJTgKpZ
8/KX0R0/Ju2EsG800T76OVFuUCSHsNTrV1JFkLUrhZPRFj/VlB0HESz62HVZ18+u9ywrBzJOBxy7
EpAwYPzIa9C+eP7JsyrkW59BS/7ViOdQwOqW/rWW6uog9o64sjvuYQutXf/aobEiECWDd128KM87
JiLYFVaHLIBTrZgusRb8Tk0CPQ9p8ogkpo1xLt77ALNmRd0L3IkkYNNBLmkuVqp7NWjMtp1DIr2d
SiM26SgbGvBxJD1g3kWZL3HqJbQ99i+81lWV0rouogauR1jUtpPS4b6b1nvGdMrMvnuPUXvq/BEm
S/dkALZh2Skw9SXdLpsIz5Mx+asp/cPF4Lnve+ALuDsq8TUj5o1EP7GhafGXg0aK65tZYrnRnDWK
Efz8ZfnDrHxsCIcsftvA/wmSRcJFaIuh1jbLRFYF7GuDTcVwbcLCpjoU1TjQ3F4jaOTSey3f9U5D
7Wvx8liMKSpV3vIl3DOiXCNYb1CvNUdlM3AGX1hj6qzfYusOVr4JHmuHyqV9CXAHpXQv8dHqEcYQ
CFDZzJ8/UuzhloiIIKEPZvud9IJ12Cnwlq32oi9SqJ7/pua7tcGqiqciQwyssAJzXi/RGNUEqroH
D0IYkMGkbvS2sO5p91M6XyAaTeJvlGndNfgYMwIqON3rgW1tgV/N5V6OCrCeUbKb2WbHy/KXB6Pj
O2vB+umJ/hJhCuhNHbK6Qthr79ISPHbjPc5JeoBZSK7Y8nIT5g369VJ0hH9EHJUpmnobx54IwJxx
lQRi2BqLxBZRDnt266+z+gcco03QbubK/xiysWCc5YVUfiS/ZSxZoXeSeebCmkajGjjXMWZYwOB3
9lAF8TCaGGXH+NaxXed/5Ln8DkZjn0hY4DzXTGQxzB98CEStBHKuv9v0hZ25Vqi9nYaw7BJ2zr0l
i6TDalhjRGrkAPvSe6jL79nB1cp4t7MC3G4Eo9Xd1sW74BUQ9v1DigPRYD00Fs22xROtF+1+clJa
1mSjsdiuzWM+XSMhjx35yUWrnyzsGXaVrwrnFOXFLiETHTrfpzXIQ+FbQDB6slAP2RI859xq3WQV
iC6VAY05FP80toqZrnHzQEQvlijhY8d71jiIvJAjmThiFGPHJLN3SpT7dkA/b01hgWSS3JhNRr3n
Imk0/SSsO8habfM5Dd5b7k6ItH4qJpAG8FovMlep/CjI0Usd1s8cVnkgb+STry223n1rsvaczwDd
HhIGFI0OC0FV50UVnwHZqxg4gKy7QfwgCOfZd2iSJdtEaay5TEkJto6m32/BCrTV02j2S+7I7xKW
PFLPtvptTPsng5qnnD2KOhm2gbsnfvvBzpsXGSv6ije8e+BX841H1VI1zcawh/1EcRLICHLa6yI1
06gKffIVTaq7AdtaVou9cqejrfthPZRhs3Q9MOso50mJIUPA5+1gR04ccQpmvcz0d7otVCn6NkVY
qKvkORGvojAuToAMmJmenEhZuuZoARrqw2K6RTpROXio8LnuAw3cGWfXxIGW4vorI/PVxGbLfiLp
CftkX2aS/Uqa37bMqm30PzPU2VD08qIPoV2jsIjIy52rS8pgy243Pq9YrX31xZPtpoCj2VIRaKoS
wCA4Ayf93HSMA9vi35jN25pmSRrRMYiT0M/Li2rLQwOcwefjFhwQNZijsn1HcUo3IG98+CkaKRvR
3NDPN7t6HGxKED9hd01RpUEh8ztqxTI4SxGdIi+7eL2/zkf6NiIQG8yubHvSrA3HxtqmRBTmZrq1
Ea0Gmb41De8gEjBqtME6AwGDmwQTvKebJ4CzVfdsU0gEL2mCfTRykRCR5VDT9LT8mL8sc3wzWSl8
+B2yLVaIq7GpLgqnpgDIU0YkNrA1jGxWAxTFHtuNvcvyoK5HtIL492nXdU8nsqQKy+7go2fNMVnV
MLMc3O5APiAdhxFcGteDx1K+xTSoSZtx1TMq4n4q6+zok0zlteJEIYmiLjonmF3sodzECfsqTeyM
ydt1st7U1OXA9pHrdjcZaS8t7lvJVmDEAD0zKpkKzuKo37DoVwOzED2GM2dsIvgpeql4h9nKbiz+
C7FgK8/Kd7HNXEVFh5q8I9eF1MQP5dpYyV5dSYYD0k8+g8zgHcF3V6Mj9zGj2j9R80mEYJS+GUwc
SqGvA1AMJXCpoNpRGYVJNL8FLvlWseLupA/C6u1Y3y2gsJhtvtKfi3Kd6ej84BMOdrNSM8Vh5D7N
jsaIgGgaB/gPCo5FK+JNDLlKcFwWMOJAbXsGr9EgPiTRmlmBrrFoeRWQOsOGiIB/tAgrkBvs7Bkh
e04phl/HTvOj4wa/lv2dVVTVQrsHlntSxhgqa8ScbmwmSv8x1p61gGAKKU8y+tdPv0WyllyOqVjq
I+PoBRoMtM/OeUnnYCP0P+X+aU500+kvlnl91/yzXLUSyCTGXGceax0anz4nbzcg+NYWThOdOUHB
X9W0riZs8rFgc0w7mXFEYOPV2OFCdQOy16OL6yAQs+/D+mM3gDWRJrXzjmbo2Y0DDGFYd5kSd0FO
Jx+tsw5oha/mdw+504BptDeS04QTpo7HMNYYbDb2wbDkvs7jo8NedWxf7O7cj2x+dMaAUWTjyGaN
it3BhTSEx+qMA29n6BrSjeAKKxDONuZKSnEUDbvCHh4Fu2M/w7OQYJw1fcxEJRkp0d5D62HoSEb7
kv8p7zZt3n7N07j3mKz4QxO6M5o0r+e64NOeyFYAhAAQ/XEamlfPzw+pP1+FyQzNS/Y2NvAKCvOg
M6+ck+OAblqfyFZ1QTK4WQiLORzHN+FPzxR9TEj1TRZArLWQQtgVHIjEKdEv5DjQ/UMAa0bH/C6w
YPYR+RlVC2ZxZBAkUKWynEWQbGYG4PvuNrnnnp45J5ZXj8p/HeT0hyq1roIlX094ScekM5+bsKz1
pwyJQx+YqzH7ScQLW/LQ07BLQHbsmhb177J7gDUzuNDkrGPLr9Y6rKPgxFhzHiUrF5szQiHyVSOU
ldhAUp6duzp55qU/T3P85jsZ94TplqvReDWYypvNK8OmnVcBX0UQVbOjKhBrac1vRegP6c074L1/
Ux3C4N7GiPxi+UEnSPUqHij0MRYhM72omFLbclHElKCM8NTiMsoh3qfesTJ+GrFvuRt55o7O5D8b
xK+3AKKLkU9giTOkS4jm+TgE46/MGNhjb8vIZ4nJpTQEpyQI34m6xXc+ZZ2EFZvhqcLZOrJYMh6W
SJzO4zZCzxenzW85kt/p0nTlXb6d8B3oDKmHmHqE48cHJme4/xTjI20SpwguQgvpoE6Mu24sFE9a
aqBxjn1HlounNFuZoOZlT3eKlsBBH5zqvw6CL6HrWC0brB3wV23radTbcJnClqbbhwTcLm4ssHUC
9sXzKN90vLUJPKBoOhgN9a7OZV/DbmGz+RjzpjaN80o6yAsizmsk8ea4xXJoJ9D0kkcanScvhYXH
4k9aa49CVSO4hxXZg6EztzIZGZQMN6PYCnXNOI2cx8kEJlJ5/5JyWeHymzlYIGzWzsAyPgQzgRFh
X+ugb4e8M2nbsahuTcB8KZ72KevXABNvkZYHYbOZky275mIliQfrcBxobrMvDNL58JhOit469n7M
Ur22HDeFZlJw2ejfLO81bxA4Ul9XmVhYLyzAmqMlbiWck1IMT/lsb/wufhdAHf0qP45FdxvYGOhT
vtdanrYlA6JBL2NlL/w29877aubxFLceA6F6BWR/UyleVUnsFDw+c5w2iu2/uRiEPP/Njmlcx/pQ
AopocuQpVvAncydBs9oD2/FuxBAmeNqMqHhtOW6II0BQnsyPdgbWj8+wEjrhX+WmVsGpxyumz8Nz
TOE9T/imMvA/NZC8assrs/dGgW9BziFZ9RTsTL8NV9/q1qu0qeAMgf8g54FwO/RyZqu/pe0Vo1mQ
uftaVejVKQlzI7+Q5PBkq+86f1XDfGxszsfGeQwsnbvnewl0cYDy1fbaGLH8gXbWZXCcx2nv1Q0w
ucDYKMlYKcayL4aAvAB0irqESlScJZSFIA+wPVA2N83dLBG0lEmoE7PXZUgjfOansj9anssVIkgz
6SnUaBocFKvRUD7Xk7tzdQS/LgCixjnExaseIUVZkkSIQ+i94F6BS2rUhIdgWfS1WBCZSKHgEpaz
zcyTmt1X0cpdZ1nnIfFDi52jU8YrQ68PjTdu7VYeC1khA0JixsjyXxMVR9XwHC6XoOrwDudbm2Ar
a2Ih4rlbVbevKvsSxfcsgZs01RbIN8cQW6Zy2FqzOBS62ifZ/BTV9SZA98wWiMl3trJnbF84m635
0WIGFvXehosZfVMB24ioS+NTBoSpB2sfOmmje2ezY0+S6bseuUqRn5KIy0QMZPj+8lBg6CFBD4rx
ONNCQWckzp072DmLFEwlNPdBOHsVwFJkCVNBDGkMD20OY8MpMzlj1c1n56/IZ4mTJDTJW8IsYXtL
17C4XN0DCVhAwFmJsACMSbTVK4W7LDiBpJFDdY0QD3LX3qeuX6sSO4Ej2I1Q+rYAg2btu6ArNZFh
2qJ5zGM/TFP3Ryg0G3q3M+yZA3Hjp/elB0n17p1+izVCzrKtR0nyWaOMGxF7z7o61EmLxPhPSBT5
Hl7NRYog0b4Y9XApdOwphn6xPD902hon13gYHbD7WUwaBNtvzTNObRDtI8vbOEN30wwX4xzkDiaq
3iQwpJ1d7azPftgbYO0+SmPY5DWHKUrFnInhYGCprXaiQwlLye007XehPlsk0mXw5TDahj37HMys
t70qJECOJOc8/8y4keNkwpQzxsdYMaBN5bfrxvea9fs6d3ssPhELeNtQiw0pwwCtO6/ecPHr8iSC
bDUWd2+x1GNK9JNHvckPBQ7hgQ0QEAQmbLxrSnE+uveFdFLC+cvSXdW853N69OTVhiCTZNMJs0fY
4GkI3PGSpzOWTpwAiMYtW2H67lbpSPm3gAWU/1EjGbB69TxNxdFT5t0kaksX9asdMyMb3Y1ED/Qw
6fAEgbq6CjUkhWXkFIvjf77F8QxMo7gZXoOWsf7Tmohln2JOlP4YXUX5p3jo+t4Bm5OO76jsSEQS
zIW6xGfYYbcRUVRRmCaEKZFo6QGvqOos1NGizM25mcqrZZBzhfqkTIunwIRD4J0ykYCv6goi8DKN
YsR+rJNfUXp0s4j6YrY0jZNvmeAdRhySQwXIpTHe4oIp5tQtamMgGBBv7YwoeFYbzvjb20zTodVt
9Kg/6JPL9KcOs0lgiAcELs1T0+EXCqp1pISJjoYqbQ5OcTncbCTAKUebpsuz8N1rnSVnT5+2Zubs
VNlzf/Y4LDwibC5O9TJHT9pEOTN6F+kbWP9xERT1Na2s4xR3ex/31ozGuDO1J833sEoyGCbu0hr6
SwZxuo3h8gdzsJ8EskYLsPUycyZ/IdOwYNJNaW1/EpCVk4UWCCQPYjQXdXHMRn3VDu9BLkPhcEVC
j1Neu5IkIyYcQ/x5LJkQccf5cTGiN7UO2dcMqc8XxLfB0SXCrC/2juacNS5rJQRPPWnnYKSSAqAk
OUHOSGe46NW55FMLPa/OYBKtxDhT4MXOqisWLTnaOStlvCgxs3OAG2Lf6L8TwREme7U81fcBFJQM
YDH8GRK8rX1vTrtG47csTEwW6M8c+BeRB7B3ikF/qWvs+eJadf0/RHi7LnFe4ibpmC7Qi2HKRZ+q
UDhC7e3N6tVfor1TxJo9Mqp06YNxL8lAXaj80FpgLnMCzi4+1q+cPq1b3C4ae43csD9NTT4OUfSs
Vd0fR8llap3zlFb/bA9VUIk2U6dXdGcIUhl704qY+MEPTAY9JsPKnr6x4IYApQra1pu5t/3E4oXu
v6tFgN0V2B/NyD32WQ1g18e5GDfxC4PktagE3ixgwQ/caQ99jXEo+RyM93a6N/UcDlHGno6wVFXt
l/gmesoHy4q3njf9SdFy6lGqNm1DrCdUdKOkOuY+GSChQyJHA9PRA86kGWRpsTfq/Ln13kyLJ6al
eLBsD6AyfKQIKpOHRGTsSKlVdK6azzY8af1bpgHKM9PDwFk1wXbwlDjauXUuCN0B02SjZucnTwDx
DaL5mGrz1Q6IxKbd1wpvn0sbBAnsyshwwsLXdgwwV9TYOwcqVerroUYhzHhvq0z1nJbmst7DwYCh
ixNXy7tDkk4sMFyGTeVaCvaZubx3LPi2MW9+qdR24igVSA+mzj53APGlV331Uh0Ml1a7cNZzXp8K
uHkWy99S+xdVzxlxeIxn8Wlj0jFLon5nBD5EH9F8MTDEzW+j9tQk2EbcnGWKo7NOn3uyfJyqIrC1
PGSx2vnNt6LO77t5NQx3l9qGbgVnOcI3md1q/Ft4UgHRvPrV+F7NaIEUsefOna73o8LTlxhmaGFN
1vKaaU8H9xh3j4AryX2tLUAFOqwheRQSKVm6CD/WClBnZJMJ5srHTtS3LFV3tzRuWgl1eLaAkoB7
1N3nMVdfjuh39bTzsUc2rbaue2pAhwQOLfqoO3c1s5v1GTjoCrMnY6p0MpAlTHzT0mDakP8mmk80
0uIT0JNfwshvw4T/vDf8F1UPnx3csoe4WwDpxhEWJ62SgGs0l9YN4ezNS5HEayOOPocSxUCvVlsu
+Cof95b+2eCQzvkAC/ywlTHCfJvx4DT1U+dmB4OEI9OLfiDAP7KIh/srbgHmkN7m2yzVtbG8p8Yi
coVcIxNRNQqRKxfDyCSLiZaG8jUpLoVT3QzmeunUaUzKo9Buq6NTkvhZ0x5WSKORmTha8NlaaKt1
/VmTxsm3cLApIQk5SkILTcxs2We79EMRp2EXICVCruMoKq3UfAbiD8kINhkTm/OoM9ksXQ6HPmb3
oSfUEDBvzK69p429NXT/pWpobGQ2btteUCPaqMrIWymczwBFAN6uv4TyhAiSq9vHLibaCfczzPUi
NRxqBSQsQiPwPQJQLZbsoT7Rl/RtaCN2ytaiFe2L0YknOxjuiiaUgSboRRMw3FghY4ecxmcfdkCa
JIM7euFLgRBEz2KmmN1jwFdda8X8MAaE4vmiojvMQ0PKjUtN26XalakFMYEDbGGsgJN6qzp6Zozh
Aw1+Yg5Alij7ModDUaYxPYt6o9f8o0PFJ4TCrKkZjjUQ81HIM3lkRu/Zrw3rihzfZT52v+bA7tMk
R6WZV2OOklyMjya7Tg1+MR8OzXKxn+Jx65bBRrcdPIbeJg58wqmBVUCZNWhXEEmvZwgAWm+uXbw/
HpRXG6mKy7irT7y7GvJhXfhLNBhalTp4ryxwgZQdbtexf2q/uGHdVRH7+95o6C9wiidjkOJfX5DU
tMULSLsT+n3I0ezW7hknHgG4EX6yCjDGv66HkVW+l7KmZLMeW3s6drV7rLv5XBf5tRiyMCrgjpmt
vU+s5xgWkCURwroMLpCg22xjV1NrIlDwTHfHZOSpi61VtcwZg/rEwvsvr8HgemC3qoR0uGLuTyg5
0dgX6bmJQaiXBADkms+eCuFrxdm5mTv77nHOxlGFrLLGM4olGcNdkUKoqlBDp1571Fp5HaruTNjd
tqaUABplvdc5cok67dnQa9mqan38uC58DXNTDQ19qlXeXcW0VdUXpmJn/C4YBYzX1ux1NFkc615P
71SlLr1k8SUttybjwmdfqzcHRxveqqn8DlK1nkv3KK3kxoibmRJ4FlImgfuKLe73nyFgbS8bAhk7
XkPM2vyLBxHB8ap3s54Pos/+SlEQaKYdM7TpTu3yKCRXe0D6z39kecFESnbR1vAYFRXi6FASpT6y
xEZjAREzfO/wJXJAEjNiQnWbyQvuMhZOOpY0EVPS+pRiFa5so4m++6J8RN+/a8kxEBZyWDP+0zP1
VJuAfyttDv/j6DyWI8e1IPpFiCBBB26l8lKVpJJtbRgy3fQWNCC/fg5n8yLeYtRSFQlck3nSzlEw
h7P7kij5NXrgMzPkXDNlWjIGqBSppEGNzx3zGLKkgsUPb8zApLOCFVN5Q7ZR1nKcnIkYakxlnmbR
EMInxs8TYVVr++oio+bsm/JfHozkfYOPreNmm8uecD+v3VUTEWMiO5VEE3Pd1CfqVFwNSD9sdazo
afzuT4E2UC/xQ2fBtw4gYTHfsguS64vw1g2ylza39oT9UuBDe3ZJ7G5198LqcCtheBOwhCspsR5L
domLO2yEjTzI9i/Sor6sZywlsj3y4SEiE9tpdUblg94xXrqbFnmJUuQyFKxdNZ6l5TzXKQd+WZ2T
PNyVlfUvF+h6WtRAyidoXeoYV3izC6EZIrnBK2qzW6NGmRQ6ogCNKtMsiYitePIQlt3M7EPLgEUb
0zwEiHjvl+XFBJADdSww4ltqt1BdG4RSdpbeBQHrqJzNn2W3CIrNc9r1lyx8tmVxjK3xLk3dHzLD
trWf3TUWF3JrnWXP6tshzCpAHwecMm6iW6OaP0mYvLTxjCrNu89D9vQzC3Wib9GcAChAHO5WH2Ww
vKwfVT0Bf7PqHa8B9lisPaytckaXcWww2sb/ugjQQiPqh0GMDwkmSxFyRWTO2YPinI3LPktCOhiJ
6SX5N9bgtqXrOBj8DDUbWpykvhjhvWj2WGJgWSJxFhoFeQQNxU1dFMy6FX3SKNEjUGiBXpN3s23t
nQHF0EwInMtNkvTe0zDnXFPAUox1Jaj3phq9DXvzg1+Q1EadfFMR11nZA8B0qhgU5ONgv0chAn32
ycRUh3jtcCtBGi797mJ5DDZqzG6RR39rqNMxXROn2HubpMGMMqflvbYwQvce6rx+xAhZrQJYnZwW
FbyWGaF2WDRXjxMilaPG4dNZ9kdrm5fBX5UrdbS3wmU7TuNn4Av+7WQfBMmlgLeLbtHedLi64PVc
xcDyXfvucxW1h36Bv2XHJ3/QTwufe+2hSimBQSdugkTjR3mgr9L52XMUdZesWOwVr0PDyNUPKdmm
hyLUnIDV00Cv5gOGc6LqeYizF8tPTvOwvJaLYBGF/6bJn0uwCbUL/ILVNVsYRspg6yyA90TOYecE
wIB1ZIqPhBPS4MKSQZ81Xj3s/nRdOxWvVPf6oDJv60zF2SM4WoZA86wh/FT0IIJDPhm8EAIcKk0z
/Wj1zpnxYUfDs60YEBMQ4tnP7uLfpjVd+CSuA1CkmdLU87snhYPJr+SHP4ePCSO3kmDwli4FBcBR
dk9gZrFPdFvHfc3Bp3D1wKliXYQ2UM7ishjEFCNPTFMGrynLIx9riu+2f5FovSdBhm/z1ZvkEy6d
vw4ncZ0+s62+tJl39Axc//SPV/B+IgepPW7eFnKwO93bJfqXtNJ3tmPOBBniLn117YINZ4q+LPeH
+yxYY15QiccpeQKkl4UWw3YXEWg9f7cRGyC8rQ60FoEpkA3wo5l5qAL/1tRvwtO47gp6aXBxrTyO
MjrG4reGD9j39WH2gaLLQVOsQoFYNN9uD6ttVK9t/WFyPqJ4fktH1NFMSW1ALHVBijLmUuMy2KoT
ckYIbpq5xYcFR11YQieCF5JXgDBARa+7huVPmiH3iPy/ns1ZWQGwykEFEioIGF25uMGsr45ueMLj
nk8z0dPDfZ2DGu/DM4bHSzT5nw7XQjPJD9VWNx0ch0llr7Ptktj+M3X1axADuJ56WJnIgdkV2dW4
F/icgvTeXkYcSFjJnBAFRF7UzEyLU20LRlThShfbNgRjqYJAEJ9wGJOdMwtkhOisg/AHUIusMlLC
Qk0ECWqhUoVL/ZB1qNE8lT5Nsb54MRJSe/BISB6I52QHzw4GVctepvouxV0buD/Lumzx/Qd8G9Rn
363xf3PVPyz1OqZGYVAkXkhHhNepZZ4yTT8z4uYlIOY8Fe5Tozq26fMmggzhsCaBMa3ZvTp4g/o2
/dVNhVSSrzwc5gupGzuDXI1p/3FGet2nJCfwiFi9egcV/yE6crHwhdXIO0svXJMXxU2luS/K2b9f
RrS2fcVekXFBzsB4k2QQ4NyhIQJgIuKvMSCm8zLlLKzA3cBtF+K7iGdkh2F0CObhYKX9XWhxKEtB
enS5mAdhClBHmiqt/BHKt+6rhm2ZP2EEriu0onnMDx5DTd5gg23D0stHbznXrtDHZsA9KyluO/0P
w8Y1aVixMm8n5ClEx1N0IxEMdYiUZdxjB8UvVci/7oxZbQ7EZ4canvLPL2/WB0PR46B2QLJgAIlU
I4NN22F2wBF5XSpNZGBwj6AE70GSPnQrTsxu2X5Z08Udm6szMGZnJADWob+bDNSQqZQnbhp6lBkB
9eSzY5hkfgE4FgCPANu+lMu3qJsHWalrkzGUb1t+Z5R/T1nZ3Mu4OrgN4daBfnK95CTIUvf6/E2D
Y5iwEZXErCELCP94TMI6ynU9CWBfKT2ycqECF76PzQzXPbl+a0yDDe/N6fncsxYywGw1x6VAgC6C
Gkm+c06t8jmM268QhfwUWBgiHPx0ILh84F1EafkO2cFFSoNhF78giDdL/k9pvlKhTsDJrmaqvpgc
PBICccgKLuYx+4GH5OyGwEVqBtSP/RFjbe6SkCVFWnjHjIv7Zgq/XADNHpSCDoNW4DW/vmt/DPly
Ygr55JlmH/fJS6OWXSgNiaqCWVc8Kqxp8SkvLKohgUsdPBVBIrdR1r94rX52vPKhrQFQUqmiSCG0
GNVYthDFjiHAoPUIuTpz6X5mY7xpC+8561A9z1QJM0ioLJ9Q1aFKNTa5eYrcQxt7qJLti0zD10JC
plZN+OJazivxDn8nxhxGK6ipkCKC5AjA496fRxhmajh1nnU0vPhxUd7HTXdmLbVVFh7XQFymSN0q
G+e51R+iFOZdxtlNUY0dlRbadz8KF9BJP2NxnadNlNLIjR4mbvR2tp9Cw8uwTDvQD6OGPHYRHfI6
uZNW/jBL+z2viIbT9o7oA2hUKwoRhKsTMAH2kRg0Y3cJB0yqoANTO9tMwYMNC9Ew+/HkGsJgdU9D
WO+57neJ8Y+dc5o8zwYyUrhn34bWViWPREfPtyM5VX017KQpyNNiookq1Z7Rn3mobyfTkScxZ7vZ
8Qif0VtTtPdOzsqbP5OE1uRxKOBYRo61xfiZE98F31KatWuoWCM0Yli7rwIA1vCwTCBgVnVA1Q3v
fut9zVP/7qDume3svtMgi0M/QXhkUTWRjezR/W3kDLkvF8tp7Oyrly3HyiZ1Z7ZR2ui8IyLT+xkH
dem74cXY4Fd1Zf2R2vlQJT1guwLCJ1Slfo3fK9Q5x2mD2tuk9UFXy66rWdbKtDxEGAlNGbu7qfOX
TZkkr72SuN044iWMhsi8ZnPx6miyRNjTcwgpsZJmOKV0PRy9xPmcMvoxcL8PKRX5zp7C3cJB5AuX
CgCaEzOJelvjLbjRdv5dx/7P/xN+uXykDpmx8SL+xaH/0lih3tYCWykRmEdVmDsi+s55unwpK0Lg
sqhXVeJT77vkRLbq3szuG7ceBigD4axOgvdBzZ/NEj8x39sXJEa203BI6NMQVQ7PUI4iEKbRZqgq
A4ce3pGFYbl2mqvrl6+iHG2UiOMnk9zysCbNj91kobiajnHHYTqpta/OkHX0hnkW1GK2Loxxy7zE
oGg16OVWcl213DYy2vbu9FKXGcbxDE7E2LNzcivMhEnpXKmH14y55rn0PXa2SJm0c5dO6n2csTdG
eT6tsWqcbb393OmeLzCBI9bE1dnP1cUtJu+WYoKYDjOxqJjxyIDVtCy2s8FIB5GtBtjWsa9JWHX3
kwIwzr/8MznsdVvlv/kju0l7onbt6fJvRFi/lfAnwgmagDZ8CJYQ3c4mmTXMC8KQp/5XlFixJ9wv
wHmA2Kih/UYh8pJas7sRrYHgKK9inD6rrEH/ZdNru3FyiKecQVJ11yVILlIU7gv5hOXDELU/rkv5
kktc32E9nbXt/eFB/abC1Sx9WrBI/Gq0E3ytRs24DzwAg03K5A8KwkvqDsHFQwaPd6oQXP0FKLQg
i1CUpQCdZBFAbx6s0ZoeSjuhbjdRwt6QEXpagkqpqn3FpDdN838jmDlBllfJe1oFZAYBybQalksB
tGdFFvc5rt9Ifdx6Kjzp8btjchExtMVKm0bUftknAHs2TRkLyk/wMk8xudxhRe+6cPQKOvdh0Cxw
Kh6TON5VDfbloj5bw/wVkH6WBw1w+YEd3UNoWxejp5011A8iw7mC9ijmC+PnPIe6f7Ra7wZKfqPn
Wz3aT/M83vnBBGH6C2rWxlplGyywFxl8uXF5T3TwvsEQP5IrMCG63XgkTZx0Ypf7Fh0diaP9d6fb
vxTEuPsc8lhGvGTbIYVTqRNdnUzrsxoFxqTCob0zODkfRxtxiatBkzFPQvwAWLxr/PkU9EV2bf22
wTxco8cqyC6NH/MFNC4o/75hUksggU9w7LCCOwwHTI9jxafZTKzwalUR/t9a/isX9l05XI8OKgqA
K/xG89VBboZKi7UqH+m9oZNRl2aV239y+ljlvgQ2033402ZoL/1ysftVekID4R0ygs9zFEq3IPXG
bB8UYgvF9DYbn8H5J2zRJZuU9nUJjp7+cNSxrYlcKOut6qpNVH/VoOozsZPAsw0pUEF8ADS5sfNy
G2nYAOEG0fCEDZh0nyF4VNPTgEJBf+LIZE/Cxuemmd4wpDJ8TPsdbLRmOIOzcmrw7oeFVdwam7Fy
/3mGELseJP4A1qZJ9ezMLE9RqK4JCZdy3NOw4/fNUYRU8XsMCTvy0WJfjd6qAQYa3J4FyAIsn7rA
L4uEM71QMBb0+o53npuvFF9VEoW0mv8E4EnCBBgF/Y3xEY1jeZuhrfOd9IGxJq8sHT+nacCOL+Tx
deLsNutYkQuuiZ53V/SXAsmfj9sw5d9MsQiAQ0HJxsAX5ObXyF6LZML+3ukgFdfHNuTzgDz9mTin
XryzpScOTER3zhOm0Q2ba2bv5K6ytr+Vwb6EduomEIExBMbHGpw5/Jv0ffb9g+kQod3IT74euyX8
WG1rxJa0b+jg7wxTcZdLlPUeXVadPqyL/7Z9a0gNSNhKs2GsieutqQ8JygDyzp7tWFTb1EWZRL1C
042zhUtnXIfOtxUKX6t8g+ds8y4QV6a6P0ly4jEe+j1TE1LPvPFkxh16n5uO7VlyI6iVqubv+tnq
u6a69+wVpFU3f6rs6PSPGkLIgHUjZbp12xpWI81tUJ3H4jGxzS36K/tvxzAX7IF0Hgi4sIZvs6D3
uOjpKQdrK/debJFOtqfJuLF/Axp4n4GwHRzqbjei4cnWDQ/y5PwSVFc8biEwQdrZBOZrRdiF5ke/
52gZ+vS07ugxriKdrby3tr/O7d8mx0hi/jYkHigai5BZD7FiHV9h3hz77EJX1mFJiEJEB2D0wV5W
1Y3L7IV+B8lJeZfN09WGwVin4uTTFOCO4RrEmHCn+I2W57a4q0JkpLQMgINa/g7YBAFeYf8dI/3i
XjsF3+BNY4EU2yY8iuHY9T9D8bDo6+LcYf1AGspbEVO9XQE9EaVQMm8T7caeOYMjuKMLvMTiRRI+
AeaD5SGTI0w/AWCLL4wNOnmjIl5n4MthcrdpvDE1Yu/D0u9NTCUzosy+mRrrBoMKHSpa9/0qymLj
UfjcDTx9VcpMGemi3EjNHP8K/8GBXD5+RdmzH9yVtsSr6B6qFZfhVjhghq1ia6kvY/ZHFMV+WYH8
9nBDSAc6Gan/t7Sukbx03qU4NzCg2vDcrY8fsxR/Y9f/HOspra+W+YM/ssStigoBENueQ52Ajzz5
yttD67wyE/Q4SIzLswQeIH/k/238AO9LjciRBg5bR362Uuiw3X0Zkb2+sVgpNXTJ/qh2oUaJsrVR
l4ovb4yeS7kfPH4A9r7ZBW5N1YHjjqXTTTpfZhZStGFbnSCgG0GlN894bTethfvCZYGUkjMVkN+4
98wfKCQ7YAG3Cudb7FHA+PSSj533VKfbONxnABgW+eSY48jEY1lT2vRrhEK2Xzruz4Mv1oXHHy7e
JP9K1K41sAWbN+2+1Yi7xEuZryQJ/A23pWpu2tinDf6GhJaOuwzop9/f+dwxK82MSFm0Ds4BugfZ
NVJsJWwwCSCC3nFOQazA5leHvr6k8j1lliDhyuTFhZUY6pKTWOCYWg8DF7IZSLlyN2P/AyrU7e9M
cmZ5ndcolLbDhPg9ZTFz2/OElk8JmmuuRxn+duY+mX+18wUutUWXWzNlyc19UV+nSaKqPWSrC9ac
2hnQXnIxQ/cUN/fNtNyS5rbPM0D6cBijc5++x8lviJ/BZH9iXiuOrRHQhNXcD3IPaGBMXtHyuA+Z
90jCTchfDgAorHc23sKYz6dz3h37n0Uls2xC54MW1nV2gbyzzANUSfQGpdnNBf6Yxwk14MRxxCtG
rOWcv8uYUSGpb+YxqKhp+UTyY0tbRaJIoaHXvHfrhcHUl7noTc7zXUc7aryjR8xQcmiQ58yXdnq1
GcV73wJzVjKQWfoM/f7G6VZwQQGsoQmfYv1YzTuPij0CWgc72PnQRDexHO8kKk8E5N4Jh0vZ3Xeo
/wTwP0CkQ38osCWXS8ixfkrsu9776cRnII4jURgZ2Xaey9Zla39qXDEWykZ9tNNfG4TMUD4J/bYI
B+cT0BqPywOnC3vXirfCJTQz6Y+abFghwvd8JmgDUGa2HAIfZDQDWkrnJN7Y7ltWwyA4dUpvJ+et
EBJh2bHyP3r92JBTYn1UyGsi2vOO4DX0aCMxOvPKgrg3CCBxyleS9Jarl+YbB7KlH50ELy+cIBq1
jcMFUwyXSKKHYtDF0VLuZNjtdQXEnicuva6yCh5PGTuYEg4rR2qA4cgIEGt6MyFnxucA5Lg8tfTk
MvlDtFpdnAJgnFl2zcLXxkbBZb3KcR1ZMblNQuJWnizwDqzQYRcc2CFx8H56VgFIy0HBf+7SF1N+
BOHb0LESOjgs5BQHmTdx706fHlP0Euw+tg66nYai8uwXDeKjYUMg3K5X3S1CRE4GiJbz/TCPbGKa
fZ+zCd1ZYXzUzrybmdrSldLqf9Q8h505gGvfL7rcT9XFdTEOOxdVeQctAIA7h95FtANoPju4wcfK
2s8g16Ed64IPO0+3SBdvNUpYnLgLQYqqZl85/Njq4mF/QZrOwAnFPPZe7j/cUR3AAxBog3oW8Vcv
cWthwgxT6BsG928HnBDX9SqE8qe3AIbTlAQHWbfX2k4+I9JyVCt5eFaTGbomNAQ2cnGlCEBiDxzV
Nd54eaOH8MyGk2gLcxKteO5HhuQhTo5i9WqkfnqEebFPSJ2zU1TFAFKg8f5BrUvrV8IGtSrQtnXk
cXZ7G4+9hkUEfMLVU0zFtvNXQxqxV8a3mnPd1RIyZYSWJcxf0IYA4QUEVVryNg3CQ79Ki6okeUav
zM4UnYeT4n4Ng/0MowHPub6zPIB0ZmUeCJbFt23k7L0o2BcqIswsyv6i7bo2NQ+Q6ov4OHjty9wi
cwuZCD8Ono6OMoEJPMchYfaNKTciHZr3rG8xa82Q2RG2ztRa4ZB+mxCrCSIq4CxzeD+FwdE4zco+
XDBXe7wBjssb3ZAdob0lgQQ/eMe4Eo9BEOeHqBza0xAgWJt1hYjUs851678r2zbginjkprJhxBb7
Nqc47HJoA/qi+HVv8sl/JyaZBWMwuTvfeNEbEgeWCk4PPtWwj4V+yPwmOC0lRH80ktRzi7mEArNO
2TjB+mk+TrU73Fkibm8Dl+ipYMJC70v7wpCXfmo5F/gcQqej2pjmu5RCryglRhn14IQMEhNKq1vZ
4aVmqXhosBH3mfXlODgoB+4PRAN0qM2t1Ul/U7YsaWo2H6XLKyvTYWKID1lkAPjnE5wCYiCv51Ol
QHTO3o8SaNQBZXLN9vjEdevsjfScA5KTg0nXWKLs5HkBEKLQYKtw+XvacrwYJ39PGZ7g81XHhWZn
Rpw/2y37O1xh80o85KrVbMdrBXSyG9Ycg5wFVQOh0fJ9MizIJMAcpTCszADjoyT7hxKXRGASXAfv
KknhFBkU5rQHX1aRsDYjJvcGhif1n9RV1xHdX4L9YKPHcd83wd9qyX/ilt0IvxvbHAP5RIsvk2Dt
c1kQVL311ferNVz8yiz+mzjitfZAoYSU9o44F2R+DegEtOyA3dXnzE2PfcI3LspLqZJNYxKSKDnj
FufYU9gXrnpDuIPsMazO7LYk23XcPH15xG24GwPachUfMtDAaYaXmlQ219cYOvXJCfTesay3ckIn
ifQH4Vm6yTqgjj3micXHV+JXF5pjaHB+9lR2pJfn/Uuq6Zd0CF8F2qDQNDDys4hEDxbFxoneR4FD
WrAdQCqQ+1HNk/UXHo3BnOHpypu+LSd1/a84R5L6a49DO7BXA/vvWKRiFRahjxNmBiiejihyVhFV
PVYUXbVfV7ncxZ1bc5P0ol1ALHE9s5ZNnKZguaVDMEoMMwhZISsxoHzE5xcnjZAPSa08gMB9GYEt
vHWqKnTJltRQNbhPg65BB0vWfMc4iyutLhh+LeUqwO4kX9sNsLuOuGOssp3LOnNhL/09pzQ6/yxU
lwQ4BIuWhEe5YozGj4j/dh0NhHY8BNd2DEo4XWVWsK9C9xsNFA2inBv1J4l8RAwMwYKkfaDXHWGI
1krnnA0BAKp1yTPwVbmb3BU9DT9gUZqGnp0EM5FlsRkHMVWS3Cv1yHLybsrLsSo2bVB6E6VHTKF/
1g6x32DagtFpbrUfk1AxJaF78vIpK7mFJnYUG62cEg4d7rmEvGKEtRUtaY6UsfjUISPm+baykprx
WI50KfqOPPYR5RYjncssPyVnmJupHNJiCDZxYSJNEJEXIc0F9BETFFAn0eK1iATHyTmAnKzpB4Ko
IVvjNlBsBEsePKSd8BT6EAhsM5v639JKW346aK3A7Siebtr7TiLJBTTXJl5Niqqnp+htAH2iXuJK
xQ08yMhnvrb4BqkakcvCo7hyi9of/kHsr4ng0IMcYWmXvcoBtFRVYz/3ddcxFrbytphe8x6xEkq5
xMbBPyDR/w1zkKJke+qkl39jW7YGdPGYDcO7zfRJ7m2eq0WsqsYWhJca80pmW6CgMxmNnZsPNPKu
KS31vWS+HDJqDruGQFuKqLLsUxFZqvxXVJOl3I01BlQJrmqNzFndyI5JrsVD7q8if9EQ4ObadqXO
+TD16gUdfhygI+0XX4X7ZM6L0GFw0nswvj1X1SHw3tCZzcPELYfmueq5zqbUicyuaBNJKD0LNeMx
YZwC7UwvU+yz37pJPKOij37MUux2qu/m9DcNVIYRVXO3Dj8+ekpsZpwe/XEexbw6WXXY2azUdEx1
uA0SzBzJRNQ968kAtyRTQjmOuUaswa40lYe+wkw+nQIpajK05iQL2CUPwk/BL5awWHIJO94JHVJh
LC1tsRvCpjZvHmYOjLSZm+V+v0VOWjNtzUfts5+1+4j9k5zNkneowKsiGqEOxf2IaFqzn0GW6Dd2
suV369RBtkvLpqX3hXPn2VAEDyaLI75l1cboquDxDFVHP4rfp6Zi7PtuBKjXIcFnJRTIcH4rlY61
uKv0kFVmq8UUK322HK8o/c2QxJ3GpVM4Kw00mgu3+RrVEC8pnCfdun8kvzQKV9uySovhMGTB3N3w
ssXMQNAU9KPayrRL5bOWUVQAZLVztymeQt1Y2tsKXAHDP5vB/lA+2+QTJvXf2cfdTRiHjEo2p4mV
VowT+iRVxZcbubl9jvPEbRnx1l6FLGxqMT+DvrFrF4f/LIIyXIN8tT+8RfmUy3mfd5MMDSqRNkF0
TMUw9vdTF40orHmiQSNkRqKQ5z3Klh0qBuL6lOSbfDHOWNPTYjzjTw/Q3bJMjHXMs1CmWdx+IBFy
K4oz1IHjOUL6gvisz3dwXoKX2PLIRzIui9CnxEpIsZiXoAK5P0oQyRyiyJbCOVxrzGRgAIh0rLyr
BoXkHY2dGv9Kt/AI+gyImjXvszYNMb1hP0u6pGFpO/sfr3W8nPkLeSCyJc7TJxCPtXvvePY6NgA9
wg2eWdmS75MitZ17z3Tc6y3nOCbDzKchanuarC0DRpWdhavWUWDXheJ+ZC27HOEb96AM+Y/n56VP
iytfdJrdpWHnjd+BLc1ytOq0AM+V2LiVwJz70dPMZCFADNHb1cFZhjKEKtJX4bB348ICmVYIOtxg
KVNwi02f+AxcTabaK8IAAeJQ1ZWVMg1bunY8oIoMe8C0Ga4hfPJsOt50X2lMpQLRY7hlYuomG7fv
FmVxk+CN+wyXhvEpD7LDkEE6SL0ZScxL9i/wynLC/pTGafeMKLhklDhHguioWOaq/Zi0m1JO8x0J
hiFdvEyYJYsoQsISV/GUsjhCqHAoDeHm+MfrxWlYecpVXBf0NRUNWW5ekfEvREtdjKccNE1kE+g6
MiKD7BzriCV9YfnmHIQMs0+8Go3P8mLssPBSYyPqo7yavflHtCMR8HEo3jpkeyj0smxYgjvhVrnL
+iGvigxuUmhiBM3GzFDuATIAb9vGadSyIm0AADlCzFuXFR4oyxi+nyoW2sY6nJs0QTKi4hDSSEsm
RW0CN9LEqrsCYmvZpUOKQqQeC1hEBcvRvbEVC/DS4yzbOcRwBXuFl0N8G94dxnATu/N9XxEReC+S
Gh++U3JbbFScIt9UVQPFMoBgEd2L0GVxbllqSH5CLOID+5dkjPatiOV8hyJr1K/kiOQ4u7q8AquH
j9EgknJkxBEiuJ8f57x04S7ZpIAyvarzCh9aI3OSrpP+1+GBPkvd1vZvUumOUqvzZMn0xvEGa4DY
pOpy17oWTjCRITNhL0cfdl5CmAOPetTKvmsmMXFq8My2x8ppW/eujZeoYcwR2/38N4q6oDikzjIz
k6n6mLWzErxRXdRrJIZ573ZkhPQUs8Jdquw16cqqf+VVrbPbSXN/A8mwh+nCuT1nJ5QUEaJL45nl
vu95x20TNPFG9wGeVzwqw0vVuWB9cpUbSRqPgkZmlJ+SPsgKiFDcIal59gRkV685TWYi+bVkIZXc
sx0detyCNehyJIsoc/zcS6eT41Eq3hjPDZKzVbXsaSZmluO2G1nr79zIsn6z3GHz0pHW7D7aUZSH
TzaDVs67pQVeFzRFT147oVjJtrfKLvhaUplj+aiCaXxiCluE+9INAmSsQdBzNnW5QtK2WP0M15O/
ALAmOpBgM3lZlx5SLRfzFRnjp7tWdhLo/ZznVG5hL38Svxt/x7DuuWkTh0AAex5DgC7VZF/4Y7IH
V7pJSxYUR/1G9BOLkzlAaEf+WicyBBpTzjQ9BzzEwHARzOfcHgDxjGqfrKAkJLpXItm6CaYFf2xh
BSgBZ2ak803o1x76jd5p8ZfVzaTWCamfXdygNN5tAxGaHM/e779z7bpkwDGLGMlYU2XBNMjOwr1q
BwRpguW4fZWpNAgV/Dx0r0u6sGa1bXRTDzkElgfZRNkfzCKQVZw+i8HSt+WMpEOSIeMhHP9s/W5+
CiKF4ypKFrC+M4JLIMyLxxVHZ9WjiWhrIpXigMj1tobFHWGs/a61zItbI+uK/53H+RddfMCmGd19
vstw5f2xZOR9hbbBtc9mmbDdvJ1SfCUxBxVMAjl8QyRTUDTKBDXpzCTpY2avegWN2P6kRUPCjtdU
CYa6Lq3RmGEwhK7vZgNQHeSepPW6fgLdQBiTguqfvI5ktUACmgSj8NxZ/kJuXY+lDiQSuLm1aIed
KTzHLRhPKmiMopvEvJk5ZfjBeirh5Dh5j0pAhzWTRs7xeVuVBYQwKjJCZtKWxuYm7izJhSQU9sU6
Wap4W1FmhjepDD0o8zgprC3mTgCrc5KymNFTRhq9Dw4Cm2NgVSODvK5/MQLN1LYsA6DUWHw8seM0
99V9NobWdJt5cRUek9jrf5elGysyvzGa4TmcPXojnivBTe0iRhUJsgUoVdWpKVUAIRqyLtC4KfeT
KyWMC8imGB3gwLUkbzl2PSgtSJ4CcirzBAghtkQqHM9iSLqbx8JqX4ErVf2upw/LP3ggK/2AwahK
N6ErVhFLYsruoMQkui+/nghQVbOeks9uGHDN2lDE098ihva3qwcb4Q6ws1lWhGXA6sofQ6hpPPML
ol1XUa6M2Fjs3G/VAeDqXLyFqLBy7q3GH+97dlfT0URWnf1wfRY8JMsMowbt25hQvVERiOh+TH2k
BDcTnd5IcdjBTWOsAyFwZEy2crnteXk0Lum7vEDLbODgamr50fdk86S6IHDIGAgN4vawHVCm58jn
zG0N+YjlTFcmFiV2AE+aBz3RByrEMf1tooixROYObrka5ZbhFESZINrXJ9eBgQw8CsbQHdaosRHO
BnEJ47zCswbnoZkLz+wb5RZXuwtn/+o6PfJYgNfxFwXh0m1HdhvuoRhdP35lQ7EmFVS5HfPN5vFa
lzDHzhkhl249pfsRed1/pJ1Zk9tIkq3/Sls/D2ywL9fu3AcC3HKXlFpfaFJWCTsIYgd+/f0iq3tE
RsKIKc1TlZXK5PSAR4SH+/Fz4IVsK/tz7fFceizhcS7gXo6O+QO4VkqjMSOS+yobtJJt7lA2t1oL
Rt3ulKfp7amvnGYbA0vpd+pQpBGQ3zBnKC0UB9fUHgsIzSZHSCVkQ3r0/Kwy+sO65JKLPjsgAz2G
+MycDm2qeGX7ETRKTfYeMt1BPUY7tvBycxFyrZch4+ONadDi/I9DHDNuWYLeZHYr4ASlv/tycj6Y
teCPbH2ei+RiLm4wjZUyXFWJTN8CnhFloBWahnp+deJ9S2NcPQ7wQVO6mdJPJ/ZxC4ori0DNgXnw
zMH/5z/+8//935fh/4R/Hp+O2Rgei38Ubf7EoE5T/9c/zX/+o/zrv+7/+K9/2mwMwzYcXeNf2M2m
qfLnL9/fx0XI/6z9xxQeDi4MEgn8xTEdXmaOjvr0/roNa84GHMa2DQ5LN1zj0oajW7qqhcxcTR1s
q/278pAxS6wHf9+K5emqqzqWpXqyFcvMNTM/6Fxm5SfN3B/K52Nze93E3GLZrqu7rqrzoz3JEbqD
xLxzrKiQqTvKVftGs+6vm/Bm1urchPgJZ9/DsKqx6GOu5GTf7LUdXdQNDYFdsr1uRtdm7DiqZRIB
nsa7w7m005gjDGwpdoD/HXecpkG+Bvuf+PoNTHPrfFuulXfQevpJ7DMkuw6DanP9J2hzq+k6qkF9
3bBYVf3yJ0RVVzIW7WUBGhF3CDBlm6PvrYcd9DBrw4cYS90ZT9dtCq/kaD83KX1A3WlV+mwAOMry
FGSUFMOJaaSDsSvYuqUVLbko/r639oh41VY9R3Mke6deNdLCgBmg95GVCSL/tA3XzIivvG23Zb58
IT61uZ3mQl/xb3tS9FR5zE1qhGngfUgfpqAIjvfxfbs9BOXO/QDyZPpY/+C6vL6oc9+RqgQnreGQ
QDoi1M5CttSjCjYq8scwadQ7skVn13muFly3MuubZ1I35LljmygnXZrp4Yg5OWhwBNldewPF3BQw
oret7wFS0LLy06dxH924D9etvvXNsgz4LU1bdfl+qrSgetHWSlXRuFWynr6bMaE7qlv5/rqVN5/N
0vlqpESWZuuO7riXrlXhUCZIIxv+QR1j5TkeHKbaKx595Y8ekZLxz+vm3jiFOVd3DFs3DRUyH2kl
k6RO6S9irha94fKPk7W7bkB7E/eSBckhoypz49BiwXos9u5Nvgvf0SZm+HSFNG4QBon/vzQojtWz
GAT6r4PQgCy/CuixvIt32s4N6GDRuuf4UoLDgsGFJdSkazNJQ+Vo2zgI6w+EuT3Z9tJefnNCizU0
HZ54fCrNfd0PZy4pB2jnqx6eUvUm3lk/4LBaQfy9YW8/OcH15ZuLv3NT9uXq9RQWeexgqufqPDzX
aMK67cLRO7tiZ+5IQWcaZaOqHjYaXvad9wGajOtOaCKoLg5bacGkoAN4ULXlKLzwu2C4KzfVHUP2
W5i616c7zbe2mp/sEIf+uhQMb48mi31keByCJjeZZkm+Jd2oQ5Qx4FvQrgHpIaMaMG/k9xvjBur0
dbbud9F2wd238XFpVHI3ZMypGoXR7O6wLTfDLr4DsLQCNBe0Cyf8zNIaqkH+5nB54qUhba8x4Zmi
CJIA853qw6CJoiKtoPcwC6699zQgAbSlkNH65Xs22/74ecHVt18W8y51ddMiVbQt6Ro1jVPjDh3m
u5d+DcvtDSM2u+SD2BLQDqwp3GrscmB6gbFwMr/Nk/i056ZFWJ/tQgseuHZohelNv4YxcQ0n8Vfb
5/v6sR+vnpV1tYbJZD0wVX0DB8bCOfN2Z2LeUx1DtXTLU98cAg7XORIGTBj1mfUlRAoEtHbV+nHR
RwtZ+ryrnqkxsOR5Iom4dHW0PDumaGT6403+yWZOOV4BAl1DuHkP//we6rFVAk7SZ85xlW+YSFw8
xsU5c7mD8VMzxSXvmjA5Sr/ANLO0a8qWYcYaSJFLZbmEmgqCnui4ENEz62rRUdMd1XFtaijSjrVh
JR7UVCOgD8zJfItAg4XD+Pc/3oURaYce0qMOiJGPl5vP1ekziC6X0urC3hC/VFqzCyPS1nSyuJjU
TnhCr3iLbMgajtyjX+2Uj8p3NMj1DYk020Oo4VoL94amXzduSNcgjV61yhuMQxizNv0sUN43q2bt
bWGG2hwXbsSZ6Dj31JDyTLh1ptRm2lTQf+ZZeTvqPcg2BBVO5YJfb+8qA0uOo9pM7POelCwNx8gY
LbETjPTOK3iaHz9e/2pzBnTDMi0e35bDvr7calmrMHMBTAXyH4YK4fQOyy/XLcwF+LkF8eXOzi2Q
CbqXGVhAMy+lhBzfTe7C99BFaEmhR7qKtoRnu1QQbGkTHZ2T59H/QfBmyyDfjfIY747vlU2xPz0Q
h++iIPXrgMk5H3TN/hSkz0KUxm8e4P7wGREPlu6JGZ9t3VN1j69m2OTrlz7Dz1trTd3AND0wBOgy
Jwyrup49/+2VdTTL1myuX8AdcvasUWHyVB4BvgZEVAtP2xKNyQhhhOtmZhaXySDb5MI1dC4AaXF1
FGrAWPbMy2yBd27TrbGNdgAqd9fNzKzZhRnpjLLsLqLFS42+O3rftFP7GeCHzwTvwlE48yIwLuxI
x1TTDVSZhB373kHoIThsITEjZVHNdX0HsGa7VOGYOS0wSE4GCNxiKknKaWvVLFst7SygIx+idgc1
iK85txpnxvUFnNsFF4akDwWJgo0SOh8q/pRs9W20bdfdnbIbfWPjbeIH70tBsqKskVHWePibj4dV
tUJC+KFbM322C4NsYalnzhYm1xip5OQCVWlLX3QMM6MBgCA4itsVCpu0b38uuCzuYWnjX5iQPmat
RvakZiiRDS/aBhbUlyYKdD/y2z8PKGz7iBZSPoq+n+B7D9KA03rT78rAu7v+M94WkCwKDsxlUlnX
dJeteLnfj4cO+qwa9WF9W994j8lTvssCJALgEAqULR9ks/RQ0uc8PzcpHTGmBXbKdUC32u9O36Nn
WHu39cfwltrZvbUhLdwo/kv/JXs4PvXwqfgAsW9+J7DPf4J0spddk4amzU/Iqjpow+a90xjvEjSF
/doES319jeeOB9NyeVk5nGmqXB6uzMKJkwTCa4YN7RAGrXxHr2dz3Yg2k8PQ4DQo2toeN6IhQvrs
slKVmk4ALW0/2U9MZIX3jBUBe115a6gvN9V7VHvDfAN3XwA4cWG7zNrGJEBPjdxTPmczUMJTE0Yo
HsKooSbvipO6OjLcCOwOmrGF6u7ccjpnxqS9WUWaF1ZHHK0b792kTltXt2Pe2sXC1pizwzuU5fR4
Nr1JpMcD+iC1Mui+qnjIocOd5HQ3zFAG1z/c3B3lUkL2DMfSHMuVQtGr6gQqMgYx4jaqb408YmI1
CksGWY/Qv7SIP3oRFBMd3Jjv4FLU/3ZJwXAYX3A8mwIJZWTp5DWrdAQIoGv+oOa7QQcjrhTb6x7O
3SLnJqQPllgnoHklJqImguY/Uvr4sQNzcwekO7tjyHx8uW5wbi+4WLRtS9PIDE1pTZFNyU+TcdBe
qxioUfpAata1TzK1bVaTjx7lY/yY3f/GNrgwKw6+sy0I1BlgK0B5H7k7+lx7RUG8FynAE1y7db/g
5MwV5bHTeGfahqt5jgjfM2M8p4eRcTMo52wux1O5Cd2vf38ZqRawfUA6aiSnkj9RVcB4hvwRPHer
MmjuOFG2WpA8or94zzTVnXajBuL2tRcKxnPfz8Mv1dY0zzAhF7j0LRvVWsBKRC0IkaNVvWKY8Ue5
gcH+q/4MajHIaY774B3Hpafg3KpapupQNrQMQNvSKeqelBNyaiW4bZiUjtaT2X6+vqgzm4FuNRPP
uk2/kJrkpWv6wavdTqHiNFXJM0xp+KBXD3DKwy4FNmXh6plJGS3H0ah5uBbtNl4Zl+ZOeVGpkz66
frOxt0NAL3yN6OAeIMkWjuat8rfPzAtznpRNnEyn9DoNcy0Vhz756Y5GYDGjfX0NtbeLKMwYlkfi
YvNP6SvV2Uk0aAC6Wh/ge3tg4Og+9/Vn5x00DfTZnH2g7JcKlLr47ZcJG0bZCXw4JjkcRwpKaLZU
aoX4pm6PjEEgev0elUr/5O+72+4mfi4f4idv3W+aT+1e37W76z7PuUweTnmXFxN9YMm6cdKGdsw1
Zl/Hh1hQSMdM737Xm4XrYObSc1WXYh1ry9HiSrmZ10BtpkcQYSMfeWrvAcWr1rfrnsyaoBxHzkmh
jOC8DMnwiAwK+EUEIrvytDmC57gxUi9e66Bg/eumZnbza1ZLf16lQ29Jm40xpYlZFkVH0pW4qJ2V
0S+ckXPO8GrniambfBvZGUOxsgg8O6yGcFpPSrkxT/F2HNOb646IH3oZe4bIHAl15jccwPCXazYM
Rd45E44cXHTtQL7b3YfshwsOBUA0s2kLd8ucV4S4yxci2g1dBOPZ3RKRnprAA3R/Ko6rbuTGTD9q
XvEbX0en1ynKRAa3tXRL59ah1oYEp1pOwd79mDkLwTx3jzD5QFOQowICUk9aNtKo9MgUhu4zV8ik
5Nf+E7ixdXh//NLRHc835qa+g/97s1QQmKvpXRgWC3y2gCfS18TMMWzfA90OwMgFzsMLbDEPyzCE
uSccrzcdGhWP9qdtScaOBZjpRIGO1tyiU+cPd0aAkx+nh8m3bow1xPXP16NRnDVyNGKMkooLWMTw
pENCQVEFOOiJDDxt4EUYDh+M6jCuTseB9poFF7YJmfV1k2+PP4MHlIqTtm4Av5IOjUKt8N3DZI5c
wRjZENIxW5P1gZdlC7fLkinJu/TUpXEcVjCbmwgRP2stAjrxdyNcvMXEXyQvI7mGS/WarhABehkk
g1WlYOXB3dv9cT0BngRWO+qwzTjGgwffs1dN9wwLbEoVUEmpLLg5t8fBKumeDWBJlCAvrSNR3SH6
3GNd8Eh2LnKe41pDLej6hxN/zRsn6frTJ+B9QQpyacZCRC3uWwQLzK1781cJztxU26X40GYX85cd
OUDsIrcZ3nq1430RDUtS7iD+A1JkP1p4gM4eKxY9DwqYnJAUbi990ovMDiuv1vzDffoAdn1NerrL
brUtOg5BtEb7e4XKetAunJczaQ+b4MyutJa1V6TUpBnqHW+aTXGn/0R6LL3x1vYH2HC2EL4wvLhK
H62lY3RuR9iq6POAtOTykQ7qNsw1q0W8hsynXRfP3oZp48/hx5d8jzYmGVf6CEXOQiY5e6oB+KGy
zzMHpIpxuciZA3NzPuX0nFeMASNAt+n4pqDwfRh0WF9vMcObN+mYrm1wzPDskEw2Q6HFSW7Q4t6b
Nzw7fOc2XOd+5yNz86AG2c1v3RM0hHV85HCDbO/Sybo7Qn1f2vi0R6Rko+3gxP8w+UisrhEfWoif
uR1/bkwKHzOscqXumDlvs89ZH6+M+L7pF64G8YPl7X7+8pYOz4MNxJg5Rh29q35zyuyVk8P+eJeO
IIIrw4/TBXszXXXyLp1PxnuAXE/+ZpDrqnkDsACUjLbR1+F35wWpS2rFxja7hR5/WiMH558+LDf0
RfJw6SqWeR6DaBK9ZU+6dsu6KuCztxh0ccWU0Jh/Muu/nyLxwqEdY/IMZoBaPqSbiHngiPsWwIeW
7rISZKbH/x5cP6NnDhbMiFlAR7ddFJqkwJ/UQQ/7ATPGY7RtXoq9uUanNlw1N32ygvvM2qLCtzW+
Ggtf7+3lgF1udN3TgVDRnb8MfxBqjG5UTFxqJVPnofpcRkhF9sYD4Pg7MPZ+5kLd0qTq/rrDM5/u
wq6U35p2dfTCBrvIwq+Sw1PrLuTr846B1rWgsXN551w6lnnA0+MOBg3zaG8zO3thDp9hFqaiKJRu
ldL6ME0HCzrBbnvds5niungT2y75OVgHnnGXls2+s49tgmvdxr7pgnbX+l7mj5+G/WnLF7W+tYF3
k3xnHG+z1jdcF5vdUoF/bnVF1VQHGsADT74eD1V0OPUjdMpQWcFhAolnv1AgenuSgV2kWSFKG6+Y
60sn3UyzdC0z2RY2cy1Io5zQbDaUl+trOeOHzewhRRrP4bUqP7mbUZncTM1pArViQhhStmzBwowf
Fxak41/tMuglygx8uom6JLj1Ydjblb6Qgs1boW5BTwURMlXa3b0GYV9jpTRbnQEx4gF26npVtAtZ
0Qz0BcQJM1w8Fw1KrvJJ7LnwI6dpiop3Hv/MIReYlO9iGmgc2+Ck/9E433q9hG/GDXqot4oO6a+E
8WJAP5qgcYLOqAKqWXk32kGFbg+xXwisrn/RmcyN30hXz1SBidImkaooVQUJu+VARyuSCueD8sgo
wWe4eX3osh+ihz4QuUVxv2j37bVo2aZodfPcVXmrSXaVEWGB2khFlz/cHW+6J95OlOIo8FuretMH
CNj75b35vrlfrKW+jeJL01KM0TswDL6+7UNoGwhWlnf1x2iDsB0Nxrrxy2+Fv1QHXzIpnUFTm8Ko
znw5AYeIoZEyr3xY2DlvU9ILr+R0nxszqxhTtv0m/ajTmzEcQqtrt6EzLeyeBWdkxEzX0XCKDlBg
VEkmxGz2bRn/7YrYpTNSfj2gNOmMJc5U5TMHOxLmj/Z4WPBj5pK/tCIdA2NFYDq2WLIgga/MRy3x
R8LQ/494m+9he7RW2sdQ+x9E/9wK2txEoPA4R3UZf1fTFGVmEC7RWEFl8gfzUwuuva1HiMSFVgQV
K4cpc2l3adWIzGOVwXuAzn2dPYzWU2nANgt9SaoZC8ZmvLkwJu0nZuoiZUgwdgqHAAWvdab8XDil
xJe4zCwtx+ZdroGYpwn9+tY9qx51sVmYHSUz2lfuVrRx8z/hTVrlz4zc3lYbd33d3sxeAqYFQp/S
EcmYKXk0QC2fea3p+lOqrC3rY6o5W0G1liw+YN+mRZTQAYSJwR96nnKzES7m0Ohz6vZNoPrmvfnO
fN/7ItuErQjCkDUgYwSEslXotx9gCwmu+/n2Hry0Lvl5glanQqQA61ayG0LYEdGqnKKl5HIuGs+d
lE6/HC4zo0twMtW/duqzpT7Z4c51kZf0FkJx5vFz4ZElVcUaxzpMFaMefrWh7hcwYboe9vE6Copd
8gkimJ3yrlgXW1SXn68v5ZtNQCMC2KwoCnChvmkrOUOFRMJJTQKzjzcMwd63lb2AjHtbQ720IfeS
2PJTHlbwvXcbxi0h2d3kdG/bL8ZPyLo+LN2TbzaBZE16uMLYinDZiEfHclpHYprJjJkEVb9aXv/p
+uK9iUPJlH6ZvbZVPQClQD3DiDJEXmxEjquH0qXJf93O4gpKJ34BGh1ZDAzVa+0VWNPt1H4V+yPj
cOruMC7sr4WgkB89WqpYSZizhKmGOjdy8fkx21x3acmEWNqzkzEHZZcCm0qCDF4dU2eGvFx4uS19
HBEnZxbsyWJayMXCYKd7ZqiQlfxRLDYmxCe+OOFfQwCEpQDk02yWbiw3Th3GpJk+RoDo9ctABtOB
+RLPbOsrjarry/a2OvpqD3QH6acAy8qREGql0SCKzGBPxUSk8l5QKr92BwSt6W/FwS9j4iOeLSHk
SpFmGRiDr4VJaLA5CGIsOPTmipQckgJBYUypNZFkCvStma9FNj39aG4Bd9xYNwMMqItQyNdO3ttP
9ssrKTAYVeqdAeplLIpRkXwb7l8h2ouDIvMx/suQFBtHdXByYJccDzHzjhWDy0tn3dtnkLR68k2I
vExSaZhANjXLNsMXsIfxLl1DPB5vBz98cvogae5GcBa/cQ1LxqX7saqMSLF6sYczOKXL794RHtak
8q9HyPw+/vcquqp0NZZuaIRMQSaBylTq5NwfOSzapSHAt/CKC1/Ail6Geui0kfd6a6BMcoJ6fRXu
aiZFaYNBqb9r7jPfeb7u15sUSrIoXR4D+BGIt/h0WnW4narIr6suaJiPAHuIHG6xKycFjprDuLtu
V4S3HP4uYyXASFyTIXfpBIlhDvc0GDsDpDNWR+1H5L3E3FjJ9P26nTfZE/6BP8AMqBXRvL9c0eMY
9UfYwaAy6KkQ0N0bt1GeQKLVjfRSI+tFx/n1dZtvZ8+EUQYJHJNKq+nKHVS4eco+MQyoywr9xkDw
L5gGaBtL1Kt8VFLhmFXC9rbRFefJU5z+zoTYCxIpC/pNxUWMFGKId62Qo2jc0lk46mYX3gKCTBVK
AD+kBTlAyD2UVcx2qaoMPQYjG+9HNJvu9LYJ92XcoU6/sBxzt5NrM0BEa5eisxzVcdmbh2OGEnrv
9+v6fb1V1gI2N62hRL9d6tzNHXfnxqSAThDn6UbXiwOIjbpNHdcWnCKFtTDYOLuKtkWmCqTB4lV1
GVYjJIXTaNgxCgXKTQsBKip12Z19yh+1fIoWFnDepf825khnTzi5p8nOMSbgXQcnhWTt5+98IhIH
W2PIC2iDdPAcjpFZqx2rBgNtvDttXydbQSXt1SBZZ9vjwg6ZO009VTUE2BC0hrz7a++k9KZyJH/I
q2+uWfzIDt6wOqrO++t+zdrRVdom1BFdnr7SZ2pa+mR1SRaeHmDdfuk7fdt3f143InaMfJR5NIvY
8MxuAzy5NGI5WVZZfUF+UhjIqD6Obs0/+o0L6erpFrax6+a0uSP73J50ocN6Siegw56FBsEX+4YJ
swCG3rtDtDreoYWx5W3f3tm7cYeu98I1+NpCueasdHw4Tq8NqOBgfGW82B9dlElWDWOYU9B/Kvci
cTpuu1u1XEEC9RJ9Ygh1rAKdiQMvWJx0m9sXHK+su05rh897ufCA9gbklpQ4mB6Pn+rvzi5eHxgw
R3lAfdHWouVprxfWfjagBP0ADQGB4ZbW3mntOupPnJ6i+tm/d/7yfMtg5g+E5QLoYI8foo8LRufO
T+/MqLTmOeUbrYCpkfNzhLGCEcxbl5xg3Lym9/vr1mYXFfoXKK7F/SwjPDUT9ao0zHiKeyW9kJ86
vfLrFmbX8JcF+SGuHN3RjVuufr3awP+KJBnk4H2+tE2WzEh7Pz3Z3iGuMCNq890ehTXGMdI/y88V
jSrtXvtTJa06MjG24N5cxsEb7N8L6ImvefZcadzQ1KAt42w72fu07h6O7cRtbkPYSUYcmQvRMW8O
eCXdAKpg8hh4Cqdt72WYG1V0F6uPcQF5GKxmtvnJiIaF4JhfU0YLHCb62ADiz898Mwv9BGcMwdEg
Ye+dtACWwFXpJcH1CJmPwV9mpBNVDWFjVHrMaHbzRatzroni03UTb8vX5GiemJL4lyvSTi6TKmTy
g3UTTDe1eq/SZ2JI0dd2aMs/HE0fOqE295WbfOMsrOJsfnhuW9rQZglZa5/lYkOrkPSvNKbRDBhT
fAgHg+bT8Sv8crARL1XAZpcVpiQNIDrEUvJoiK3mmd3H4usxGWwzGRx5z2nyMj7lXPOnR9fY1cgK
x0twn9nj68yslOpPZXZo4OsTK21sEO25RUMS2Sdm1vWdbiy2i+euKCDNtq4K/gew8eL+PAvSNGzz
JPGgQK7X4Xs0VHxkE4IkcD7zxt5CptgH8LYB4kD4gK41tN/77L7awM2+tN4iTKW78vyHvCLAz36I
cjB5drv8EOMx/9TxItaoSqOGcNMHzEBsdCYseSIs3NBzVToAqjBf0D0FVu5KexRh9BoO4QYuw3dd
wIJvog2CXuFe2TKuFSh/XN9Hs6sNhJLyLfMxkHBJ+whavThRXaQERHMBPZv6Z3vjbs3v/Ymr6uSH
u/b+8NXz471zM2x565kW2MQ9AyD+8tzYzPHEdCX3FtPPOvhA6cufatTvKr3JA7NL9n2dIyOHpLwP
T+Sf171eMCR/2XHwnLRCUiSoVWULWPUdXIDv46b+cN3MzNl+7s9ri/wsgFIejEXWtlRNHHWlewjP
QrpQ2TewBKLAvDRXNe8URA+gg2gUyd0UZqmGoTqhsXHSH5viU6Pvy+jlukNzJx+8ZoILi3I/0CLx
G8486rTiEHcTEmIoofgUGR5V39nAZuGL3gKqTOBHltpR4qPLu/DcpHSZ8KkE7gOT5hb+bd6e7UZs
haVDfW6zn5uR9kGi8vAcELHn2s/8hIH3pPhTb8oVc78LCcbMMX6xhtLt0SXugDwrlpJGuy9H9OSr
cXP9Oy2ZkDZSquqZNqIDC4Vp88mBUzz0igUT19eLG+kyEkoVbpXO4rO0xZ8Fm/Tgfkqqye/GxSfL
9QCAIeDSUu9McCaXOCOmv6BdsCFXXQ2b+vv02tvSn4xt+lSsFcZYEUR5HJgHSzecVU/dmoxeTCw/
X1/dt8BQW9WYNWImjNATg1vSL7LKTjsqKJCjSJx/h0nqc7r17tuv3dp5J9DM1tNSiXZub/MKtpjc
AhjqvsK8zvZd4R7KxDvqGQwu09bR0WGoh595Vy+1zkXsyZuN5NdwwBcCD5LhYklCcg82LQsKxDdP
2Z6BfzTcPhuHz1H9M1wa/ZkJU1gqoUsT0xgas8KX61gOAzCAOkMVKMp3jnX6Agn1HwvfaiZ6sMGB
aNFkYHRXyl6OvdPqjQUZp2Cwgt1uVd8zlkAKYyUMdwcmqcRhRRrxrUnX/WeEzhGjv/4TZnaKrpKt
UZ4Bk/qm2dK7RhtXLYSFzZDcH7THUxsFp4RAbhdgcHPl5wtLYr3PoiQcrIT5/b4CyhQ/WJsTpWdE
dG+Mm9BvfDR4llKVmWi5sCd9vyY3Y2UqoX5Ut0BIciT/furTx5ThWhqzgVPydFrZP7xPSHC2TxA+
b68v7OynPVtYsfBn7pqD3Uwl8ixBthd19mYHHdn6f9DqWfqA8nYvRviKE15JvT9tqif3ftrwqK5h
JoB99hH1iNC3d/Fm6eCb2fMXqyvdE7CSI6/swOuawgDhWg8Mua/a5u+nKIL9i0oBk5PgPaTtYTcF
6LuBNSzyiQkaFKnUtLlRLBSRaqXc14W2v/7R5oP0zKIUpFYMMcGpIr+F7rx8FsWv1D99gXPs57RO
SCuXLvbZZTyzJwXpSc8nS4juBK2ebiw72iKp/OJByXfdLxEE0sl5sZByMDpumFc8CoPKcdcqyH3b
W2nIi2bD99FcbODOO+Va5Ouw5cPQexn6MP2e0gJ+/QCBhum4Ek1jKne+GE447vkRAkAYPy4hZuYu
Ppz8ZVa6im3EI041clKB+3F4cV8Z8qYKYW8fBV2OUQFatJcIX5dcleoxoZXpMEUnOfyyz5OVrdzo
feZ8vv7xlmxIuyCvknIYxUmiqQ9693VSnjSvWkj7Zk+Rs7WT4h7NJafQphO828cXy7zzqt5H62+F
jsfvGILCXqNV4/GMkgI+iuivV5NQrh0fCgMlz2oI4HRYeYayvr5ss+c/M9Agf17pcSVLTmm3ymhD
eIwo2Q8LFUbG0tZDf/he14lf2rfh0iab/U7MoFK/tRgVlV2rUyNU7HqA3hiN5jL7qvTGukv/vO6V
+BDyTgY6CCSB7hCUVOLaObtW1CNDt1ndgMWxNP+kQzBsLpVQ50xAywd5NyhIyjnSwpX5oI1anWRB
Uh8R2C7qYqV32sL1vGREOpEiJK7GtkCVIvZQbMinPdJau7+/VOd+SDdjXQgKKhcBwBr9v/DwqGUL
xaclH6Q7sAiHIjk1VAQyGoH7/mTmD4jGo5l23Y+5oovgyoEtx4Mbkm7E5Tc/AZQfVaGJIIrN8a5h
gGed+mKgLYGBcilxmQvjc2vSl0G5NLdC5LORTMvec1+MQHyHndI2v3VPGNQgDLC8Dgzr0gdKc6PQ
UMhGh+QnSqQp5Gp3fzEqAYXVV24VZO/FSOTSnTt7yZ/blb5bfqw1B4CjqBk2vNKmH1kMxlxwkDOr
95jZfqoufMLZNT3zVNq1o1IciqrF4hEc7hHF0wglALVdjJS5e97QLJrvlOcA8Ut2zMk+MkFLyI+Q
dG204PRNlD8GP37K1tO2hZuv8asthbrN9RDVZ7fCL8OvgKSzY0n3jqNmOBjuNlz3nl8mm+PH9Btp
KLypoIHvHV+lJql/QXCIrOO5+yiSAGRp19d/yPxC//cCyGhkJnkGhQI/WzLM9llf3CSGt48P3u/s
/DN39csdWemV5ukN35NxqvqdahbN+0zPlyDIs19TZ9xZIMU1ZusurUypA3eUI3R6kNBYRwVcHg0q
jbaFjE+roEDdIvx1ff3eDsYAk30loCCAoMeSwXda6iihVQh5iG/KY/udQVa+obvqbjN1NW37AGKw
dHX40e9glY9W0CIFxXapETr7ESkSgqx5/Q0i2M6CiRFUpGwQOaIR1DwgXoYuozGhKdmd/rzu7WtY
yrfpubfil5xZmobBsQePsDW39o21E0O7k9/um0VE3uz+OHNJOlStNM7MqiX3tbz70r3XGWq67sr8
mkEGROXHIuuWDDS6FZqTlWZB7PZoVYU/C3SXNaX4ft2M+GveLtgvM9KR3aONVBsHrrwob2+QcfGN
4+mmQRzIQN37uqn5JYNnjDkVSjAy7JSZq9xO6gwyinqnhpBFFPZCDjK7Zh4sFLoOgSiiFJdf/1CX
RZuICngY56pvA1JDBjnS93FzmP647syMKeZDGVcgbXPg4hd/fhZozcGs41Ll81R0KWLn4VQCuUcA
6rqVma9jMo3hQukM1z+Z4KWVmHkJ3Y60NMiHb0Z4C1HlfmIi9tBECys3820Y91Ch1QAfgRaX5I6b
QriC7HYanHj9V7y2pt+IZyyYBhTgui2oky5dKWotPjJvjupUebiPhuy7dug/GanyW478MiOlAkWa
FWVTI2VtUndDx3ClLb5D5j49pLEOMCHmEN7g9QpQQg2z12yROOl3o8YQG+qE2+hQfb3+9WcNuYYB
/E4XJ7f0/q0oh1YHus5BW2V+Ux52CeqN6Wnp2y+ZkW4lCt5NAb4yRYQvQ4LyB12x1WB8vu7LXCS/
zpALumFohKRI7huS63B006AKeYc079Bl9E0FoWfecdctzbtDPflflkSon+3MxIrCpC6cNHByddW3
QjKq2pSnaYkiQiyLdHL+NRX/Lzvid5zZOWia25EHp9TpBHN2jZbcKvWpY+/NnRIYC7EwkzpcWJOu
g0KPJifvWL9U60yhwnuDSjgkXBoS21nx4mahubCTlixKG/Zw6MrOOWExUYZ1ibSUXsakufqt2nyp
hgX35p5EUJ7CEkdqJGbBpPhoQoAwqKQWFHfb9QirSQbIPfl8hNOk+rikzDF72p0Zk0IkpF91PGiH
NHDTD1VUre1kaQphNghpjNIXpbVBvF8GB2LtZWWYALxQ9rwfD9bHoXY31BKC67E+u6vOzEgnxDEk
sWMKvQy6rPTdql111Y82K0C0L6Wuc71YPtAvj6RTQvF6LVWN6PT6Zu0/aUH6TWRXgp6EpjYCGfHm
b7OBizv8zKQcE01U13FMwd+1a4jvrOnJchJIgYfy5foyzjr3Os1vUpYmM5GeWaE9GFafUZETWBc3
3QsxDvMZ2pc8cFu0IYqbmEJaMCwJL82VOJFbAv79l2FXipO8SXpUXN0kKFpOkZYzUd3xytuKNxZC
SZ62zUCjLDIQLzksM+2BFEdTMKfMieiiaFQhTI+GISQ3jt8GqJPeVnRwFqmLxAeTj8xzb6UY8ozE
1lRHdIza1bRp9unNKzLxy+kO2R9ap7/R07hYXSmAkkk3IfPks7p9ycDH1ySHETha4rISKcVbr0zd
pe1GN1PultZdho63xzd0pxIh5JqZwR5YvOeO605j3Omg3bJ3FibF5na+o/0yKh1hkdHWtt2Bli0H
dByFuGx/2xgKL8hi4T6duwegthKsoUgd0Nm8PMqSQmui45EqPCOK71xtV7Y/h0O31cMDpBdLaIW5
4SA+2S9r0j1n5W4YKqLmL25VLciCrLwZjkH7Nd+LAoMCAireVN0O9uzfi5ZfpqULz4tqXQexSBVJ
c/K1mzhukFpZc+OcinEB7DX3Kuf5z2OYYhncNzIVRK+pdWtFES/iQNukt+Gt+87joAnCnXWnrUBo
r9Pj6tChu3Dc58bKvG2ouTQLX3bmkqLFbzDrAjmaUMm5/LJex0DKFPIgKyKHy8kIUigdD7h9/XSd
CdULM1KoWrnnpbGWg/nqshUtwKDyOGOYuXK7bsHUkkdSrBptA39uxME5ncpV1jCPrzxORr+wbnMD
jRceSUGqt3ampyULN53qTRw/jO6DdoQ6L0NTlv1XtX+EzbCBX8wfymZzfTXnKnMXxqUwNfJQadsj
xkXonGjSfpx+GJ/Lp4gOsR0MO2N39MX10TEw093raCrz7+VG2S/158R3k849fggpjk3SxvNUOs3t
EWXeIQPWZsb3aZf7Q7OEZZj7nJAEAhfk4UjjQnLVi5pejSqLKuuwCyNjVdoPXl8ufM0lI9KLMdTG
qhoMhjkrc23n5u7A6O0x/I3APPdESjBytNvzrMMTPR14vtfAhx+qvvavx8YcTFmwKv57weSqbWt2
3UgHDXj3X/ATqMd1utw/PErxW+tGF9pij0Ph54ul/7lNfm5ZykShKioK74SDCegIxKyZLKZi/dnm
7Ppgr8xNvsm2cRnkPxY8nrmdhAiPqjEcBKeDXPJpR1QXu4GvZ26ZaA+646MAZyjr04tDlbFb2V94
GFnoDiwrCM6bhmALQBHwUbmLk4FGsXURndbgrQ4gmOpD4oftoxp6a5dxgQVPZ5InPP1lTjp0uiwc
zbjFnJin//+kXdeS3DiQ/CJG0JtXuu4eb+VeGDPSCLSgJ0F+/SVm96RuDK9x0sa+bOxEbHaBhUKh
UJVJSAxG+VgjmJxBY8NDDr3mC9kG3/qmqKWBSAwdhDj0xPNBSylGmFCubobPjVpGxfTEZaSLXjZQ
vRVJjoH434+u0ni5NCvDANCYQ4i+ectkfVkyAOFcMK3KSisLANVifLWb/gr1SVnqIsMQvk/hpY1r
NsCg1s8e6XxvyU432fcQwuGYzSktHf7MtbKAtjSw0+8GSGeUWdZrtRUTjz+IEBNHszHKYYItXW9l
re8s83iRQbFrpy25rAlQtm5CaGw8BuJxCizFeFMXRMfl4fzO2QQAMRifr8X8paGfepex1G5Se7gk
11kWZvaPVRp3N5cLQ3Z8vhOtmmKhLisLb8pyFLasiu4061tmjrs8lV0Wt+zAjRiTuOjsQ8wTnDjN
HaghJCDU0IYIl4q9o6yHP18p29DQNsJxTJFamdpFjX2BYEr6/ruhVTF1asm9ZStoHkMIHyObQJkJ
+Q34MBLAvPqhZ47PK1q98a1xZPJ9HylqcF05RhMiWFIVujFnMAjyrhdkT5UQ/LXN3nqwIhbMkG0P
GnDr+c2uv7QU33o6v5xbbsHfvCzQ1Gh44xLOxLViHlMcnMZN/kBYv0/wSIRBqd1/QxFWtFyacvBK
fi50qHqPc2QoatCO9f7PYUAzb6IYzQkJxe7ZGWd7W6TwcTYZF2tSg1exAWOzBGXrKd9yMOcPQUc8
SuHwOd2spAWzcYWxI5xy/3CTFG/eDfJo8MV1O9fxbUlw2PpGR3hioa6hDoHsN8wihhPVJRRRddMn
lEmqxdswIBaAph2eQd7NPjrhUjvPq2WFrDebPpvohUB/daClku37nnGLGTkYhH+h8AhyhILrG4ih
c9Q79Hu18+ubLgahQGxGzQG5mK99hqTkNV2D5cq4HkMtSl6hVhH+hZvgLsDpmcAr7AhnFFvMaily
3N/7+s5cn5KERSVenM+DbO5rOMcvFOF8cufFaJUVr6//qFbSsDloV3jXvp32qRtooDC292mk/FCk
QstbQZjPC1mceYrPTJ0ucW2ApmwY8MTYevpXsk6Dn5ed5DvKMIQdPY3KWBUlnuyLMQvmBG3/KP+3
vmQN+U4SneXYEiE2jvnQ9E2PR/kJMst54489eu9977X9hjQaaSX4JGx/6H3v00J99pY9ylxlq/iJ
+Mwn+k1Mh36Qq22aQiNmDjvzA6bdwBiGoVv2lBYBF6plkYvrynqRrd9bWfVlI5ECMKIYClpgihV3
4+AWqTmoAIbpB2dvxc5rcseLkVlURLgyHViwoE/4Pejcg+upxkQ6hXYudGyMP288OfkpwpZNe8gD
py2+gmkPz3muflYpmmwln5o7jPCpT0DEzGHJdArKX6SmVyxMA+Mz74K2fdfHvOqjlFZctrpCIpwv
2myPJuoC9It+YUJUsH4zqwcVJV+QeNCoeiTxCu3hJCCyO9J7//g5Q4XoY9Tgy04MGIo9M4QrGqb4
9+QEqyglws05rXoeOw899OkgnvNiQpBDwXArZ62zwz4sb9y4jKDyu69u9dB0/cUvd1xyvLv+C6JS
tI8ce6EQxHB3LMjKZ0Ug1lXalV/NtuTDb5w6JwjCYZqXuJIvHSpvOJP8kT31zmtBJPShG8EKdqD2
jVo0r0cLGN2KKvvMLyWzmf8YleyOkk5WXXhvMP/wXX+DiCQANiGFBUk83BH2Y6RGNF5VP4OuoOoP
xsEieIWaMIfV7VrV7/A6igQ29dO3po7Pb6TN9Tz6GULwX8fcqc0OX8wCX6mp9j/Kfr3Kepn231YR
/HhNRVKA2bXKpuP71bidQisuIoceBvvCrV6La2O3hGVkzYeu2IGeqLKuZR3dGyn6CbpwMHgoyy6T
hSPOWfSXwZ33aINmgboat1lCD7bZy/hdtjhK8PADxXDPw3Pfh4NAW5vMKit0bbE42VG8LCp5YDvY
t/WzA00rPmbj3I2QXWD5rrED2czn1mc9hhdisLUYy6Q2eOvrPAWFOS3shlc3kXXibW2UYxQhCOOl
dka6VOIkaRrfomSvOHp03j9lEELk1RSL1ugSgCH0yWnQlFqa4X9DEAIsxgdad2Ho8J3T6lJd2tiV
Nb1s1TBPnEEIi9nkdVnRo+OTXk2hFo47dwZFRdA/ZztOmmIFjh1Mb+WukZX1t86t4w8kRDK+tbUJ
ynshdvhD0TyY+k971SNzmSSfSQIkRrO1GUcPfXd5mNJrplx6GNLw4hQPCOe/1fvDoxg1jwwSr/NT
MVrgNMFK6vdavIbFvYEJ/z5gn5NDFaiH+uqrHqOcXuJg1qIi1hR/Gfzuj1UkEExAbADGfDxzmR86
O0pUhR0rx7IuThtBRS6Y8kxya9zewL8hhA3szE6JRgwsaJdOMej/I7Vtw3ldJd/tY2BEcNJQF+FJ
I/QqhPBfN6muGDVDqqBTf0l/tJZ+sLPn1JxiZv75IBLATOBA4QPzAJ7gjb2beay2CzwFKiAMqOtr
z2NB6yVfzzvJlk0mn4dFu5IGBm6+tEdXRmYMaMwdPIyFu31M6d5QnjL9M6pDIGuRdat8DE8GaKV/
YwnhyeiKkpUNsJxOK64VR1N2Sqb9PG/QR18ACPrlUXcBEsQ9Tg1KoNKiuN0Kgg4XstLpz9p+XRMZ
bcamJb9BxKpBh8tvk9QA6czscwqxCZ2Vf1wogwA4KOr5ew4eFwzhFMbIN2PEtUmIV30z2+kzcxSo
ufWroZFAa+kwjUHWz53GQmUaDFn318cYBXhU/uEUuB+h5HO6jEZSO3anWASt6rmvz1dtGTUrKmUY
/zv/vbaWEo6Oow+SpyAmEuzU3QQM9NqaIn/k1I64cpI/jg68a4nX33h6+qFypVHaJqVmA8Fproq8
fRhbepn0y+N5Q7Z2Er6YjfIVJl8gzXW6YtMM5U7F00F/TdRdYn6llurTPGL2Eirl4TzW5qJhPt8z
oMGLliUhEjGYyowGWMsAUfofiiY7CzcahPD9TUzqYtmQkDlCXMh7JdNnaPuF3XfUk5oniFGBSfDB
vrJvWekbL6pfPcqvRJteB84BDQ3PsEqc9sgMdTQ8h6Sh2yT5dDBqg7JvqBXqXgYlSMXQY6xwMYfn
V3MTFY94nolGPVDeC76etiYZ0CKBhqdSvSyMBuTUUGxUEl81JK4oQxJym1nrmqI1gQRmryA3QHhT
s52ZFH61vv65TVD0Am0KVDvxHQVvBLE3qNhsMw3RD+9SvAE3pE53fT0b5AZjdOZw0aLWb/6VX/5C
FQeFc0UxNUhJpGE9Fy/UZkvkeJnsCWErwh+ZJpbV0cLeW8y00lC3Lg17CHSzuNLLVeIUmyj2u4YW
muw/TCtoBQZYG41vsSY/LHSI+8nyG0XiEJso0GCEEq2JzEIk2VomzKZnPSga+naOmy5HE0UP0qNB
8l1kMEKQtbSSakozpWEKnxsx+VOSxk9JEZ13us0QeGQND1tHyUTdFU2eQzMs1NGJ5pKLrnrr+3I3
aj/cavpxHmtrK2HsGPEP7Zpg2xC2EtSmKc3aJA2RTBNfz1gwkfSymMmzp7rtXxgGnpJ3OV+cUmJc
mvIZY3gqKJXMonnG5KTfNj/adggTAyQNTfN83jS+TKd5O7SBQOAByhfdwXyJEN292e7R7EDAgGu7
n2fH/WYkisS7N25ZwMBPRpc8yuhgZT/9VJrGBnPWsHz6/RJw3q/ka/bcXHL67a/lvgj3yUP55bxZ
G2WNU0zhk7XmjLeWBZj2N+WRhe1De59deDeYBMNA45Oa+dCBuVDC/lJ9OI+8uaBIolXwVOERWOy2
Q8PCbPZ2moUaRgJG/U23d+cBNtrXYdoRgmCaa5fUdhQgpHh60J/4glaQAFTqH3PIVTlltfNN7z/C
E8J71/ZWwVa4SD+tPpkMZBqzj52Jovm6P2/b1qZGzxA6vLjgKJR+Tz2FGGrrGFkJKG+J1qFqfbS/
jX7X2RggtKslpLIb47ZxKNWC1AmBUfT/MSlYgYeBLCzzK9ITX10xFV/fp7osy9kEQlqG4VqwHX3g
H4I6HOifayWFX9RXlt3fU/2tVW+I7PVvM5vCII+DIIHE5oPiwuDZQ+v2FZh4ojFiV/3N8sYuu30F
Mseg8829/ip/XtmK+UjcNNTUuEysKHDd1fWSmFmLtLdp7kdipb5nJnHbraYkg98EgoovsnfU7jDW
fuogapWRssvqNGRGdY0R17DuuuuOWpKXEhmMEBWHRO1LcwXMOtDruX5otCxGmTQ+7+1boQKk1r+M
0U+N8UoyzKMHFHtUQ2jABu7y/b8hCGcxGE80L11oGnYTbgcGqPoKSbh7p6kXD5BjI4QtO+CxHo1O
MKKHJg+uhn3QoSv1kFW+9oQH/Et6qwTJVf7iXAxB/ch2fICDmb4ash17Lh7HV1k/0dZGO/5B/Nse
JQY0VZUOI2BpOKxOaGWNX9R0ZzhfirWSRGKZl/BfcoS06HphT+jDD8EhCoXL1yJ7KaA2e/4Tbp5k
x/YIp2de1vOk9rCnPOR3DNqabWBBP3cZQusmwwSFgdorA5H1slcaH+wkEnge3c99X+G0mSizScvh
czNid+Pe8NWL5KJ8tHNfqXzypj6i5fLLiubxEMSZfzFWYWAk9fceEQ6fQjeZqWd8jZESqwUJiVfh
AJLsk80U5TeMJnL+OWqHdsAOMCCGK/2cxoUX9tcFqsDud8yNgG5veOjbPbVC2RPmphPhdm2ipQvj
sGLtpQGPyVRAETPUk5tBQ98xO4zay998xCMQYZOSsTNq1QMINFYO+s8mNi67WwJO8uXrcFE8GaAX
XC7Xa5y7rzKu2c3t6OC1xQKdMU5YIWJXiq4k6gjo2qh9D/rBZj/5ZGxDm8reVjah8MSOFihoJH9g
/KpdI7cSmuNwYGbUTlXsufPgD8z4Ct7mT5Il5cFZ3BfoxYWaPbrXwNUshBk1HVGSHQFWHrAp9Yhz
ZbRhDdv+X5LWW7Ydw/G/H8Uas26cFTpASB/y4tJc9ZuuUX3MjlzopIzOm7Z1LB1DCQGHcyjm4wIo
L3kuq7dGKumwFVKOAYSQMnJRnpUBYAip7oPIpL3kh8eAUbgK8id796nBhgOD1PxYU3/eyyqq77f2
c99OCCpW7jW2OuAHcJFSXEc+0bgOwF6Lbb8bfBO9+XGzm/Mgh3LCge2Ga/dB9hs2tj1q7dgOKLhy
xifBfZoUyZva9Yhn+urnbIy7NvWnhEkSahmM6DbtmnWDDhinyYOUNrs6XX2NDJKTcMNlTqwRXKYw
yjzVK8Do6aMD+q8ZBp13Spkhgs9ka9Vn3gSELFF9c/QiB7xMo03+BgZ9DAZYwVHNEhlMjKZTSyis
wpD2rStpUGg3Sy2jr9q05QhEiMb60ui507Rg0in6ADwJ/pglgQ6llvNLtvlRjmAEF2N6meXWBJiy
DTEm5Ix/TkwEdu0jAMG5vIpY1pwCoM87X8Fcs2LfLH0qyUC2VwtdoNgqeGoR6yHJnCXrbJV4nCga
4hup9pjVUJthjif59pvr5WAmz0WFx/pQu8dNkxVzO+Hbm4o/mOyetLbsIN7EABc5Hm2g1PVBB77q
xzGzrIGE6kX6g3cI9c/eTR/Sl3TfPzaBF0pJKWWIwkdaG0ObNBOIWembVfjNfln39iE7cN6a2MOY
zvAsS2k2IcFHC21HsPra4pAqmaYqVTjk6FRBRa9G+891h3DZRCUTXwpVdEhNn56G1exliz6DYLod
rkjFghUjYec3z5bX4UEUqhUYqcdMmHBE5I3WO5RVKOOM1t4BESDUGGMvYZI9yldfOIlAHvEL5kN2
ZJrpkI0oeDAFDND2m10oflcnmBwm/80gcRstdsIKxOgsBANgWNbMH5LPWSc5BySr9l66OspScGmf
jMYFCGx+As9COHTz7ejhIf7815Etm3H6/SmyoSFxsGytrh4KxTgkWvp99EpMHxqtrHIjM4q7+5FR
XplZRedQiFzNKtIV27qCOOKhXntPYhX32g/OgNqehroNGkbFq8DQlsm8JABCqjwGzHb26tClfpLi
MX6yb10tfzi/jJuWHQEKllUGS5XKq7NQMd/K8kum33m5jLl5I08GMfRvo/hvOFo9BQobaD0EBlqX
6ZMW9pCB0p+WJbYuMConZU7eusmd4AnxrrGrYbY04GWf6k8s7G9ojFa+Gw0js5AwIQHbTd+a61aS
Z23BgrEWhwZP6vCMKcBOeI2YB3XNwg6toPanNkjusohrldm3RgAhql12S+SstRuL63JCB97OhuK6
eAlBETpLBtZDr+KQXPCp4MiFzBSLUKjlTH2ybr1tK4/wBCtVMuMdd37HAzWQ81Qe1lDLQuszhgNL
x7d2azQ/8qnrnYybb6sMcmKqEPIdvJvmZjvAV1NUILS4irLCb78Ne+QfLEB/5kV3r+7LALL1suam
jfPsBFrIPfMxIWxIYHXRvSQeuj1zWavbxkY8QRBOG5plzpQ3MK7CyITJJogfPrUyNbiNkQ2UTH9/
PZEAhKTMs7seKNqjvcv2IwHtgR3xPm1etoP4ziWBDlXQf1HjtELR/Z0nI5M1Tm8MVJz+DKG4att4
u1NL/Ix0DOqf/EVohCqLsYcM5d55hjrdF/XKhTr6bvZltcGNNjWOjYYJkKDgXVflG+ooGpm2wnqq
ThmeoqBhiqunCV1Y3UfNx37JoulyGX3jAjpHKMfE6pW3K1tMeBCM9OJl0T8ffLfecU5+i3CIeb2Z
zUY/Qnf2Ub/g0oYolMb6l8SHqoq0jrbR93pquRDrzbx1nZ7MCBWZ75CILL6i+d53YvsW+vR443o6
h4uGscLIJCGXnSByeYntePV7+YXDYGxYaRsKln8Ix9LP9khFQ+M+ewLBRpQE0qC8caCerLAQrhRw
d07KCrgp9r6vYfqFPaEHP2iiLPFp6VdPnAhG+5FeyCpRG03kp6stRCub5Uue20Ceg+aKJDcT6Euj
+RkKxJdeUFxpna/WfjteGNFyace5n8UyV98OKb+XWghaIP7GgEKP7z2gJrUgaK760zTLErHt0Pgb
RQhcdlbqA0aUsJ96w9fd67mRyJlKzBATZMUo1MwYsZD16rhoCXOevAFlNodJbmb8hwq517GriOkx
paSsvRk4/2jxFDsDZ5ku5Ud+H/c5hyMEoNXp3Ynxz5Jf1S9WhhsgwZmt3Se3fBIEWvXR+SjzfwT9
X19InD9SVs1pwePG86Gh9l1t542B9t357pFdl0U87Ge75LGqgq44LEaQknszQw1zuJ4vpW8JEm95
H9I6ir5lA2fRFXgL7qIT5HUwKZPH70kSvYXyWER3yhP5fH4Btt5DT76sEHPQ1zhUE8WKF5+yGwaZ
ncX0kzsvMv3ypbyZbqpY+VpJQGWGCoFHwzE7qysMrR01oEnru6NkrkyGIAaYEvqNi4PPSgvXd0pw
M2QSz9kYmTuJYe/n+NHXAqnlWicmILoQWpgT5KNA3QXmKZ5ujcHwYkSVNH2XmSXEE8cb7GVMgGkP
7kWdj2GLMrfEISRbXWwcq1HMT1sdGPNFDyKNNgBTVzmCzbuM0/D7ugSuP19VaaT97Gzf3svTaImR
YlOZov7vNtBB4tHUB2esJTdJGYIQZZRKA8VnDxPbYa0+ZWMzxrPh1H88aHziIGKdB6+epbfw7ZyP
80FLya5vk12dycpJstRF7Arp1VKd5wnWqBfel2by0Y5nfLHi7KIIKMhnfia+FeDd1c38FjW05ME6
SDyGb9czQVss1qeg7VHaCSGEMz3rL1VEqT/gIOdjjeyFBGmEGbDyQiYYLjn7dCGKJGY9eWhEgd1L
EzrJF7R1+G27kxgnQxEiiVqpVeuoQMHNxsYucPbLW3mbxn1s+14aVHd8vBm9TOdh+f/13JIK6QmX
zbJdhm+69vVVWoH03TOi2dMiO7mw8PTy39CEsEKSzE1SCk+dvOUuwRPI0hqROQx3aG3/Mq/dn7eP
HB85Ysu+V9nFbAwwzqU/FnJbG2ngyVJMyRYXeUDaSXeStQOGPlYHb6hu+z6VjAX8H3fuX7mDyGaS
pn2p4pzBeQ1O/CdertZevaAP59COvXsncnYYe9iXf8HhfhJYxELYUras6xe4ZDW+FiCLnCB4oLv3
531CtoD870fHWz56KUG5H6VX9qhOKNiAZ+IvEDw86au8E1AVDxpNGZ1pBD1j6IFgb6XDjdE7sk+0
uXuPMITL9Djo3tRlsGKK1fpynXx0rxthveO6puoYUFzvfiq2r+9lUVkGLBwxBFQ3o63AuDVdHjVz
/kKtIqqsRhZ7+S34Q6A4MlC4Ja/wcbf2gMPFIWioXa49KOdY4O3qOC/87FEW7TeD/RGg4BdtjVg/
8ptA1/UhIXjb7y5o+agvP/6bd/AFPvK/AfovhVcDx4IUWZTWKYlYTpr4PMp2ye7IHOEQGQuMgKp8
/eYgxTkFwrIq8KKZxSUqL5jvZbsmoEF6XSqSg2VrHQ0bzcMgSNfQzSnE3CEhJgH9CHJg84n0Y9Qs
+86ivqbKNLm3PPEISOwJ9Lxc9/IKQI79oGRPQ3tZUIkXbkI4Bt7sIAyLNy1hl5VNo7R2viAgqevs
e4mSxF6e6JFlTrLUbXPZMIqlYWgCHUHiMIU2oQ296mGN3mXhQqHYSmOb1NHqepKa9VYANMCQzvWm
gCW+dc/lWqpdBqSx/U4L3CDMv7i7HwMIO0nJXcxDcYC1+aqCgqmiVaDPb+cdfNMKvDWiWxjzULrY
b12TRbdGD2fFhFmdtn4YStko4eZFCHNJvyCEXMXtvaFnDiDSA67Qtc83EfEfBr+HsEQ4oIYkK95s
OsERorB3mpbi8sVzMmexA6KoMdWtfcvsR7X7c21lmOaC9R9kXyqYNYX42oJfV0G6gqKws4Z6/Wov
FDmYjNJ76yvhNRiETuh/RteLsIRgWWJT35jwNdpf2l4SedSQnLZbe/QYQlizsUqaqlwBMXvsVgPh
EWUjsvIukZBQSHDEilSNF3VVhT5oOMz53iTuhZ4NP026Ppz3620YGGSqlmd9IJt0cadvZurABeop
sLQckzpd5MySGLDp2++KLKpqQJpdtEZBmtUuqsWL0AwT8HPrT3tjl/i6X19B8DegO/YXyfExohBL
bZotowOqv9A2611brTfuVNxO4NWU+MNWlxdaOkH4869pQobSrLk95A6AeHOZFXePaEAEafWuvlZA
0qLsZjxBkmCCnHIeLX7+LFMi2vb53/jCzlKHDG+FCfChixQ7tLrzFOfxb5zkN4QQYWt8z7StbRwU
iBHJoBPoFC4Puj1IvpnMFO6sR7kKmMvs2Wjh8wa5a1YzGFYvOm+JDEFIUyCIZUCmAwidq4VqqQeZ
Jb3ObG+p36sl3HRJluok1/BB5sDdcSKeYQ3LAZwEY6iGkPsekE2WoAyQOOJmzffYEYXgl2M4inor
cLkEn46nNuMzL3o6OzNG7eDC/Isn9xPHFyIhpPd6q+V4c6AGa9gH9JFdOoGza3nGLJP827rJH1kn
3nKSvDC0RgdaPkTU3Jno6a/0cLBBoT5IEgr+w8W7wDGUEDoG0tlLbwNKxXuZcTnsq8N4KOI/l+ww
jtdPJJueO+plrQpftJYhmvEmiivB9Xl312WrJgSHmqxuMpnv34h3vtKvTA2zCWoMaVzcp48g1Q5X
POTrV/Rm4M+PAXrv7/Jv/eiPt+U3HAfnf8/mz+FNJ5hvBHGpI6zs2BCl1wqYPDnEd4yHFkAOobHR
XlW6LMXd3IdHYEJgrtSkW1PXQF6Y3OYqWvmG58wYwvMWbQaUIxBxgRumsRXDZCFLtBDEUc/eqsro
vGUY/O9HYTGprSFveSqwZKBHV/tPadI/nzdDtlb870cQHhifxrQGhGGU0agtkTd/HyxNgrJZ6QHr
8q/vL4TfZtSVUuerNScR+2JfGGEaJqHW7LjSOmYMEapMyE8FjvxNXraIQlQGj37eqQug6aoEhJK7
ivQ/zy/idgSGkC9nznbQHiRExKxEt9XAj+IOPPbuy3zdoK3qnXVvCdErUzIpz9Nm0dr8DWkKcw/U
1QZj+if76A6r6xufFSgNKSuW1eHFi7DFmNRzuRsCFHeJ9Aaxndgd4Qs7miaVW9QVUgPttv9kBmWI
zuxI260gN8XrHpqD0p1kkTc/JFgiDA+XPtyVBVeFUECmsRaLrO+cMtYjbe9F2v3yfYrQ4R/TC3ot
uyZtbo4jRMFrqzZFBSoF4tguvkEcaCyZmEzNwvOWyQwTPDT31LXweKweuvFOz/IgM4uv5yE24++R
JUKKoJImn6A+gJC4UogVvtDyqs0/ZYUagJslOI+1nRgfgQm7oTJ1gtl1gPH8oDv0voWhBwuO6V6Z
OGgirpuLFpAnPcSd/Rbk5e43aReQZE3Foo3bpv/eAoz6tp7yoFJkUjkS5xAne4e601ZvgZXFcl8U
pa/S6xG8o+fXUmaGeJTpzCswG4TeUOaG6bA+9Wr7+TyEzA7hIAMXoe0m3Puq6m3Vu7BqDkYqye9l
GNzMo1PGnTtVn3kO1y2PLiW4Qhdhpq+SYrWAwsl9UAgES5huopKGCa1TlNLSXaUdoAiedFZ3AM3i
cOUhW99lvb3cn180YT+9Q+mq60IzU8fYmSssmg0tJkorkMnqWmJ+w9xgsu+msQGblrt81XOm3xeo
GcryAR5vjvLTf1BR7uRKjfhHFIhY9dKzID0KlV3SLTvDZDrGVRxyqyTjeGs5vezStI0HwiGUcFDD
M4TAtCYKyHkc4M124e6H3u4wdVuzdQo0Vpu+kZFZ8gkFf//Xwt+IQpxSiqwZ62LAJ6RFqFblF2/N
Xs9/ui0v4SwRmgVZbxUOcOolE2s0NioTTse2bmJvpEvsGfons6kkOfg2EDh4MDCIM0scWs9mZfHm
Hu44FlVxSQk6wtBR0RzI4jTheZveyygfPMP6jSX4ozLqbjVw10fXt/aGBsUa5xVetZrJUiMr07xd
TxgYu3UDY2BOrdNDsepOJPkV/Mz/8Cts0JVB9xCDLqIIUzfVc1oamM+22hoZSTL8rDG5dZ1jxC9B
O/33bhjqn4lqZwElmrrP+5oE9YhnpPO/Y9OJMDnkWWBPg5SZ4LZd2cwWTRkWXs9/gBXsCkFA0h4j
pj//OKqLQV7QjagY0hTSn3koc13jGO5YRXaaxCyzqY9ZPBapTn/psP6bomnot0VLvz16IfMgB8Jc
phyUdLrU3P7hvM1bzoaoBzEFG4xd1vt98CjCTgYkaIea1r5eYRoGJ15z6eWO/VnFf5YUKLeiAgh+
YDfkfDlzuLCBlhYa3EZZ+6bSu1/LntkJxpkcPEIrrFjL0FUML4nPm7cVb0EeZ2KMGdAIgKeYuZYu
hMxN7YO4P1v8QSsnEvUqw5BeXdQdSuWp2er+UvV1LulC2YLmjBqYAkIFG0Nip9CmUWIZJgUhabQU
E1excXyxq361fKI0ECNqwVcxxZPqJDIJ6M1djV2EQ8PAF0UYOYVW19p0oSZF/XQinZ8NeXJvDOmn
lqX2roZ0R5AQtLnqU/cjz715t8xDIqnfbm0lrsCEI0DHIoiMdkVfjVVZ4RcguKygQWK4vTfmINmw
G0usQ8LUwSmD6Wr7fbMdOW9lq2WtOC6o2Vu3yS8xI5lUu46MYxqkE6XP3sSUaF4plZHvbwJj1MuE
MBAIFkUZb7PNMheEWXAig+oXq8G+6F39YLutHnnuGEH1Ltmdd+Stbwow1NtVB3Tx4GE6/aZULxV7
MXN4Mp6dQdGbkHnBOFaKAZKlpdrdOqnzz5RwaWx7LnIzwJ1zrHaZ6WYyNcSNjYzWAXDjgeza4+Hy
9KdYJutAVpwiZmgFtnPR25gXLfE6OcTaYmpvtOJDw+ft33Ao3OCgaY53QUyxiBtZ6SsFyg5V7c/V
qDhhUXhjvUsdo5UJDPF1PD2L8LCBdw2PHwOcdPLUOPQsYDcvOfWztdavurq4I4me3IEjcParJk++
eWVj3bpNKxMX+WghgMH4hxdP1eASV6fAQ52j9sbQwVU67rSby3K8Hr2m/HR+Hd8PGNE+TD2BYFC1
bcRh4eORlpnEM3HiqwgB3gqeZFv30169YLPyOWlGv85AjJuC49Lq1ZsRxAiSH8ALDMIPAKmhCXF6
0A1iJonvraNNW0BIMyO9BoFetg67snO7e91tvYiAUSSeyr7ZOdmk7KFgbsUVSPsv3SpfJYFjY601
JP0gO4TKDwQghN9gF85YNil+Q6mo1ey3lgbaqqpIBtljD19NwVgQM0LwHaVLx8Ehe2psT3ScAIqJ
TNidLqeiA3NPbuBJm6Cof35dN0zSERv4vgTJ1weKqqVeeoUwkPKOq51cNarOQiM3DElcf+fCFQ0C
7QlkzDGKDG5ewX3cqi1I5znol7DnHuPbihI3StL4GXWZP6XzYdG1PKBmW6BF1pp8l1p64DDPOJTm
VMQp5v3BTlx7gULMT25P87vVSYjfzHXje5qVX4wquAdA4R0t+gJtk4xBdHW0Z19xnFvQR11CV+q5
HcxHBSPxvg1FdQwQJHGh5T8nNK4gJFRDQAsFzALFFK21+6nK7K+rqoBeoKDafqCYqVkzMl00PJiq
1Bp9lxWv+dg85vX8qjkQ5px786Aj2IRGX12XzHieWBrMjn1d5cNdZoDRr/Tigha9P7Y6JuTX3s9y
9X5Mu7uitz4PzQQaZuPPUzUkMvjEeBXHtlHFWvgCylBMeZHa1xIKLeiWZW3Uly6oSEEVlj6ed6ct
xwV9CFirbc3FYLiwQ0y9zJ0sQYy3Ss30R5JD+7xfMZ3reI1kM25CmSaIHyFyxynITveI0oIFBZJu
yFZqC+NV4AGv1OFR1bvnvzDpCEfYi7R38px6wDFBG1zUtp+CljabZaPTWxsRKL/MEVbOXtH/bqeA
cXsStWP+WBlEdgJvLhnOwX/ZaUWtbrC1stllCfVb9b5a7Z0GVSUl//P0imfOuBcguQLNgS3U48CJ
S2wlw16v+yIysvlr2+QvCv69cRBnCs+SXI42rfqN5wilab3t57Q3cR2aFO01dUYHhEeD6i+qI4ti
G1EZWZSOHA0NnRDOPPW4amDNmpVIzRvMqe70ZlCv0TyR79rSoZerVU6H85635RLHePopHkOa0VB+
FSgqb+c51r3LqqfzEFtrh3IB2EDR1Oba4rdyh9FcBptDDPZ1t+R1YKXe5bqWkqfObVN+4YjfCH1l
arcqCEKEVLeOQsPFIz/Pm8L3oXjEOGjGQTKEnhy0lQmr5bF/V4umNzTJvplOfbsqesTLFOeR+P/p
HJKQU4PVse4SHYtmkbukw/iN4vgOTX1ivPSDFp8H2/xCPJIig8VtUEws82TwzIpLk1t9d0Hc6YrW
9BGR4i8Ct+PhYAZpqgOaVyHKLeaqWcWE0KBq6JhyGhV6VkgOcFTnf9iihVoGZHbBEYGyELIbFBBO
P1Rj4FljdmGRPg1sN/8Paee147ayrOEnIsAcbklJo8n2eBxvCIdl5pyafPrz0RtnL4kiRIz33C1o
wcXurq6u8NdfY9numnwQ78PO1v7ijTgVtbixRaW0WTQiqq5pgDFU11LFbVRvZBHXjgiOdB1yDfzv
i5A9EI6SjSPKXdk9Mzi/qKpwDVL01xVhTetsnELoFAjR4S4/37bYGQcdaCBXNTfeWylFvrYbj7HQ
PlQGL0VejBvLWnY2/zkoYmSqqLznpEEWNypP1EKRNAw5hE7tfRjL2pOW6vUhTZg16kSJuKlD0XnT
NH6xQqZDOrXT3hhz5kk2RsebzFqH2HLSvLFKzbtBH39HYWDfR9BVbSRN1u4+dHPz2Ic/pHPzCZ0E
B7KMrC4iHcXEkQ8JpJ2pJTHAeKTRK7DbLc9jzZhBe8qNBGjKKIPFAzcNcuOXBiB4GK/6W73Iupup
MeONG7khZQllC5usGRkICMtc2/mubQQvRt3Wu+tKteza/s8ZzyhGBf2FM3mxljYwG0UfyXQVVj1K
u6Agi/DI/1wq3tRVje4CHy/7HRS9TX2TlFOKu26KpvdCP4o65kVVab7Xc1P+cf3DVk+UKuQcthPv
LSHKoBviohoI3Bv6arzab8FYTl1430Axs+s7PXxz9pykjAxGlShaB0KsnWtQkA4m+a+IPLawvo9h
j/Z00m3U+X/xptMNREaGPAEYxfnUTzTV9+HnIeIqSM6q4207+HR5Oam8caxrFslRqRipMxuPtfRU
yqGzhTXyQk19uTf86m5gMp5qSRuv+paYhYNCokj0xhxadCldLcrg+dE7p9jq+V27CI5OeKrzWJDp
Xzy3neNHsdkQdY2akxden2ekGvSw0Lq37xqQESZUwldDsnlZ0HNsX6kbrSBSqtSYDHv6WsiWupMM
uz1c1+6VjaOMSrnAxuuaM73nWpDpXeFnXVUwMqi488d0dP1Jd3aJkbz9GjFPg7yQgXJfDvDgvS9i
02gKN+zk+1owNEmf7kgHqGzgtMXturYqDAozlk28yQuMr6/YobAsDsqO9Vs63T/rdnXb5fLPt28e
zxLrYXCeiR0+37wiIHEyjVzVxrb9w9S2vOzdLWjtfP92QaTgZ15m+kvJ+pwL6gc7ap2EV4WEcPmP
lIfdu9SUinck3Kyt5qq1vTuVtdAIzYwZRVEhS6ulo14HX/RCvgmS6v1fLAl2fNJXOBHG8lHJfSHS
oONRMeRBe6abVvnctS2Uu5YpXq+LWrHg4GZo/LDxyvEgFhZVj1QttSp0XECsm6vQ/BKitWF+KP1/
rktaMRBnkubfT2yqVjegNhssHL1bX2DSZkLmmPyFSUUIG0dpSTEwqudC0knLinzioTRNWex8vdr1
jX1oZdFv+HmrmnAiaGHuKCBGk+NghYqoO9hR+GQP4sYJww1Y7fqm/buexcOvVVaZ9SpiKMaTJkvV
37UfbTx2Ky4rMQVTGLimGl0Si/chlPAp1AkZZSqOgf0l0AdXjh4MX9yWWw2kK9uGMZ1JoyiwzH/n
5xM1adhL2cC2NfUX4n/fSzP1d9uBvb6ubWuCSJnCCs+obXj2599PtM0pw0QY1G3cWnN+R5b0sbLr
n7nGJI3rclYOaH4a5mSDRcp7+YY3RifXYzW/Rg3TU/xDQQHuf5OwOB4zrvLc12ev2VeKfdw0T0Ze
bRH1rS4Dh5FXiP26eBSS3nDyycQMDEVPb1ESfjXq6Nf1hazoGVlAnlHKhpCHLRtsiYEalQoAZ08i
2NJ/6X75UrXOoVfUCt2rN05mVQNMonFiPkZ16wtVU2DbdfS4L9xcacVeyrvArUPf2Tdd9e76wlY3
70TS4oT6VA1MIZAk29lzVxTvG2P6fV3Eipm2aZdj21TmHdDbeK7Ok9POlrrDDhjOjdTc1zWJYUs9
4Kj+jbqdSFosJgl638gKJFm0D6TeiGJIB3vSSdX/b0tavDy55SS1oyKoysona8ofyoBpm2303Sqy
D9dFrR/Qv7s3/35iDAwjmpPQtNEFAsYgo2b/bPXluoxV7SbenJvIQX4sgT1+Z6dOGnNNpcnYydQv
4+k+0KRHWReuVX28Lmx1QSfCFnvndLGqxy3CiAbHhrFesQI/yth2zcbbsCVosXNh3dmgDGbjo5o7
q8/2lFl219eydk+ZHEIFjbIsf4u1DKkUUIZHRKNZXpxJBwCUjE7YqrGv3SBtbon/0xx8MW5yfmsY
1Im6ORPkasJ+DsjLJKb/qSukrUdhicOe43UmkzClETZaJmstn7nYSSvS0DKmrp+ixJskETHlxRft
Xjcbcx9qavYkhsLaWWEcHpNOlO+os1evU5+3N2VhSC50cbFEvGHG7+NAS18SJ+sefP4sl5yd9i4t
ymzcsJhrKswIKO6JxrgYJhaeXxOMc1tPFY+zHed09st6/iGOYNStMtV5toKE/ndoZDbyV38GMS3y
tDS+YKOhhyHaXr7UoBBM0Y9cznCUIuHC7vKlafUvjUhAqqmx4wUmxesmAxchldnLXA5zo1Q4INjS
yq3NmL7BLJQZVWWLu7nCf2BgVr8HlyP2nV3Yh8LobS8wYNULOr89VFU+7qzK+jZNiuo2ZaN5fsGo
ny4evkBZFbqZHNzpQjG8tNZMN9fy4pDKZeBRLLslr6F4hswcLqk7Bo32T+n491FgP3a187uy8Wc7
QwT3pZrZ96lfQhyTfE2DqKINPrF2gTwanpDV7DFvW+Om0ZM7Z6ygmZDrgPnThuJVjbx1qmv3i7qx
rTJMEd94GS9nhq8BRcUTSpwk9axYfAirZF+R9dhQnxVB1HdAvwKzndFJi0CsbEfbHk2ewWIc/Ntw
sGTbZdpw+alvDNiF32o1DBRQxwaahC8Xk42UdDLqsSDAq2XnlTQiEPK06Fw/sL5cF3RpN+i9ZzyU
Src/kpaZ/akdUq2wHDyjZJKdnex0k4JBryGrzNMI3l+7NCZ7wybO0cP5ncBvAYpKUmh2l5YYL3If
bVBm852QlJ9tyIA0Xf7E+7jTR+Wzk5W+K6a350sNyjG4ZzPDNVXhxe13ktCnewk9ybLR2veOJI5p
08iv17fzUkmY1kgZi/IFXjlG8tzG1IxI86P5Kbat6Jmc4pELfBfa4V9s4KmYRXiW5dSd+wFrPxUZ
Iz5N61faiQdbDj4ETUknbprt4I7aEHppP+e1zaAph0odqanF2sKmE5bMBbCt0p06dR+GxU7VG3cY
vkhS5V3fSX1FR06lzb+fODVjEOutWiKNTurE1RP70ZSjm+syVk9LVUGQQnpOUL1YkakMetX1nFbm
2LdW/FjC4Onrw+HtUsg/zJQAsoIOzl9xshLRpYPdDjRKW2nJOKrhgBm7FfLbQ3aDowEO65A/tGm+
OhfjDGpkVlRL3DwELVrn8eQy9HAvgjzbUIQVHNYsag4I5+GDJHLORQUNGLSWJCV58ZBcqKqpCTBg
yDRmGNxtG7XRcWjISYyK1t4kWcirM6lqGHpdF7+xJxFfhIiOZgSghTyuANDOvyWyogaPijOcpl+h
9r6uN5C/azpCLXIGL0IhDlTu/N9vlHJSCwtL3Fdp8lDZbewOShQdkqbSNhRlTeXn9A7z3pj4Rqx6
LiqIEqsNA2yxEnaMEzALrpYc+hund3mNyfpjdnnM5qzickHqmDiOX0jkQ2x7ID+Rv0+L6dnR4vrQ
tMl9GSlvhkacC1wsy+7qampmJii5/DUIiH/Tbxr0SW+9ZOdCFuaCIlgJQAEhdv0j1n4oMC0bW6qw
UqdCCK8HGMc/4NmFkKqOqkZKOSBR9eNIkqf7wRxbbcekq9LNMB6FAVyOawPrmz+K19iqDa/rjdgL
lKl6vb7iWdj5I0pAQUqDKizRP4DAc21R+nZMymReMYgrF7rA3NOHdst9XRMC0/w8olVGKxe2q9Tr
pg5Lg+KKZbadN1Top0t42Maeju/y5nTgzG3E84lNAYO0jJUMen9VI9UBUgVP8lTCJZ141zft8jYj
AT55MAzMP2Nh55s2TyTrnYkTdCpl18eftfG7bb49OTcL0RxG3WDxL0o4MVwBfSDTjjLUw2F0FDfQ
X8zS2rAW60uxEIPbRmV8cTR4u5lQWhPDZ/CWtKX/DG79ay5tjZqdjfmFnvHa/7+chbFXStgBtAE5
rfJJz5qnjvET1vCcjT+vH82qPp/IWRyNlBiBM9qoGnPLmR8u3+X6Fgrx0u/kYExieWinKAksW5Zr
h3a1rsWWF3ajB/A+6kxry/rSjYFe3hby2B0ynrXnupveyOjAMzUX6RkOiWRIj5bEULo52lMfpIii
6AE/sOp3OxH24a1Pu5b25Cf1pHyqBsf4eH1XV2wWYimrk/pm1A9h0rnGG2o6ysVsfXXh/8pj8dMn
Ut1TmXlxJOmDIaaH0c4eNaEZbhoqH6cif9LN+s3QiPPVLwynYE69FSes3giUz2NN80wZMHvQyLTX
JHZ215e8djEsyqdzkmIl2RtJUR3aFQ/cWKmMGKVZZ+bTg2bXksrjdVFrOmuBkAbVOufI/2z+iWun
jX2myFGI8e8H8RDm0bBTnN7+C7N4KmXxgA6xKoxBsCDDUo8lWBLXyLst6OflrjGTZ7bZPG64Usv4
qBhTo8ukvHTzqfgiNxDaT18bS/761g1DCtEzRh4EP9Ptz7VRArIWpwFNooUajQ+BxEjIIqziN3sc
SAFDQR+cQZ/bsrLdaHrfywWo7Mgf/LvO8IHkZ8yAyfxmK817qQEAG1gSiWno+Iylcx8zSIZ4FQ2g
+HJvjNYxHqot0NWlBUaGySxlyljACpePVudHmgoTQOnSIaQE6k1VfGxagyyRtHFNL11DBHFp5kyA
Qqy3MMHOCHBcx6twywaCrClqocG2rENlVbuSqxTJ7VYzkrZkycAwYp+0uaPYsXUUb2GfBhGbflyj
3I1xH4m9r9+MEgTupdd3Lv9tW16Rfc7LL5lW7Yf2l19GrujDnRQwxN3a6Y7XOQ5JaUZOJM80yLlS
rXpdtuvtuzQd3AZF1qTXmpG109TCuepVwbcA9L0dy15HRj5JX7rpnV3Ih1r0OzlP9r69B8Gf6nt4
NzXIP4s299L+Wc0rL+qUw9Ac5OiYCN/LTIaLioOfRV7dGA92E+0D5wHSKM353tvGLg9rbzAFWXkm
gQbhfgy9ZLqzo8YNFd+ts2pfmjAlibB1fTt9GLq4ustC8VUC7BZI32znNo1qT/Fj8nzfAppLa0YZ
0tlzDDrjs1F8HNqDFR6BR4JYVJTAU6qHpL0dlWe7g4fdh+xGZeJjrHoFTANa+l4fX337UY4/hsox
JHk1Gp+UbtgH2Ue9h5S7PTbZ+0G8pvIhZlJWqb50Xelp1t2Q9Dh+mltNz6b87NMabSlPSfFbL2K3
Ex9riStc37VSAFWRSsrX34VOcLD9nxMj5TTzd23fTNpTIh+nWj2EeMow43nkB6fypyESQL/fk47+
M1hYGNORQJZmhF4rV16Rf26d6k538t2UJM/0rbmK3blT8tiXidtlB4adQpre66RzxOQK4y7R6LL/
2hg2oP/qVuQSOHbSql3vxupR1TAF0o2eHpJO8ez4obI8Mz+E/hMMM08ivRmG0E3qx6HayVA6aUWy
K4KPBofvPyvT8yB/GKp7Pfdk50dRPMrJjVrAWtF3d2FSeG1/r5bvg/bY9TSKFy9Ctz2zf+f3N4HT
7oOOuZzSO71TD0XY0UP6VZ2oA3xSa8uTkw/R8F2Ye8n/KqdHxbrJhn+C6WPRPqjObqrcEXhqe2cm
L0G8N9L3anLoc8stySU3UXFoqm+CGLyOf9T0IFetybWN9oZ024vKza3brD5OZeNazn3eTMwIgPuy
fyr1WytlOInR7mwyLHlqenE9umX7zeieEnrF8vAYOaorxq+T80/Rkyf/kCaxm0ACKuK94j/b6Tcj
NfZlHt3ZZukZhvQxz4u9lFhubTgAT8WdKtJjqe3T1nT9OHVR70Np3vXO+7BiC3r/IIEIoi3Qm+CO
ltLuGMnZvtWNfc3k7pTeuNZ8l8it22f2oyhjfiLNnOuHuOeUzL3jP6vFrqCUMDmuKv1QffGOZM5e
qY+0yiT0fpmxtOFyX/qP2CrmUREK8YjxgC1eryFQYxJ8ZHJqUqWjQ4uQNj71pnkrsuahb6e9bJUb
j/9KsWUWSvJIBVwKAmjxZPZxE0TG/MLMTGfRUU92cf44Do+0+cFo5coH9SGsXTPxlG5XJ/sxOgw/
rA2XanXhoLJJnM5N7suFV0USDJmCkdaCoLytHREfrVYouzLNa4CKqe4lddz7rqLlW/mdtccPfMOc
ZpoTMMv8fsE8T4ZUYr97K7nN7e5jaAcT9XTzVm3LX9e9kzUfSAU2RoAwN9Fbi/PVJmeIkywoXc7f
jRJQd43w0vTHdSlrLsOplHmzT5xGKbF7rYeJ0g2iR8X+Olpbs7WW1Ez/eVPnbBjZAZ7WZZwjjDho
6ho9VYTxoIcM8NI1T9ebRxqo541sE+hI9eSX7RvBQ9g0ljv44esUqKPbJ1W/EXOvr5eMlk30RdZp
sau6IcWVNe8qfdx7GsuxNVsrXjs4KMFt3VSZAkq0c76l6RBNaRDiuBRDaR8syRxggOokt2rMDddy
bTGnkubfTw4vClOh+mE8uxNax5sTfoEQ4dN1Bdlazfz7iYwQaBJt2ciAfZIGJr3gbYzmVoUEQNF1
UctJLn9UhfL0PKDVmgmfF4djR0YE/R87hxWtH4qnP8Nr/gludAbPKV547N/Lxy2U1NqVpmJnwo6L
VbuAewc0oAutJghoOukJJ/OGEPx2GuNfwFE3sCtrhovkGC4taDnawBaKURdpgauG8QxH44lMT+oa
oqrIztH2mHTxXVUXd1W7xQC7skAA4zNvA2AJjMnCZCf9mDANuSrdMdLxTx5ikCYObe2dvUXItKKO
zEo3sYskJvULZutAyupckVssVkVutXZjuNU3NGTG3pznf0gW03HNuHl62C8KZ6OR0QkdIGImi2de
VHTnP4wH85ConrTbGiqxovok/2hrA+1qwjGxUEctGnNZqCWqH0WVS7VX3/VRwXTCNCn31xc2H8Jy
Xdg94kOH9P7Fw9K0uaVGjO+GuCU8GpP8k+zNjV5pR0fKjtrQuaEqjW4j6xtB1opKMp2cEg1/rHAJ
Sa16pSumllxIr75TO5/IyjnY+oepSx/1xPD8rZkMa8p4Km9hsQj1/LyYM09C1T8ZbfFgTiMNyv0L
D8iGr7ImiqwqZQWyTcR1i9sm13po+QkXW+8iE1dfHz7QMm6+E6Icdzzj+eH6Ea7KM2azxcxi5YKQ
xo5KmmOSBkNilq40VAfJYayrqG7nvPt1UWuKSfqM7mVALwZdN+c2WWipbHcm2pIN2X5oivvIp91g
6rvf1+XMCr7QShV+ndluwE9hGQs5WjtYIrJZUinJkUtIhINLE4obZ+1HpyxqFzy62NjGFSOikvoh
7zO3HFxQbNmR34ip4IaHoqZAHo7CeRApHC8be7hyXMixgUYq9BjjmZzvoQS9lxppNTdubNtDZubj
jaxEX2JJOF6h986G5Vo5MvKtgKvmlCtuh3ouTuUO171GvNkVqbpPRBu/V3w7Pqi1H2/s4OrKKMMA
M6bySg/euSinTZzKdga0Iw9cwwDJ1Hrp9JoNb+TGm59ruudNGg/mFA3AjXNBvlbEE4Xx0q36FnCQ
7MpbAwbWFFBhsxjm6VCMWeYBAexDij5RfKkz5WEKU4rvYVBOOwG4+ViYIn8oUjIW17V+bf/m1hqQ
s3Pr01IzsiyThyZWMRxm78qJdpAMShoRDgjsCX8hilgKqgko84BonO8gT6gjnEApYXd46hsoQxP7
NuyfIXjYXRe0dqtwcFB17tZMHHUuSM0VK1F0NjLqg4/d0B2dqtmozq1u24mI+fcTR9G0S+ZahHLp
tglMEL5xEyU/RO0fMinZX1/M2l06XcziXU5glgzrHElNxnR7yIPk6bPqvHV86x/1PhWzCI20wlQz
RquwoD6/cWz1fTj0pqfgxVtmcoPrduck04+pqvy9UWQ3FQmuSt9i0VnfVRiCZDpuSIIuNKTnAsY+
48HcuAn3servm4wJfX3tZlvGfl1F/pU0/35yfmKKQ1xzgdoHj2pTejFZvOvntpZeBY30r4iFFgIj
y4Y8QAuLegzuoq6aboWVlzeJqCNvAHhGTqlpbpwqqW9ByJQ3qewnL2AuzJiQICCzaOp4YwaPEW18
MH+NRuKZQtIP1z90XcH+/c6FKmsT8YDc8J1CfUhUe1dJ6SETv68LWbFtFDZUDnUmVMPSnO836Ruz
ESZmJgfzZniTEPLXAcDoR5mxaZkrggJmjawOw63JbJerox2Nx2G2BX+evnPBkHvRt1WTkRu64T1A
6u+ykH7mxRaX+6UYi/UR6KgaHHXMuzkX0w0j0A7mRbk9I07asNl1wtjBQr5hQrfELB5Wf2r9GucR
l6uLPkcDdDm9nR/DhsTf9fPaErQ4L7/p4eeKEETQ7ybl99G/k0Aa/4UQXlOyJYQDbN35ptHsOcld
jlIMavka2dqvQFZImMpvb+zkcE7kLC67IkmlLkLyLzAQvabWa1F0j7mzEVys7tiJkPn3E4syBoxz
D2cNN+snwFnHvCp3DlTA17ds7R5xe+YI3sJnW7ZrwA5d1qgWUaf8mGajV4S/J/NVS4qbeni9LmrF
RAJq+1fUQteIKJIoaWeVLmu6g97FkPn8hQSCaBwrKu2autiyYgicnFlfnEtv/Zqa8Gh3avg/ylhY
t7yeHKnyORbDaT8MnIvRaZ+uL2Pt5MmwwZRADxIB7eKFju3cL6vE4lKK4osU5d+qWhyVeosEdOU8
qK3KM26XPqeLhIMBP8fQJ5yHsMP8qPi1srfqILi9vph5PxZR0FwnJoNCK7xz0d6WOWaShzpSDFpM
1C7ytNBvAbowPY75uRsGYCUgZ9946uiEpoIrLyqQfRE5XdOWFe9d2n4M01B97A2l8SC3dG46kQ+H
0AjDA/SqW9zGW5IX9lrRJC02AyRrRtXc1JkInyo/Vu59BnceY4jYn+I8so5+s+lprRwjgQrRypzs
puS7kJzhi7d5xoMEVeqnOJ4ObbM1ZXBFIWm6pVwyM8biSS1ioiAdm9BWGH6kNXHnxomUuGPffM/H
aYs/YsUc0ZoIamHuAEDzF4uRkpyOoVajctgo9oecYTrvMiFqzwwCcV9ZDXC8NPSN/XUdXVkfGQfS
DuCvSIstY748CxyzSOXKbQV1qOmjY1dHDVbU61JWDorOVRICMwUKSb6F/WsMfBQ5QYpJiZMSswsB
3YaIlcvmAP+HuhGvCNzE4gEUkqo1hoq/2wcmlTijkF1DHww3NzJSfJK6cbfX9u1U3Lzikycqiiky
9RGeXj8yIDToPKDyrq0er+/b6qJmErjZFaI7ZLGoCU4wqZKQomhW603K8CXKzc+4sftksD9dl7V2
RppOUyH8wBpdDQv901sTVGiHmyyUxBuorCuDcvO/iViogUZGOa98Hik1m34lPrIAMm48UmsHc7qM
xZb1JmNPlXxeRmUTc4ld7te3VRFsnMxyeuYc5DmnchYKIIa8d4ICOc1eOciTm1CH/54ezJ3uwvfy
CTISO/FsMCC7rfhy9aDm1mxuLNQQf4KlE9VLlK4pwnnz9Di1XLWuH6J2/PAXJ3UiY7b5JzLyxifk
Snm6lDCvYWuMH9Rka1D96kmdyFiY1t7opEEKkFEm+ZOkvKud6SEb3w6p5pz+lbJEDgIobuuxREog
LE+VPjVwcqVbhGmrR4Jlg1OKqaY0L5xvlyj8KLML0rep1n10Wu1J6rMtaNuGjOVCrEHDXR1ZSFT/
tv3vffFy/chXnnFenv+uYekOJ2NF4dzn3zcHLfOGVnmG12I3gsmByCeNePvGe72JNpLta0qAawxh
Ek4L1mdhdaRwyCRTQuqUFW6k30PM5PbV9+tL2xKysDtKazp9XiHEDwEYJMWHVjY8vd1ay9oJna5l
YXqYbx8y4gIxtf29ssIdLrl7fSFbEubfT66l7bdA20r0rBi/KyDMZX+jMLxq1mjWw60iIzePRTqX
gGefm+V8KUnS++/lvfxPChFzBUhDfu6AqBnu+JDsck+NgRDtrq9uzQPCcZ3VABTiRdlM7YvESqO5
CCJjOqPW0+ofNk2XU/AaxRt8S2s7ScuvPAMyyOYvva2wa0SXiKByAzxxqo9eM2w1GK1pHRloMhlz
vwVMvedbyeShMpZCh9euLu+biTGMY3RT9t2GJ7LmI5yIMRaOv65MmlVniAlC/3ZQfbaLAXvZeMtI
ji3tmDV4EdHMDqpClVajmrqka2ilblSL+YTCZl/9rh/mwe/xwfF6455JtPv8Zmt01Ooenghc3Nyu
NbV2jBFIN9Y+p20YAt696OQNx2RLzOLmWpPj63qFGLu2Xhstf4y0aWf0W+W3VaWbqYlIZtJKt9y+
IM8dPx5Ruhow5wBULcj216/QrFMXB3QiYbFf8VSaTgls0LWM7KPoskcpbT53jH3Y1bIGoM76Suu4
tSs3JzqvaSGoKtBGcxBDl+C5sgdBYsdFHlZ07o8VwpI7tVOOaVbRk2UWG4biUhjRGFSK9OxBH0NQ
cS6sVKfENKO8wi025W+tFnTHOoqtxuUuxLlXjb2SbFjeSw1BJJA54AlQU9Lzei5y8EGv43ZVtBAF
78nOBq45Tbtc07cEXeoInP4gvmnnVJnd4MxG8sTE604wtr7TVW5Wjc8idH4XfWVsLGZlBsq5kIV7
V6Tx6BRxX+G86ndmeowsN9r7O/NDtwNEAx19Ckhve/LcvEnn2jmLpc2HzpV51snCIkIRUMhhR7zO
E2bhJzsqs56lzJff6X5WQcqotD+KUokZ+uVnZu0WaZ7cJ21pZm4EGeZWYvZiq0mV0gqJeaZGDWPv
QmetLugIsPFva18H99ulZvzSpXmfbliXdTnMKwL2zmADeVbnkyNlVZYCx0DtUpj2mXunhZLDlPiy
q97KvAiaUyelhRxyIs4yWZFaIbAyKWx3eNOJ9OJod4724bqBubgHswgeNWiosGGKvLx6zIDAa+Bs
FPvGMZ55XiFGeHurAJ3M5HMswBekZ/X5I042LIarJwly7kChObcJzYjKSBNpKN/k0hYX2cXZkNg5
FbU4m3AqYcVPETUUWQtYRvtcBc3G+a+AXxGikkUiVcVEi2W926h7gkkZIfpN/A6qGR06iUK7D+CI
TpyH7AZuV0/xBFHD8zA9NEbL2K7Uy70tnNzF4c2L5fxsmXoAvR4LI9bL2EgrAY09gJB187bqPFEG
D9JmLLEuyHHAdBGgglo7P0C9jaemECNuo+/XXlzMxBZRGNNzqeXedYWc7eHSplDkpDmMlhLrAhsX
0EOiZ4OBvRyMO4IVE2K89B1w4xdgUS+2lG4ELOvyNBAZBpkSymDnS+umbIrYPUxn1IIir4RM2RGM
yxi0N3KUZc0uFq2xBQ29ePG4dnBpoDtU32bvYSFVjhoZ4v/abWptsj1sLN2f8VjbKa14OQVkMW3S
2l0GhGgLCIP/X+niFtqdE0pRpZManHz53m7H+tavn2xJCZ8gOe6eRdOZXqZZ6f4vThSIOKko+gzJ
S56vdRoVqTF9BeUJnG99Yj3XtXM/UvnYMUf0CbTi8bq8NWWlJ372aWUANku0XjZpCXS4bQVk4xg7
XwPzZ9JuleeU+S1ZqumpkMUBKozgaxqlYTN3gj5kwextQ6ZXgQk+u5A5m0xyzhhdtJWbX2mcpGZ7
srjFTRyySYoLi8WliaU+gUwMPEepwrumbpqdKMNiPxhp9E3L+tHDIbG9OGBIFMy9za4Y2i0a0BXO
hbPPWZLXh0Zp0KXKNjR766e+L26yL/UnxlgfUu/t03zORS2MHTjIIFRMRCmlFnuNLO1zaqQbntTF
vcSizjQ6Ki2pM63C4jk0pIakaYyh6xSGy6oVAxbjLnxp0uYlqJMtHMSqppL1oxABwghc0/nNyKY+
K4PZfpu1zQRuqbpnal/hZXG6xWe4ZuWoJv1X0uIO1kkx0wSQsE+dZNjJfpXu2wqyTkmeKczV16Az
q931a7j2EkPMBiO7Mg/sWebQyEZMAdO4qbQU7Ocw2o/VNH29LuMPKevZNcTlm3k2kAJzDwTw5zsY
BAWE0gO5jVj2m0MzFvVtbfXJz8LU4vvEjPtdZ0S5Bwd9R+eOmh+HPHY+bnzEhRs8f8ScP3ZwBui/
WdxJJzZjINX4nZXSDG6Xa4MXwXSyDyahHyln0egV9brnN0rw3pgmMXhmD9vYwEzPjcdzfT+oGuqc
NV2TxtIsMVqtsZkW5g5E2jdJM0m38hRm+6ANtT0sk4EXDInk9WHcHikb6J8yQc/Y9f24eGf+TJ2B
v8Z0QNFD5HR+JkPiNKnq8IKDVgg8PdeeKpF/Ns3ht99FA+z49qthlfbGzb24Swupi5ub9loEDBCp
Ta/3eLPDXWPkt7wSW6jAdUHAMoDqQOi8dP78Uh9FbmoVMxqS5EaOiRjNNIC4BNKX/fWd3BK1cGbz
UGKEl46oWocbGC59J23uDCXeuKmXj9mfvft3SbP1OPHPq7LrJl/FB/J99ZNRifihKdXmpb7vynG4
zdMdLyozpxK13pcoLQBgJoWCvss8VauC1+uLvpytMMci+AnK/FUzauD8a2w7m0i/l4yq2vW7pnG1
0B0mN4ZU2HO+Z7f2QS531W7yNE+l9uhtdp9c7jqhI0HkjBhnptoSszCCf4M+ZaR7LYIDgXlcOgxg
sr6PA/FmsvN5iRgNIgkGahrLAG9qhT0GFi6Z1MsfB0N4xkCvXKe9v76llyuaxRA/YpsoMy09MN9p
aNXObeJ0/3HmwOvoUUz6rdfswuDPi8FmUBNm8MMFzl4xcq1MerNyjcJmeCG+zxS3/1xfyZqBY1Qa
dQ1wGOzackAlhlRqrHIWok+W7tna8JLk/Uc9nsKXoTftd0E5BiMN4rQWU4FNJwYkt/0Ww4IyW5PF
u8OGglXAgFiE5gs7q7dwwDojPq2NMoZN/qnRp0ejcJ5Sny62sT8WdaruCqEeBt/YKZ18m5b1RvZ2
flaufcPi2RkZNVEJkze9rs3gplJuMukT0425xjVjDp+C1hkZu6JLb6Wemo/5v0sn8XN+PUutqONI
RmwB6LasoJhvIM6It8zs2uooHkDqxtSi2Q6ci9HzJI9bA8+hUV6Dvqru8V8czAEGYWhysctsZXTV
cKp2dFtsdeFcuIGscR78B3kXjynB6LlwNQvSvmnZyQkW+BY0tasr+UuXl4nniHwL2rt2ccj4w81H
nf5ywEam+mOTzS9KVWcPjt1+mMpsq2x62VI3Lwm6sxkg9X/Ufdly3Di65quc6Hv4ANw5cbojhkvu
KaU2u+QbhiyrwJ0ACW54m3mWebH5qHJVS2mNNK65mYmoG5eUQoLE8i/fghT+vEGSVN5iDID7caza
XAaFY4vjzGhz41tFcxgBaYKXrguQVtpMR27V9NqaO3HZO7SOi1wIAI8QzRh95R9l6dfX7+/rt06o
l9/u7IFXo9WkKsO3m0coc04K2OP2DqpOHxTU3nyvLx7CktW9uOhsboNS5eG8HRcNP9TS0VyxIwBG
gbOcpg+u1TfnBC10SFY4KGacQ3HS2Sqzfsap21M3VG0bZ4YNYP9HLOi3h1kUqlBcg4LJ2X6sGp/C
rdYFr154YT1Pqzpz4tz9ZfDbsn7AafpzmLOoToxZrYmHYYZiaUeMKgtmIBSBT2yeJmJ+VNp6c0+g
rIwLGOnDT/KEaPU5hpp9CcJzekGHOS5z6PX9jUXnQzTSBjoGVZjlyb5YDeMAKstAQFP3crs9NZ6V
hXC+XNwxjY9i4jcXHjoj8LdZWOPn7ZQszw1JLILp4O6F0kb6hQzF59y0v6pfT7yggomWFBIs5ET2
T4aiqdSy8nXeBsPgqNCd2FaxXsbvP7s33g8GWaaDchJe0NkFmIO9lFQ19OO7qTvpZsIZkf9fDnF2
vzHdC8AQUWb3Jt3vClVUISQOxQfY5DcmAhI4qHpLLwjXzNm6zuGqzSD22gaz0YOBC736+pfV3fHC
EXwhUkAbCJoJZxNJRE30OCZtQLtH071NoEv5/st44whAj9CEYg16Z2Bhnd2VhI49TVvMoc6v4UAW
dgmM2clH8q4/PynQQuH1gisKxNSflKoR+Utch7BoJdm1zB8t+6M2wc+JI6LUpZi9IG4gvXN2CRC4
EjeQf4TlClxLAr81xxXS+yIAM2rNWFcsp9u1/pA48Ma8nEXl5/kkwMM7ez3ubDPBLbyefijz38oU
nf26T/3V++/ojVGwYdCW8i2ExlAWen3YTODgOR7HKDN0x5OsuMWa+YgCsbzn1xEhohZ0cRDdYmdi
Jbweo4BoOUPTqwtyJaFPDx9z/ze/rg4aiink+/vzeR2f4bxEIoHND41m2LIDJXX21EqSF03fOV+t
pAMO2kQXbC2pixdmBGgXBhaKHYELB+P3R309w59GPQdH1AD5e/XkfE353imbte3pIEU9I/EzSJx9
/qWx0E/Bplrs2BGGogl3fmZDBn0cNKvQhXYgA2/bifO1TBorJCjkrCsP7eki+1A49iyzwJPE4gDh
Axi35XR1zi29hr6ROPQgx9S4/Va5UIxJUSuBovIVmABBPkLLnJW32ay3LUSdPOc6/wgKefaMl2+A
DG5Rb1yCF7CKX68if4SmnBrZFOXJItU+hSaOeaf4SuSdRsbz/kN+vS2epwv5XaB8gXgF+ck6i8h8
J21tN5WQDWK5OhWKslvfF8Pm/VFeH5A/j7J8ixc3PWCdMCblEvmQQOC7nr1c0p1jzLzY2cgO1R/D
/efj9N/4U3P6Y8t1//ov/PuxEXOb8VSd/fNfl+KpvlHt05M6Poj/Wj7616++/uC/jtlj23TN7+r8
t159CH//x/jRg3p49Y+4hnjxfNU/tfP1U9eX6nkAfNPlN/9Pf/gfT89/5XYWT//8x8P3KqujrFNt
9qj+8eNH2+///MfzPv/Pl3//xw8vHip87r8/tk8//frTQ6f++Q/iOJ+Qd0AUFrGbhRBlgQaOT88/
cs1PMD2FQgrk6hgS58Vrt25aleJj7ic0ESn2IoBKNvrgS6TRNf3zzxj7hHMIURUCXxd2Z2DJ/PnV
Xr2kf7+0/6j76tRkteowl+duxYvzEzseJHfoYKKrD+A5tv/rZQJEKSjTI6dRByxF+dAxMm9FMTp5
2PiNQ4JGT3zn9YPauK4Yr9OKVgcJzuJmztP2luvebAPSZO5lyqX7ZaxQxArqDp7Y0hlLHjbjlEI5
pYBwFhSZinioHQWVNm62K2mSJN3IuoBxpAVx07gDju2QSsbWfjK5h8Zoiyy0/Bw1MOHbR2qn82Gq
cjcsDGlEdFqE1mfHftLe7J9KLsnjlNfVZ0HncSdUk69yNpsxKsNurNyx3IJbz07V4HfbVKGwpqRX
BaYL04twaD0ZJYtIdqAsRWMyO9WusTDrAy0G4zDmfXuVe719P4mifLCHeshCaJb6l04rq43BK+ME
X17jOp+JtS2J5FubjXeI8WkXWGaVfDGElxza3uG7vBrsSxSp6WpoJY46dyrITdm4ENoVQ7ubbE5O
ddnZOzyZ9ugoWa4FUfnWtbTezRC9ucyaSV3IjFWriZr8M2q+SRbCknyI5iYr9qbIoQvSKjh4GGSC
4zFFuRDwOmNrGFV1Y6MJG9Mk5TtAYocLDgvlCmVrYYTSseZ1yo0sGjCXVdan81E4tY5dDwJrQCRp
2PdxP4ZHVBsnundDyauvlIjTNBvdmtUwfdWWoyKJMBlCRmAuIAPJ1yiMm5GgPeSVJqjjR25pGRD/
d6vYL4VeUTmUeDRtcY1gi0YpZGHwBeY5Voq0gCd5fNXpzgkBrMx3JQhijzqbxl3rNwIRE8j+YUUG
EpSOkJ+1l1QbR5rJZdFmTYAq4BEpDgNZuigiw5n7XWPQKspLoCVTNTbhDHXu6x7llE0lFqrmQBe5
OzGcpBJ1hGgf7rUmoScIX3GguxuFOInADqkmZjzZM/0y2HpUVym0L+QlYyPYL1tX5k32tbKV31kx
MXTSuveVzx0pwZVuSTbEhBBfyDA3GFzKIkvLtGFHAWIi/FQnAIpaBziOusSuuZ6zYdbZ3oF3S8FO
wp/czYBSRQT12nQLPl5zS2qUKyxeWABn5uyuJK646tEkuvWKCdukmOet52TqSz1pCIKMNvVPg51U
EAqbzUcIQLB7mQIL6cE4JBxZ6m3LLherxktaHoDs0O6H1nQPiWUDrNujPv+5Gtthp2GxF3elpS/s
0TdOwJ0V9wgs1DoTDYEy+yBo2AEcdtISuNHQNhLQxoHPvqinAvKCtihSqAiWtL3MSUHkTowaLNla
gxPQqALaVMqbza9DWUC7T/TFTpfa2vZuLjYuSjEEi8gZV1Mx5LscHNtN5/L5qu1LcTQwQzieyPLQ
FF0N4G9eQ49elsbWVGa7LQzS3Iwt7aK5tyC3JWYDBD063Nkkyc3ANbriCEvlZltCOWwNRQ50bpQW
lz63qwu3p02cZbl56r3W/yKARoEGnkPaz2Prm3zDisXovixToKbhtyqfoKwNPb6KZVcT7NUq9MuL
9psCJuF+zFgPO+KmEzduZlgRLtyJQ1Kxyr/Xw3Jt017DomUSNqRO0Mse1rTM+yhtEwoTBtuGKCc0
8BwSN5R0F6mbpqcSUoJXvjcXUQk9QyB1HLs5FkMNqcJRTiba9F66uCIWThWNcAVaKVMV38y6TbaC
FlmcwtNyn9CsvGssPuxLIAM3KZ902EGX0Al4rqzbSXgOukyJvDCMeQRu1iDtDU1m+4ZpO4F9t2s/
JG5FdzoFdGtOSvG1NLU0Q9Pu0yFo866JsYb8rZkVzgYAHzPH9YH9xm2zXmV1719InnefTTcFh1Uq
y4FfTuGvx9QeHxtis+240NaGTPID+o1kIyeY4UGUu7rUBdK/RnTuJvNE8thIp12XzQx1jgxvMMTX
h8lO2mfQEBCSZrsMKjlRBaMhVI5yOEEZBiBhNrL8LSR19ArAEgvqQzKrgkXhOJB9mcW9RzsIfWYk
KGbXO/puZz2lOVQ+8RF5STMuhkAMyXyBzjfZS3uerzgf/Yd+oMld31QCWAUw/i7GeU5xlxX+ELaq
p9+bRI6bqUvne0an+jI3XcJCMcLvB2uxPqoZ3MdFfA8ggBYMg9yHXnOZKHVXER84zqzqp92YduWX
shrqOOsLE2a/xOjXmWFANNJS40nO8Oq2DMmONoAEgLUK69jZUqxS3wYOvs47EiljyH3Q4dGt2uJn
w31fpXVYpwm9EBzm38FUizKeiWetzI4AMiQMN4GgZmc99DDgXVdlLqLRG0scnxbZOy2429CacTAX
x+o4fD+d5M7VxFo7XkvscKZdiikNtr0yRxbORQ6KmBoMemt3pbhDOyQbAqheOVD25zzfE1J1qwmK
AbFd8Okbnan/OU84/H+rXpdQ6umTtSoK5w6OTSoycmltQJFl3xzFikjUST+FjsSV3BhsvIBkZhL5
cuijjGhIgtEsOQKaBC4tzAMjaqt5R4q0XiPB5Nu5Fm6YWEMFsBIf6dqbwVsiwss2klZ8n3kUze2h
6SEHq9yQcSgscTyIvZMqsS/zqts7MOdapfnobaiWZCsMZwxKxEFrJJVu6KLIfxwLNl9CTd5YFy3V
m8wsjSNjOd0MTllHQAyXkY126JoVaQ6FJQenMMvTmCosQCpaeYEeRnYBAYdhjTUIkvMkAc9GAlVC
3AqxJ+I4LikIPkbVxI5wkv3cGuJaycn+TpGMRBaakDC96kR7qaZ6qlcGcZtZBG6Degs5WJAqZEdo
kiZT1ELSW4dV+QR5Ip8GJqhwcLwr3eGmaQAtjuCgccg5dNTjRqfQkhGjyb6xsedb3WU0BLjN3bIe
oLp+FEYbFLoqApbQL03TJtGISABiutBkHDv5wGzcBG5pjEFee/OqIDNkG3C4h7aEq2MLln3sTTPO
r8Gbo1ZJdSyyrIbHcTUdXEj1HRKe9yGiu+oLLKrGR2eYIFQLFGE45QNdscLxbmbmDScl3OmI4kF+
RcYOIQsUHCLtIc4NBIImEK07ctEWmq+KzOQnR2PhOQmFhHCaGv61qJW1FaUoNvbotFHGnWnnTk4a
GUB6R3CkT6cgb8v6WBqy+OYS7kVZbfFdCdTfBroNbrBIj5+QGDYxLnLn0HJ/IS/RIWzEJGJIKJpr
CwWjvfKKDmZpwsIVYNb3TKMCntl5vjfKto8qUdjQJIWw04AJrFJiWCvt+QpSrgzGyL4n1hncnvFA
ZLORbMAtJ3i2KSdg3LVTmDv0Rfq1EB29B4y7eVq0tgEO7AjbTC6Zo97UZdT3CdDGVQ4mgy1+r7J8
2CVQLl+bpHZXCZ38rZea7KCcfIq7lmUrK3Xqkzs0dNvyUgXVXPUxYCF9POJSD3ni8TAfiRvBKUeH
pewSVD+ZGZa8W5TYPAfmGoUTpCUC/EKX4xr/v47HquCxXQNHWKOGtSa45Y7N3HcbXpZipzvi3lrG
ZAVTl0EKt2Es8EpP3uBX/C1D8LQRrZeH8KSeA8IqHSbMTCIOUXzP6iDh45uBJ43i1mkanI29Ve/x
6SY2TVgYKxvrwNKg9o9OdpPo1ItR7BpXma4jBNzdfsIlvWt1Q6Oh1UDDphIOpDA23zbE5fHgZVbc
dnBBDWAe0UVkkOyKOP58YyXeD6LvL+Xm/9uM+1WW/m4G//9gbg5a8ZKxvpOdVw/if/6Pl/n5j4/8
yNAt/9NiI4fak2Gi9QKprb8ydNv65IG1DJt5QCpRxV4QwD8ydOsT0nbIFboOKrdoDzmoOv6VoH8C
p3oBRsGs1waewrN+JUE/I7OhD4z60IK6hyYCnEX8c/EqN7Vp0pjmBAdOUPNCKy96CF7LGUjkvjIH
Ghg+6wt0hS3okJtZZkUCMueXvJY9KOqqqy+1FCYPirQkDJrbSvXrrjYn3Kg2ER+Vs6F3iXrBv+sJ
z9/3+QszwHchIn/O7G0FGZypYzqQDamuEW8NJ2OwvN1C0YeaOmoCCF8TlBehCk1pXPY9HKANt/qS
Tpm5MQ0ljRBMsATiyihfzXGqa3ntD1lhXjdQofldpTm7SQhKtbFfWyauXlP45Drx59Q6ygY5+iJZ
SWYfcbn2D9yjU7PirDF1nJcJQOs+MNUlZLiddAw0dbvxxmpzbaxY7zRfILlcm2Fez/ymHQz5vRkq
A9rShv/d8oQrQ0sUrIpAX1RWihYakfW+HZsmWU0g0sPZAwlRsvJQGXBWvACAxgFQAS23W79jit5X
sAO1QrsjGTxPfOLBPT6Q8CofrlB6LNZk6KqV3ffligxcXXhG56OzWZcg/VaLo/Ei/uStajR04jy3
xqhHNMd/Qy0RJDZrIOOumO2uP2Vza49H3rcG4rXB1N1usGzoFXiyakSYdcB4oWkCcYFYcvjZR1Uz
TEZYO9x2QmuGjCMo53kPmIc/GeCzTFMeDhDo7CEqb3qnsTXIrirM7gmvP03xmhP2G+J8MgUQlJhK
dErskqxF1xTbDEtAIpHxYanpdIxdDOnU7eAPpZD5ayFXbs58fDHHmtZcsgWk2fS/tU1uI3NIPDdg
Kkk/E69NrxM0Ey8WQQmO9Er4N0ykEP0GA7RgsTcWnUTRoR5UxCrBnnjjMqiW6+VPMt4iYGr9Qq0Z
rWh5qEla8MiyiJFHVWvYMCKYRZPGzKrA32k8P+tWg50Nxw5x/sOA4ChdQYdxRtUqMxUNPY3iUaxb
TfhukI5zW2lvhDtj43pyPdvcmO5bx629KDWFGiKrNprvfW5ne8+ReawLnuyS1GnI0rEa4ZNZ1GYf
A5wrvwtflbsC4RHkdUSnj1BnQD+jnxFWHqxq4Hk4J5DyhINbg6h5QpzH1jbs3J606tWGtC4NpsSb
1zqjx6qy3b2VAfzUwxh2541Gdee1nnWhy5ndkcb2PrfGIlvISg+nQIUF3aNKQqYuKCHEJVEI61y3
OPB2qjeuPXOIOQ91G/tToleD0xUxr0UODVrSp9/w8+Sycyi51YUqv6apV6wBbmhWWZohGxGTv+tm
Pp3qYfS+VY3jp/GY0HI1pDaeJKp0ftjadbFSVkVuJ2tsI5dJ+EHBV2lV+c18oaEM2221OTZrt1P8
OkVncUO5j46PyHF399UoNmwyRQp2r6/jqmn4BTyGmtu5rNRaEmlCar/TeyjQujdmKvoYNbz8QMq0
uoGq7xxp4XXAzGJnH2pEqke0AxENjTM7IFvtY+BF2o1gQ/OFuUJc4Vr3r7nHWpghQxNv11dzbsQL
A/ORFabqgk5ZcGilxNokSG53PgjbW5U27s4r5zL2SCe3c9Oou2k08rUDeOh3Wnl0VwxeagU40NWB
K21kIYye28vOy4cbWrb2b7Ugld6MrLNvqZ1bXwSb6Y50abKCIIbeyKalIYJvI2Q5vDCQBKZ7CmWC
tYZ+wIXWuXuE72x1kQqwYEPwMQwnRv0HMaLnlaij9GpbQHp9X0LZcpMrMaPm6/CwzmvytUVh8srF
TRCqrqBb5FtWPKbet9poByDfBuPo961/RAAqjnAUM+5zn7jfuOmnO5N3061DW3NbpT6Kmw4fkT6w
YiXTsdkbvM/X5VSyNbYXFvTsmKuW9NiE3LMfDUdkawDUsyiFee0B6jzzbqj8fIemG8pKaYtBaJpm
m7ZBiUJkJiajLbrXc12dWMJT7OCiiXx0ssYAZ/gYexATPqSFle5whqaPRWVlxzIZQACuq3GtueNu
Wxhc/z76ulnPUKBb8R77eFR+HSKOTPAyO2PvonK1yscMVaWBqgrxbLLUIDmXTzXKgriJmmYH7+Qa
3lItHOHtvO7uFBvowactIlUU+cIEGOHLahxpOFcWjobRyu6apmTfOc5oMGuhTIs2ZscMZM/+vHWg
L73Bd6wuGcjep44JH5tbWivBm6oLS2KnwexmqIxiTd6j41Y+cANaXX03T5c6K9WmdFqozDNzjDTs
Mq6Lgs+wLoDO486aF6K/JHZxGBMz+U6agXPQNxXZVJxJHcx9iTh8hA1t6/XwnsDq/OIzLLessmTM
hGUfMxy3e8sQFlgXPQwRgMe5q0ljPeKay+8UVf6p6yn/MuRptm5kx696VeS7qSxV2HWzGcGUmoek
GWfcN5RGphbGJmutdt1ANWbTTrkZIjsAq1PPkILUEr+cJhqErHxGmcvsAkObHtLkpLxq/N6ATJXQ
wg/d2kZhRxeeecmcnn6DVmfvrV0xZRdIZ5qdXaDIUM7jxAJmZfymoijwliNIO6NXQZ4Uq9KZw0TT
djPao9ym2GBXBYTqyqC3OF81hnRZiA6tdRh5Y3+DY/D4hQpkcXVreXcwGHMCqVPzm2fy6XsywPCr
s8vkSiC8vNSoJl8iiRtWPpZOb0wI1eBQVl6i9NA8qNlA3wUF0znIzTRbAX45bCHFbd+Uk6hPTc7q
+4xaZGPQQd0z3PNhnxn08ywt41jPZXHRT2N34w0ovrJO8MjJLJjETDIJM8NBqj91CEtomwJv3KPs
fUmmftiBa2LoUGD/R23f1ydraPQxnRSoW6g/eyh7+LA+IVn+qJu0e6KVbENg6stQo4q0Eh1aLWVt
6dNQ+GSbgLGyUUoYWwdVyQOSWzhWQA940yR2Gjs6xUY32bQt29SIZ6007k2mLlBoNmBzIl0TObQr
NwNqEvtWthzmPSzZE9qS7wiLHbDzIF7Ei3QKPbgKx+g2CdymIToJjxkMIjdggIwPiDKqPRRtoZU+
MBygHexT0l7y+3lWU9ilbbVy+/kwgMcbIA+IDdGlF7jFzN2YSHyDKvMjs2fetS6SNOSaN1d5r7JL
SzeX7qy8rcZlBBZSnaNDY7ubKkF+nQuPfqttRI0i93noQbRMTtigQU0bFNEJDkqHyFxHJu449EtI
Wx+GQujrsTL03ufaqhAvG/SyZK5+6BHKb4oEpnlBpov0hjhJhQyyyHgOyufYbV24oJj4K4V6Mhc9
U8AJDfLFcIvIKywIk0BIrjODwZraLzCYLiBRIiyy8rrBvNbg81+AG9MaAZX45VvXGWtwcsa5qsLM
oU4ayj4nW9tM1EWR2/BCYNKcQL9MfWsLQwRygZto7kO4S1hliG9plQEduuLEkUh/HhD7hn1SK5jL
8/IEWxzIaAOpa49IW2ycM4jrpI0WxuxfUohn3FsEzzMwLCB8AoipYJ2mfKzHmCCM7iLwv6zL0TfF
dzh71qiLgZqwT7156oFjEmNzYFOKj9e6nr/nVFqX3CfwzyKt1LdmZqCCWBG8SupU9mNnACQeeqWA
QVJv1HB5EnabHniV6u/uYCPoo5MyrpBvsT0xBfMD2BU2GyboZIemHvOHZIDj+sJDbWD1W6XDXWcq
UOJmSIT8npNc0Gh0UYpe5TWz1ogKBIXvu0v3Ixdqb9gJs2PIbkNnaSgFwumhN917Slr7lpgwstMG
rzVomsT6rFib7ZPEL29Rdx8iqabsS5t5jYWWTlvLeO6y+ZZMdfLk5n36gKKaeZB++3yqTQN6sOWU
X6HQTYHFw+2DZpHPdwnpJ7QvsSl+CePwnAaikWQAjwOxKiiaI0F+iT74mxiHMxbHH8Ngly+gEVCi
QPN8Pcy/QQ7o/hZrv5k4YvdmPJmJ3X2d4YwM+Jymv9uFUH1cSdRvQ+oNUKRTQ6t+szjSrjCx/5TD
/6WCy/9vpRQogQH48m4x5fTQPtSvqyl/ferPeor3icJUEOBSULORRHuALvxAPKCegmqGZ8Og0aM/
UA1/Ih4M45ONT/iollATaL5Fs+fPgorhfIIiKLAJ0JMAYxDcmV8APLxGxYDJDXg9ROgWaz2E8BAw
eb1g4FZkOKVjpRGKLiFiGitQKNp3pn37osr0A2jxEljx8zjwNwVXgjm2AbCYd7b+GWqHRDAjjSCg
g+aBWqHJgf7EBxifM4gtZgN6ywKBBHoKmpnG8vMXGJ+6ES7a/GUWSYNuC2JuE5Y+9n5pBYOJUO0X
pwRyGx6/hWoZBY3kHIfGaujelQz17NEVhyKX1z2qH0n3i7Jt4NqjrQMdR7xowBMhDvd6Tjm4RwyI
JbTyxuKhdqY5dv2s+TW99udBlr4TFEosBoLA2etpZQdjNM2zqBt0wHFv1jlSeIciO9AfvKPXaK9F
OwDSSYt+P/xnDCAhsSFeviPwEUcLAsAA61UUdwxawuv338tPi+BsgDPsGnp/dTo06H2yqjnYTndV
G0+SXvDpA9TwGUxvmYm7cNSgmoQRUfw8m4mHJpTjEswkNUPHuDVX9apal3vSfB+jJkrjj1D+P08M
4y3KnouSI5b52Urok2IquJVnUZkfOLqHYHWGsrlCtPPLKxv4LGCUMdjihLpUc1++otlJpiI1qiwy
yy4qmylQyZes/eA1PVc+/10Z/ePxmYu5B0rDC27r7PFJC/rGLio4kfOV3EyRvJZX2c6/0DyYwuwW
su7qotyRqNvT6/cXyE9nEd4byH3g3C3/OefsTRzhEC+FPXpk2HsT8HjDKg5GqaP3R3kNofwxvRej
nL0tzx3pxBxsKcAAHB+CC0G1IpHzwVzeGgWCScuEIC2E4vvrV8VNipQgw4nX+XOsFcqLvVMi8FtK
Wdqp5qj+SJzj5/0LfN5iHwXMHaSJ6dlrm6BficLScpIr4Ay+E/Z3Vt+LAX7ic6vcm4AmSSOrqNa9
WkO/SH+0ld56bOhG4M6DiwKI22cr3ADEb0gMbF1UDa75oIK6NQuY8vZpmNkD6o2/CMt+PitAmMOu
QuUJhJaze1YPcGUzNE5xKtPTKB8U+U056dFPt6Zx8/7Ce2N5L8B5aCBBtwvGtcsLfHEJ+mVmF60L
U+FkpAaWg31QNN82uvPDvzEQpLbR2QFs97kf9HIgHPKDKTwcE77h3yq0bxUM2HsflOD3xznr+Txv
JYRAfw10HtUy0DetkeGkMK6gaIFjNrnP7sR+CvnpvtwU0Sa5Ln97f8w3zloMifdEYQeH8tzZKq8s
C1w0IFyiiQyR6zw5BQlayAoWMKB9f6Rz4a5laYBxsOxfHIWQ0Dq7r3ANyiKbcV8lX0dzDEIkRAbu
DrqWl+opX1vr6rLbvD/m2R5GI245dJdL2Aa50bWWJfRiiYylRrkuA7Cxl491wYMPpePO1uBPA5wd
SyT3EB4tA2hxT3OUQ4D1Msan92fx0SDLJn8xixIwQT0Bxx05/skVKNU+Otn9+0P89KAQHyNMAdYJ
LwncTPP1EDm6+pNKuiwq2ofER96dW9HfGWFx0AYfBAI552+f9O7Qg0kX+QWwaLW6MDv3g+DuzUmg
oYserelCp+LsbVs+QvquorjO2QTNmKOkN+/P4WyzgNCCp/RigLO3jQ4i0HxdliMJT1ZmrT8DlYGa
EZBQxkc2Em/PBfTvxVQN8cnZUHk5lCW0IgHJJTvUNYIJhZ33J/PMWnkRlzzPZmH8LlLQCBDcs7uh
tg3VAeuWodhHaliq2WQYQ9FCCXE/Clh/O2EJ4BxHuRWwRNgxK5jOhorScli1M9qCTrE4eDuGWGGv
w7ShrFjkeEUeCo8MN0BB4o90JZCHVOvupnH08BXJBY+bprYiNPNUKEU3/QbfYx0axQxrZCMCaA6W
KezCS7i/VilzwtpyCZR1jXTLKwCYbWKjwQHsyOVkOWJXt44Z5EORrzl6k3Gd1S1gLIZcGz3aAh2s
2uagYeCoV6XVodqLU3z9/mN8a01A9B4yRUgu2U9HTKVoUUhnyCKRDlemRqXmsRQwEqTWB+fnWwMt
gQ/c/XCIArP/eot2rPGaIWmyqObeYnsKCHQWcI+slPzV8wbLHKw3m4INjgVw7scBIRuWWNOURZRN
bFWV9KpjsxeTzDu9/+zOQ+PnJfhypLNVzkkyNjW8Y6PFWbkALPazs6viygoAGWfX6HjOgbOCzTgA
VMePLFTO05o/BsdZBCgJMk/Eeq8fqOOlvZ/VGHwMzcc5riO+m/NABe7aiBT8/j5YKG/taOjO/jXc
2ekEPH9qzaAWRymrv2RVe6wgPvLBnv7pplje3Isxzp6n7/oT8XK8ub68KYi766dkPdnu6oPX9uYw
S8SA5BZGdc7ZVMo2x5ECcFfk3nhX5qqKgRoYNvCoj8xwWMtbaCWEf+vxubjFQWEGLuecgyddNA3F
6OKmhbVwkX42vQ8iobOaIthny8PDhBAu4AaBPv3r9aDdDhXCDi8oPzQPQL5B/z72InaFFvcW4M1N
Er//GN9cEC/GOzt/XV+Bl5Dg5HCUt2uA8ZaoEb8/xFsvCk/LAFCW2eBIn01JAhPruzBLBhRNIKRr
Q6A6wa/7SIjyPLR7fnQvxzmbCrOVDQVSrDtjDpkVi20Vw/rm2oZ+xSMuEXpowyxqvr0/ubcORNxe
iMlRZ4OgxNmBuAAGB4B5sNgzgMVhiossELybMJ/+RlzxYiDzvNicofsuNGYHVMoUJ9wmW0eM/Qe7
6nl9nd/HeElQmUUk5mFir9df504lEMK48ovPYisv5rBd9TGaLcMQDFu2cbZtXJz+F2nftRy3znT7
RKxiDreMM6NoJdu6YVmyzZzB+PRnQfs/FgfiR2xr+1ZV7mmg0ey4FrmuUPAxHSEogHKruftHyv0N
TDrQY3wYrKNR6oaJIhIHe0YYT00qfYht3eg7ydZMtLZDwfopY/kJzOZdf70MCiKCXE8CuITakcpU
+jEupoGWpNrd6mVpOj3WHgMU4VEJK1WgDjQVmsZAYJJ4NbHNR7w+RMYoFI1gh23CIbZu/7s+zs/L
ReyWB7rYaaOrxOdLfltm/t/XBvqW82sbQRkc5SUkSvc6IKv9wZ8xbGULdulij9QZnBnz1+jQ+3pi
YwPpVAYS5zO65UjedcbGwfkvUAVh7LHKghCEjgs2r4QXjNJD21ORed5Ln876HEOAeAqD4jQcgI11
LR94Lv6t4rEnh8lCxBJUSXMHOYM/PhVeeMQ0kmecZDv1eJnhpmf889iAyH1+ZlnWqlPaLfRN55hL
tBDCA8c2MjgOeDPIoFCEqFRACIh3z+UQsUJvNAK+InHby/HJuJguiK3byu/xBp9PzvPlSmO0ChOx
J00JaZ03eojf3WI8yt97H5NRLna7Zh5yCXUHHy5MRnETFXVg7bCWlxRai+4i5Cmd/EPFBOdkJX6S
1kFVmXYlyMd2LDk5GIuK9c+3ZiWTMUZM+E+hUDWpm19Ol9RIomN5rR5Khxsgbn5ggBuK4BAtKI1N
WdGTT0ciwkZad/H1J3Al3SZe4eD+bkIbJKxBchPdfPIO/0h9W9xdZfvYHUxGpetpcCWfNF86YOXf
l78pTuHyvdem63hXkUUE0ZFzEUwG48ONGQHZvBprDlfF5jtbCWBuq5k7go1HhG0qWTLMMo+HmcQe
6UMO2hFPEeadSTpm6sUFilSG6JQhplh5lD+byYq2UoV5XEISWoOwIF7DzM4rxlW+TQ+JJzi1l4RY
Q7CLB3pB0s/4ZHICRfrh//jK3i2CnvHKIqIwMcO4hG6DNd+GMYayGsVTCbktyfBtXFrO52TbDa8U
pe9iJS8fzT4BHk3imrlyNc3RXaGkJ8wHuvWcHxTss4JmS/4iLqPixF0SO1ik/7ofh/BukwmFsJtH
iAyoKlcOUU6ojkZfOfsSOG+b7WlVU1ZWBtVxTOIAeyX2gvlQScaMGS8n29RFQdoHwjOAIbGD/Ioy
ZxpAq9DNqrsfc54+JBb3K7OpzUoGc2NiNKIaNqJ8lx6b2DEe8uPiQqL2FcAk2FfTgsUb7wmINILP
JDEaqm2UkJJ2vpl3p+qVBJwJqh0mtHWIGwUO9N/2u1uJYN6doUYkVRtUDoXYFk8oSHhJZjfP5NBE
wJ6X/fbUfhEPuaMdex50+eb3bSWaeXlCPxphFKFEluWdcCNrGIKLQ7l1xmYWL4pBBsNFHwGE3ujT
l3373LIaNIdQOcMYDWZcGMmWTDBltNDinCm5Yi6jXRNz0hr6X7BuZS2CMZrKksS4qfAEZmAShATr
pGU938k64fiTLfe1lsM85r4G/7GUQZXBAEyOctd0vW1EwIBuLguZ9663lMJpAX7KQOXUfIseVr7L
xIa3PMoazm2+N8vIHa3MTeTlE0eHZpqhAtoeExEsYGNnNcKoYrrVDYv22VTLlzy0JrsSjbt9K2CR
DN+CnbUgJh8zer2LsYqcIqCb3PHO8EdvccegcdoXLLK7belW9/EjRyj9JrOGsRbK5FCFWgIBEqt9
KIzNjuzEznKBnhcyGMWrA+24L23Lda2EsdMlRABHxpyJqYuSkp0kmbdIDz3QouDOOC5/0zTeL43l
5h6BXCCApw/FkCw/xYLmAezE1gYeOPPWy10rxEQ8k2VVJtBSUvDkRs5kfI+6h/0Te6u/7tyPxvhc
w8DWkFqWKaqmaAU9mlctypb/WAYqB7LTOVUwYAHABpTna/zUVfbcuqKb+ZbLKxhsvW1UXoDST4H6
ZYpzsw4VxKhOB6AaoSq3lM5c/ijzyyZ9SjLRkaqJc3+blgI+YmzkYVn1Q783LhI9smYcbFUvXhwq
h1JNvpit+F2zxqf9I95MpMAn+EcWtaW1G0kyQ8dAOn13iq+DJ6wYvMEBDjN9Ad877gecXtmHK0W5
HRNdbziGzDkKJcgX1VRJXRmbvh69wuWFIFNcTtppwjJZwM21N09zJZEx014dBmA2qKmLqXtXhcDI
w+B1/YKnh2WMt5w7upmwGsPTddNkVoIZ6431cRGaEYLVbJQDQUVvqDfLBJirpEyADxJFrjYYo8u5
0c3XvxJLn+3qRqVSHtpkwAmHj4s/e8MR0B7XieZ0QBRBMocABvU2MtocsZveYCWWMaRukVV0vaHt
4HdP0mXjxO4r9rqP3RHUTSBYzTmPhKcmvfaVmpE0t+2kQM1W9fQCa0h6dqwizmHylGK+6MOUggxL
hlJyeatXnUdpijnnxnsQzIcP+DYgEKZ6jE78MIV2H+DmjlFgXdXXMYgcDzy2vu0nv7op5qs3FXlZ
ich03PLSPNX+cJCC0QUboQ1YFYd3TRxpoMc5vydFQNNXmCAtPnZPsoeG5W1uL858id5JwKsp7N/X
B5aCSpyMou6B86AAgWFpFWAm/R2z0D9xiga+HSD7UKxExiLEciIgsYNvFgFfH0uvZD4Oim8mF5rM
o4XZtvB3UYxlyKnQ/vMZNwWgjKaRa8gPZv2Z4Bjdpj8KMdbQt92EuWkEC0qcu5gevhib9ro25b+c
l2IPjh35yep5Hq08gxumQCLtY1IKYPttkFM/KfHEibW27eCPUmw7CCzzBNxLuKU+iey0uwYzIOfd
bjv3dwnMV4WYkYotOagTNvoRC87XVb98QX/GqdTMq2L1cd9N8BSiXmTl7cQIEBrCmKeupJNvUlcg
Hi95oQBPJfobVjIaKdTSFrtm7jw7ee5P30jsJgdoA4DjgI5m4VuVksvZRUOGW9HlGDvbaW1b8O1p
I24sz4E5Uv8A86E9YM5o/xi304x3a2enKzHAYIVJi2ujffjhKGdeA3q3X/XX1sOC/JX0SwQuWeVI
CufzyFOPcRtCZc4mQIvwIWn9pMrtWdJsYSx8jnrU6j5GV+9WybiMEn8psB5MoznJBxakNxzE0QYS
ii956OvO7qfkYYgZY5cAjGYHKDRDXoqohckMvugUi11jXprY/Tfld+4l9zzfu/kIgEytgCoCCK5s
yiuVZiyBYSR1rVazUwyFmObyqRNcyWDiUzANhgTLhAjaAswlusuF0gQJYqf40AaycuB9sDbbeJge
/aMT40ciA6DEb7E+emmImUI7OnQB3p0TY+XrQK6wP//AubRNW1yJZHyJCsSkYcwBEjY6yF6AUecC
loKAPFo+gk/pqfouA0HJKTjVLZ5UxrtUcdQuvQhIAgKcMOGnbr6EQJLbV40ng/595cHIFOuz3kCG
YbxgrXxE3WLiAQhvVunWN8YEnv08hdlAAxo1wDfTHaobemWC17waGtCmbf1bBAgMUMUJLq8LtVmw
Xstm3EgZgSaNFHgB4VWLTrlwVwmYrddOijcfsAS+f5r0y//BmazshHEmnSk1AKGj+Qt9CogTR18I
/kWCxnvWTARiNthVBxcYInlXArSIU2FfoLTDo+AoAXqiaMS6ZfAZX4JWF7rJFmZssMZ0bipKT9JW
nBUMmS2CE5XRbRF1v/fPb8sasXMBOG2AqlDWwnMRlpXKVlpgZNbQ74TkgTQXWMrdF0Ftjb0iEwD3
IGGVsa9iMU8Z/3sX5w0GZrP61cAcYNJ03mAYHtYmOcawqQzIItABhTxgaJ8rU4hhCwQonNcS3qRi
ak/kEWgGHCFblvDGLQfWYYBSsD3kYkwmrEGjgNqXgJOzQgDgfOZDvBZBf8LKRcjGnBh6OcD5tUPu
kx5ID8BOK5FoYYIz5OizeWjYX8MwF3CUADh+LqwvwroAqid6L9YE7NT4WE59bOdt+LxvBptJFrYD
/ghiviJJPaphlZu0HQ5Q0jvqjlQ03xdPduWL/rAvbVMrgNFjPg29YkNhnFAYjkabN2PqJskAAFls
/acHqfixL4Q6F9ay6XIcUl8RPIDs+9SMHHAg4PVzYQJOnd/MIAWr89E31Z94SLnE+e5vWR6WeTH0
jDVDgEUzPqidhxrNaAROvSHZqXxVYA5oX6GtUwNfqixCK6SN7BAXADcwz9jVKOplISZaX0fA0o3D
r30hm2q8C2EHuKRM0NKIlmQzqXaWGuFYlXNOiqMH3WNdP6BBqMEZJELECIToHusNA1AydenlvynC
GHTRxBPQrWg6kJXAWI5ss+Z0NjaPCjwqdNNPFD/MqxTyZGUAzMdSzQQkI7I8dGLzdV8JllL6LeeF
/4c9mSb+L3auYhFaYGEAhsfVSDB9A4oOIjvLqS7D2K4ujaAIAtXuL/XDfMBsNyfV2dTvXTY7XZGX
BkDWG5zgMFou1lFAQVwF+/ptijCob6O6AQ7t3BSMqRWtkIpQxwRwGUBiavVPRI3Wuwg25NeBNBKB
XARxHMp7gNFyBPJSGpy+HUePt6hr9U2Q1FLHzgySaxX0dlL/GwvUnMfPLjz9YwkrPRh7rtMWPLfW
W1oxXHbilegoSHMxiHUwvPga/BOteOgLRzj9i2GzzRcL9j6QHmKiHv+Ya5LjZk5GBI3afK31b30u
tXJSFwg2D1qgKN8jp0aBlmeAm2JNxFYAe3hrmpyLBSxYgzUsnCoRVMdqJAAMjYBX4fFc8sTQEGl1
ebUZKRGqjijIgfV2Ma4qOIt+/rVv6W929uFztFKGOUOh0kdjwtYd2hZhQLPc6Ii1jeBfzGJtGuNK
EhN162IB3O+EHpv7z2RbbD1k6et8WxxFt7kxlUOXX2kJ5wlsDjaDrgF4kJgPVxEWnx+jDkAxjHYi
2Me+RS7bUXxVXffBcMgu884Xw5MQ5F7kC5yPCfUQH4/1XSo9jNXlTYCvBxAuTFNqw4uljQH+DFg7
bJSAdYcCqhzqRchsLZz/PoQBmjvFEQIfLiZWmOeYajEguEsgxwDI2waWk730rV83C2ehfOMu0eVC
rQJVCWzMqMy3stQzUB1FyGyiDiRRoDMoDd6e/5YIXZQAUSthPxS0Z+cnWGZ5WZNOzVwV/HphqNiS
Inj7xr/xwoDDgN1ahdZ5cFnnIpZiwrKFAdOo07to6g4hSHIQR/39xwRSgCOBRQs6x8+cFXCXkEGV
AtyS8kucJzuc7/bVoI6AsTUVixyIsuAOMMvAWLglxYB3FCGgJl9rMfey4SHvgOXT8WpIPEGMUYMO
GfibBhydukxO2ZSOHr8q6egII68esHn5oJ9CTobETGbZuFWt0OJCg0rFrHzX6+4SgyIR59O1efvv
Mt6mwldP1FhmUmYFhks6AujL5YWCRU/K1/27YemB6fcRl/NHk7dx/ZUUIJqVLZYfMhdbdIB6vuuu
O3ASOhgHot+pV+BwozL2ndwBu3O+4BXheCoy3oCQuOuSRACOlN6Zjqgtt5qRak4y1a/7avIEMSbY
qnXfhggD3L7NHVKHhzTPAAEWO/titqrcwPnFCreMygZt7Z+/WGXAnB+IBjJXuRlc0St94Tq60jzr
CoM0tnyI3OZC4lQiNlVbiWQ+w2OjpQ1WqXMXgKynJaxsfaw9Keb47a0CGDTDfj8QTWDv7Co82CWA
vEWoNXpTYgOR8iJx9HvtROttvPB983WtZDGnGMm5BOhX4PSa2X0bt56e8ipsW4cGYA5ALsBfoqbN
2EOSgx4hSXFoWoFlCe05UdH9Be7xvjlspNLY53+XwvijbsiXqbdQJDKXOnaEjqYEIPoEj4YH5N6D
EEoXo5Rx0qutiPdMKnN6YzmDlyaFFxydxW9vzavFR1iNpSXfdNWbTvMiRz/8ixIpPTPWza+1ZQwx
agChhkJS/megJftlXVvOhEWiNgDi7l/idbx5rrU85usogzFF11Q4j7pu3LwfbYDnOTUd2kE8Wmux
v3+Z2yYDT4kRGsQVbBnBigHohsAaHxcJ9EJmaphupuXkZDTlzMm96C//eJJ/RLHFBOC5AdC1QlcY
00hfTOlQ97+ncAjkKHQUgfeZ2QpAYS/v0pjvvx51IaBPIc18nF5NxNjTYQGKWYi9IsoKL9oAE/zU
YeK8QDuL6Amrded+MtbTtJiXKIPT+qpmGEhILQdVuv0b26oCYBJBlVEywxIkeBzPpfQpqYF2DHom
LI9dprXdd3ak2dZL84zuAUbXFofoNuls6wlgpdOv5J73fZM3PNnZL2ByCqWIhB7crjlyCslvkB89
Li/K1/o2xmvU3emgHCoH2aA9oF44XAFXFKhhQ+0LR94v2bDesx/CVAysAdviC6gL3DI2fB0MFFks
OiFseP/IOWJMplhNZC1SFw1kIok5eu0Q/S5b6SAJ5Y//JoYxWVDIy90442KJQK5bFdM6YI6I7Gr4
xJ46jg0pPDhtZUzhMj6tkYtFK1L4NHAY+5oeB1ZHXi0pfPh7fVTaS8BIMYUOY8ykiM2xyAcNSW6G
+JuAArS4brnTqfTHMm5FW0thbCDRASenx6CrKaZnoNuPkX5cQuxIEl4YtOG/1oJY4r8cpDe63EId
bbJAlIaPD3Ysov6GIpma6PPvH97WG1upZTHGEKeGVCghKsgS8fBJPRjCwnMknJOzmDjVzMWytBBo
YfkhOuRuhInN2JG+AhhCvddtFfgBOcjJ3OJlX7Ot14RsWcSnDtB4Ctv6sUAjByJiiK2mQxQrdq1f
WyNv2GkrA4BhixbAGN4+AvRXrDKAsMhkZUyQK4+OfIoOIEAD2V590O40b3LGwSYoUvUEM2PdhSbY
PDTDzdtbSWdemJlhEjfNNASRYW23+AAtn5h/AgElFh0sfLrx5WbMPgyHejAaZDgAQ/XqJHHkOrHj
Rb4Qybd2+r5/ZVsNobU0tvcYAg0OnBQocIzO6NGh16yxCwRBzVFF0KVwxG29tJVubO5eyvFiFAN0
y4DQbNfKfNJy07FaSbaVvHw1c3TE9xXcuq+1ROYpaBjPKxQFmS82dm2r/pVMP/+bACY0zywQ9Ko1
BJTa767snU4b3H0JW695rQJVcWXwIynBhzfj0EAXhLmqL9iCcVRhtnvQ3+1L2nrAa0nM0+rVWsnJ
AF3aTksa25jH/pQUeR1Ic8pbJNq8GDpQTjvS6OEyFwMYObTVF8gCG514qc4W2BxBbs05u02NgHdF
G6sQxjZW6tIA0qCEc4sUw6vy7A4UUHZUcgEhN5IJDaUvGTP/CA9RPz+/oyGPZjXp4froPBWQ0Dsn
9rH6BURit75LNTs+fSZC0kHVrFrYiMImHRMslp2UVFUBR6SD2SKe8h9SOD4pYMPeN4mtF7sWw3zq
kyHVxIEShKiYsUuLn3ICLhK83U55ro2ZI2zrttbCGNeXzzVS9pyeYos6ZT964BsF3nZ12NdpWwwi
JOBkGIABYS6LhGqXgOYxd0EPZyfGdVObTgbiq/8mhXm2Jdq4RLJ01FaSFDu+Uv1cmiCgiMOW41S3
MiL0iTUs1aNITYkiz42vIOmoxQSpHtzP6PXwDuIBVI4+jdTLwkUFFpx5YAcN9hXcqh4BQU4Higp9
v9h4P5fbFth2lxVkRdZ9dr242Ly6Sq76AAx7B/NewvD2Y/dCeEWKze//WirjOAhYKoSlRh4tBqAc
BbmH+VteHjNP8DBQ6Bo1Bmxt/cV6ajAif5v5PK23jAePDgeOtBrQyYyNYoinlSMN6eekXAryY1vn
wPIwOA9ha3YMR/tHCptSa4UZRQJNculnWXJzrMqepsrtvxdHDOA7gms6id8OBxBWfqIdpwEdB/io
NINAIHd+q9OsFmCfhOiuulWXhzCcvBwc0fu2swWrciaFucVRErsepElIiZBpZhfRhfnF6u3JjQ4a
VkIqx/IAihcOjm5XxwJx6wVR7YIXim9m3MjmFQmIxJqI6fZzXavRADmGFtJY8m3lx+6u0B3BJKcG
Lk7VpYluaDd+/Uwyb/wKPo+ONxm79Rlc/wLGSww9GHuyHL8g6xNnBJU0mEHjhuOKNk97LYUa9SqE
kDJwLIIbG+OAz8JN/wO7HKivmTaYbYEVi6UOzakzO3wZD3iuAGa5fBuk8/avfMtN4RMJfjlgnmPO
je0c1liKxpAgfkR6TA6SaYeYqZ4e4szJ4Kcm4E3b6XJKlteGU57aOOIzuUzIDrVH7BPnmVvWta2V
0UEwZI5uKjUUJleFDIAzi+CQx4gz82iUCrDNYIvBimNvE2BjSC5oobzMaenjRTVHeCtoGnfd1eLq
TvND9QCUADwSUHW6uguo5WvTzz2KqlXcyK5q2rOdB+mhddorfut4+0Defyzz9uIOXjtuUI5QdfKY
puJXsQT76P5t82QwL6sGleMsdSkC1q4C+3rZlbY8SBwvspW9nB0783oatKdnUcexq8Hkxg6JbXro
xbG6Bf0IF43nDWZ775aZZwSy0VglIsShQHc0DppvvIS3oBTD/Dy9bvk4ObMLLlVaQv6CeaTKhdGp
mNghvsLrw9NL2vstjFXHcyKXy4LfUl5S1ZWvMSSDG9QGJ909DxuId5tMsInqSBaB1BqBmXTMQVhY
jDrHXrZAo0CfAmhPA4NQFuYFz12UHkUZuNPQBhAOvUdbUYtoJ4AyEG3wyGuRPTiDJwKuoRHtFqkj
8gZgsv6qK3/fbre+vGe/g1F1NLW8bum50paY5meeUR6JfjKLl+xKCWY397Tx2GZBPgeFdtVzjmFr
zP9MPBNvF1UnGcSkPeGAHBNveckTP3OIpzjYyLzJdQSqPJHUN32wpNXJMxENcEFzOatRa12azk+S
69m8lqrCTvLQHkCF1fY/IzL5qIk4U004x01fzI5stvwAHC2jUluctpZrtip2P/NuuUy6kjNfsZHF
rE+VBVpeMiNqKwPJZtPqxItLMahIXNq6BibBXsgnu7fI3ycZWDzBsWKVBu1Okb7f1ScXnPdh2fa4
yCqa3CpsUcIpQADZ8m5v6wTXchhHmxUK6HQWA6r9BjlRhl3lS7qdLTjERqPCbN38TkUjl2eoWx5h
LZbxvK3cIqYiUA/pcPdFVEFplMtFz3HwPCmMw52qvgGbEZQb4+JCnBvf5CVPPAmM22kB7SqPdAZj
VNOfvZDcllHL2++m/wdr5OuzYlzKUveAbxhg5HF5NQkXVon5QT/GE9t3XTwxjOugD0kaYqSBeE93
WX2nyr/1RfbUefD2BfHOjHEY5dAXetrBYRgdqCfBJ17q/+3eVaYvs0TgPG2pWwgNFEClSLyv5OXu
E1pIokLB0GX6zTl/oDkK5IaW4rhmo/F6QNcPafIZH/Augh2tNUYDBDsG1GjjwQ+b0RObxh2XhXMf
H10AHQnAvDgISVDMZUtBaS11RjkBjV/qtYOhti4mon0rnDj2tRFtUTmYC0U3eaPOIGDhDWEA8Jbz
9lg+SG6HwWT5YZ79t7EKbqb90Wmfi2NcDOCBw3EOwWZQKVXvTLpxEEkb20AcdZpBvzGllGMRG6MI
5xIZd1PrBRk1CQomT9XT5HbXpY945FrCxxAbb8AuCYbn+qr5ays5l8q4oEKZYgG8d0BzUn/l+bdE
vrVSzjL6RtGEZl0oEaGFbQLRnnFBul61mZgTQC33TvWbUin0gfpDAZJefTAesS3xTbw0KwD4jTZv
9mwj7zuXzfilAQjPVhY3eGhNKl1aqTo4YiPnj+bYjYEJolvRbjAa/Aq2w/ZBEEFSr0pWcQlQ7xKd
KzVPA3BWm35R61qw7wI2Hs7ZqTAuII26fBYjQHVhaiezUxU0hpZyYbXR3wfrZ0fA9pnRKktCAspU
pL7hicZWgFHu3NEF5VIb8D/OHL3YnZgySYwhrXHbRYli4DQ4ivLQ8FZIeELkc/85dcXQpzKFJgUB
eKHd6+ljV37Zv6A3NpbzT+f5wTHRTRRPFnAMoQmgZIPk0Ecoh+keTXlorwqzzxcR1rKd7pvoxwW4
b1AbA9wmr060rapJadfoVChLoyAomZgoPXAOq8Uw7XoxHizSAFdx+rGv7v94Ku+CGFeA0dylClUI
al3sfg/ADHBQuXVNiurWO+SH4hVcN/vxa06P+F0m4xrAmml22dSidLH011aXnjRx5kBRfoxMzkUw
HgBkzELTYw3IbdsOhAaYx2tPZX4vzz/3z493T8x7tgo9GxUCOWb5c45uKiV2rL+HnjzThUXnwuAs
ZobBce8uXXUZF5ZTW4o3WpKnhydt5BVjN/LBc3FMYWlZsBlUWXgAg0/XzKWLpcMEzuRYQeWn4C26
56GPbVT1zyUy7xrM8EVjiAARB+mJjiTUOMy/8pvY73zdtmKnuNUPsYdp+P2r45k+W4o1O4t0kwGx
8ZFUdvW23h7Zd8TuEGC6BM+a+2Gi5vDRufyxfHZGtEKoEzcyrnI8dRj6aJwClO998M9i/esyO6Y9
XhaxJ/1udVv/VBJ1ftTUnlc5YjPIRogLBqhnXxwtAraf7u9RW85FMB5lzpup7WYca9G/ZJRVFVmo
bPLcNI3H906S8SH6lM5pSik/QJdyGYXXA9ZJvfER2CAXlpNdSoClqeymp+vnFyCAtf/FZVIRez+B
8TFx3OUi4FUQuxVu/qA6oLB+sYDHMLq6b30xPCPQHPmQB7q3b7g8uYzPMdVsUsXMAuCzJjlVI9hZ
e5jD7xX5ls41Jy3a6Fec3SZbLunEXBzHAUqKJ+tbPdhgslO+aX5yypwSqGW/Q1tzRsBdJHZzXzvh
Hc85cBws2/EL1WqwQDoI+XPtGuG3xuzspgn2T5TngdjRgCIF+krR6dSaaFemdMFtF/1SrgEzLbnN
kU4voaac8brPW+H/+kuoM8FGDKQwoRmgnRroJ/lH4ZWlTWDAtKo6/Yic2EPNMT/x1qQ5H2CWdYVM
ZZpZFS5V60rJiwGA4U1pVPucU6V+e+eB6IyzUYu4SK0Mp1r9Fh3q48hBvu/d7khpE3ivgmcojNsp
2hQdkQ5HSarBBsOZvcgPw8ijh+OdHON2EOcKddFSQ7HuW3Sw9JbTOtpKec9MgvEqfT3luiLgbggI
ZOzksBx0V/mSPKDt6oUOLxPk+BK2JFGKuVLFIDFyG7SR1PZeM19M4FwMQ2Hr5sL54nKuiC1O5HUt
NHo648sA3GrbCoXQt9JQ9jSQ3HP81v8I4/98aVlQdWGRjAYjXzSxxsfdlAKrd6RX49WKgjbxaCCf
BOE9KNbb7DgDQzv6ooLJySFX4wU3ouLpzcQ3PZjJKO4hjajE6mIZbCuxFbcKLCc5ir1T6rb2W9Cx
/cJrovAEM+5lSBqrqkRYqxZe1ZphG8OzrEke55lzghqDvplVTKGmjWl0EV5emgBT2ItmW5Bs6zWC
WphKou2xeHRnCZskoJl3s9sS25o85CCZqrLjawx6FOsfoQtTV4o4Y/kLkIpQ9FaBFCbbam7rP4A1
dTH3tnICghB4HX3x0gryxpGcCKs5ecArVPO8usG4oj5D21ekETRwE+HB4fgKTBeMk5+jDIKGzhTU
TunEV7nA+Y5xvBNbc0l7K47GBocwTffiAK4ELDvtXzZPAuOdhALLPAqNeRqyFE9AqO/9UTEqTvNk
024tjLuAH1oDGTVjUXOR6jrAXxN03LAHgBWEpvnSgS71E7qspDAmo+cI3mYDupSZaRs5ZucS3tPg
KcJYQmTqpBgovVn2lFxPruHPqh3eWkBAyX/k18M1WHq/F1/31eLJZD5RQAjLrZni9qf9eJTiKOia
MKiST/mW1ekxlhApc9XrAox8ied7SR2/lVrmFVp93Ndm07msxDDBbllGeQX+XBohtccuyAIFOPr/
Aolg07Df5bC7pHn9/9kOEloF6UtMUaT+G89IeTO6sjsfhIeIc1ObYaeClQbA9lPcfna1VBX7ekwV
IBeZpXxSqhEN0UlHgXQYR0eTKT6kEPUXYGEwbi3BGC/VdsQmENEUzxTM0DOqugWwo4QtHbPmEcxR
02Qd6vq3MR8taQCLXtEBIkpugU5f5k5a+npUeYtpHfaveOvoFdAVq4oFmCCQPZ+77iqaZa238EiG
bAQr1R3JJ3dfwtaTQGqt4ZixB4G993MJnYwi0zSi8dJoF2JyMCm5KuEhvG0eGMZxJI1i3pvsuvtc
lvUyK3BacyKcemz32wmQuPWmuJGKhQfZs3lmK2GsY1nMBozbEBZ2qR0amW0Iv/fPjJ7Jh/vHTrom
gXsHW/xM7FDN8ViBrxTB2jj0tpVj+gDh/BRUw6xfTbH2KgMcgeMvt4/wXSbVevURrxtA2C60EGTM
uhOBEaGUtUMz6fdiWwb76m2axEo9+veVqAbrggJqdyjzGosrVy/6XKKexusmbytkAGLH1LHrzGav
JIzUCNt7yIDUh6jrvXo+tFppS0Dr2Fdn0x4wrI75TdNA/59RJ43KeJhN1ARKEgHlOuk011JL7a+J
hBQT45mUqFanDMKsTSw1+gqYhnXJmB7UyDzJCfmtln/fJz0Xw5hBVU/StIBp3p1CyUW7/NFaRN5S
z9bNrFVhDiypARzwhnojYCK7kl5i6zUBsHC6cArsW3aG6TxRx/yhJn6YbdXLZO4N7Da4uloFTbFc
m0N2MwCkkROYbZZtVTTc4JZRWwef6rlBJzmWEUgIQW9QhT/GqxqNy7fRsJk2ffLJ4dWlN2Y86T39
Ecnmc/WS6iSlOFWU6Uzz23ulAuVeH1RXAsYQhWBEmzYCGWlxm3oAeXrkpfxbscFaPlOpJlELpjod
8sVTclAuyKE49sfM7zgp+dbbWothvoRhpZG0oVY/J1hRFbunOOwe958v7/bYbY4UqySltUAVCv5L
qQeUrzT4MALVRxXopHK6s/KWd1/rxD6xaDHDQYU84gLV5lh+n0QXkHlNEPvZl/gec/zu4kyefFle
E5okOdNtf5s+d73d3+TPEm/EnvdzmNcYppki1ZQxJiVeqQZqdt8XIADWMXlOOD5ss6K5Vp16hpXn
L02JKMM/VtseF9NWvgpe4QmLK3gJbXK4DSbQHvOAOKg4RtwewLZDeH809ChW4k0kGvVYGvjGVYOj
4SRVrfWMkRNTbTY31loy4XkZFmZW0QBBuumeVLAQxveGJwULBkVR5UAHmIvdz1OMcUBREstRKuEO
R8cM6JwxWdycYCGJ7sjnHhYkk/scIy8cx8d5nWyje2xLK2lEvE5tJt6I3ixaf5xm4mZNbnWYbHe7
IHmnNfR1Uljixe2c8n66MBwjaGhHjLfvwdOI8TciSbB1Qz05huh9oyxo7H+/72827wpb1BK+5SJg
k5gPuYV5xz6ucGiKgpuRZs8aX4kmPe5L2TbClRjGywhoA4GkC5oY95MLlDXKUK0ElLexulT91imD
iTP3QM2ajVrVlUSq+Op1CZqGbEIGAGhch6mNPuZwkcwEg9FLOGZfilLqj32TyY09klj7xA4NPogr
6YxrqXtZyLH/BTsJPQqqqLixG7pSHTRYUZIfFHhzFXtZjvEvZl6oVexpzviVEMD+nTggAowaJzk0
KDkBLj7HLovoph7aF97+3W4a6UpVxr9gzVEflYZaUHRbL6pDFosjYTNCW0lg/EnYxcZUtwlwNts2
NzBQks9X85QJl3JPomOdDACK2deJGseHI0REA+RNRQFkGWM8QPZEQSOGufbNbCuRAXQd1TbhQ/fF
bMdNKzmMmRQADc3G6P/cCaoatgY3qcFSzEsVX1qPUrejUPogu61T3AA2y3zmDphsnu7qNzDmMhQE
7JITAHfQNrkEftdllGvPFhmfq5C7X755rsi8RRAvqlgdZW4ywpJ+XoDU0QXu57MxK1ci9jKipOGO
C24a5bsgNiAFkEgiTQ0OVg6M3Jc96WB50pf5dfBa7FSVp/KK19HnqMa2GWYhyRoSTlAt0px5nCOk
RqgkNqS42zcaniDmo4BFBd0MacBWFL8WuXWL+qjEHOe57a9X58d8FhpZmaK0EFDTu6meuh/GIfFC
d3Ck2RZfJS/1LJcXwvNujP595a8BsP5/6ZFS3VRD6hSCwHnUPAnMo04tccmst0i37W/lJHUSNfv+
3+6Gec/6XBgLxioATqJfiNm1pAJp/xMEAvi2rO6GebCkaqXFmmEA2fz/CLuO5chhKPdFrJJEJV4V
O7udw4U1waNEiiKV+fUL72lT1d4meOxpieE9AA947DoEqffXef7/nCD+z1Phv/yQ/3Gqz2to+qgH
OiGMZEnVQkNBSPBFGvdnaOH/KatgJPa/ruufZM0f9BP2Q4ELA8T//vonTzdON9VLVu+8HJld3tyl
Uofa6PU0sbF+GOI1mjLJ5u0w9lSWG/LqHyvogqFOi7d0qfo94VLC2sSfgkOshTqpuInKcEI+abD7
3XHQY3UX1qhjoIGZDusWl1Sw6uDupLrMqLbesAq3N+naKkMR2xycPoT8zWu88ya7MW1kA0fGWrV3
2oZ74XX78kDgan4NZY08jJGF+bBUv4nCnLqslM182UtksNZ6PpA6ch7EykII1535HFcT7KPG1pfJ
5BmKxcL9r0GHC6YmOE31NsgL1XxKKlJV74LUiqeOnLs/kVg5rsB203/2Wo8XF2jPFdkn5lgLKh8i
DPGIBH7HMvPcef6yYTO/BbXrFfXoh3fZriNAjj6OZYqsRfXe90hET1tRta8KQ5xP816PT10cTVHS
UwLNjvSsA2uTqZMqGUm3fNTRPKCHGEb2uw06BLdAh8YOVpmqkJszP4XC1ak2NT95y0D+ylbrNt2n
YRsTBBEiuZJ0Km8aPZxJo93ECzuTrIsKcspEXNBYweVpsltiNYNQePOjfIJr8GsQNeyhRieT09bU
FK86YBeMc63X2HQY8ttH4AtRTWzCh91PQ7Z3ENfDIFHt1dAnuprNhMgeO6eEVerDtF112XHEHUcR
Gcx4Te3XblaQw42Fr5BnhF1T39ssjDj578o3GBBFW4MMLQzoRnj7z926mm/ZR86r1wn5If2ozjca
DMUog71JteTiwWNNXTR0W4uFN/uDgsPVmsQAEH4JJ3bfZLDJh77qcI7bekh9Kfw9mdpgOVFh9pee
jKo0dWzzcQumdNJGPKwmbq+NGjis1TS/uKMdHpy6oXcVh/zS+qM4xI4K0q1nf0W1yUOtQgQ78GY8
wRE9Psx4yoeha/eDa0ckmNKOlUu8IF2CMgwQRj9DV+08xmVrJn7vA7e6bp4znceh8V+B/4IT0cYl
EKPWqEcaqQ/ooA30a2ovpn53c94NUF9Foy4xnTEffBKShOODF1pStyBta45+7S7oAFyW4du5hy3w
tivOl7YUvrCFFwzgWASBIrz1e174EuqDnvleSYcaMsTZlYd9WFXSBGIs+ToFSJTtTDbgRV4nts2H
zi5eanlQXwxTNBsFhXIfAWLwrUaaS9pPO4X1CyQbHRv61HNrlsZmjvOQ9e7B6YLg0JmquQTwwbwv
zrJ9xlZjXVeEnuahUSnCGoGWNGa4wJBjvS8jiRDQofHQ2zooN9hoP2sO3T7MWdilL6N9K3dZZ9u4
nRrPezBuWMTL9Man6UESJFdBfzfy8Yxx8HzmSF4Mmkfq/dl4fOz9v4uLtsybj66u3zq+3saJX5jg
hah3wP1gYODmd5gonBaGKW/t9r4SCCZh7+Tt3ckZRPLjBz35Nu/jIw2Wot3MwZUbNtV69Dg9jeN4
2+RULmagCeVRASb0AClIDq/TE6LQLh6lbw3zyg6DcbMN64Q66jCO6rcRXZXQQH/zYIOZoOc8kDgq
pi5i2SQ9nmwWkVzN8srD4D7t49lBPZ1QTxcbJ/d1Ao22RI8bG86+DTOIQVwErnV/WL26WajY59jb
R6XoyW2creiMV0xGndt4fara4WiWEDP61UM3D++OEQfQnHHCdnmFpdqz6jZkw/F3z4HwIOzrc+UI
DPNDDAA7MZ3Mc/O0a2B4M5PJDvE43WancGbvgTjs05vqW7j6fjb4y916HWZr6XxsJvNNaidjY3jo
bQ9RO8wTy5CsiRp6uIQ5W8C6RBq+N9em6toXiCm7xIucKcH28VIdBI8sGt3ERPTL9yxN4L/0JicF
ECEMpySedsgA9h0hBRvxE9e673U8KyyhEfKzcD34LfwpnbbYTHwjIkjZODx4gv1Zgu0XEmiPGirq
2wDv1t8ahzT63Rg27t30DTnGmUn2sLn8AfE1H5aRMFMQmyd1RZ/MxA5xZE2CpIzrWpv7CBubVI9G
ldM2hGnoBqWzL8ncolnlfu453UPF6GkIeMb5mDOUHXMt4Wqzhj9cxoA8jwZJs02//qmhI0rt2JVk
b1/aqv2cw+1kf/znwqC7RDuOGMGmvJrtxdjtlZrxOnjDo9h3lTUOvp0gBvcgidNQirPY6VmPIlsC
5MfMMY5aUj1gaKrsKv69aWQVUB+s3iiRy4MogJwt8CI3U5TBUbFJFemKVTZQoHrSpEvoIBVx8fJe
kSvAnA+5yi9hmxSnZ2KUflSDgvEtDE1IRzHVDesHMe0fzKhD34KvFw6oIpT2Q729qg3vWVS6TWRo
v6shVDCrYfkyON+LA1vIeFK4dfyUw9SzmvdLsEjviu7y2W3EhwrtmqmQL8nG4CYsf25C3RSMNgdh
ukO04iaHO20wjCexwxHR3SIPT08/YfHIBFgOPivBLt1jJ53g3ZhYp/7j1GDFI4Saku23tQ4tmZ1A
NznNjQ3+T6HYzlhWa7iWTuetPAtnAnwknCgukpGpPwJphH+rkMkzIlo9pLx77wYzySmWiUl6fEUK
B7nLNMb5spCTHTqbjkjE+cLdZfJurUcoQPeiCbqTxaSywSppq/hp8kJkB9jBZBVZx8LMIUJTiJkT
FY+QxLjVWTOog1Vc3Vx8UeeqEhzGg+yoPPX7loaqLqEgzIfWw1pWWGeeKam/H1QnERvdhW4yNOK2
Tl7hzzD02mdcpzViHPtUtP1Tt6M0q92bcOQ96kOdqO3H0NYZTTp6pk2XsR/wBRR8v7vozGnrEqdT
l7CRYc97d1d5eS2a9lZXDFO7Y3MaA1HMcChm+jCq5sR7lXdNhZ3UqtRTPxYXCxxi9kacLKsufhf7
CZI8MH0gmndHQkevlyFpiF/UtksWYT7GOSwwDFqwUDgIkQn+VD0qzmHPIkvfe4g2mLVYRs6n6+yF
WOtXSkbYcbZt3v7AxostYEWfxuv+NUHDmlSaPO5hWEDL+sKU96qiSiVRA19lDzoQxXNUxD82R4VP
/FuP6jMRXP91ef27Cry3ABmliXHB99eDm8RrXyfRFt/5HL271N5+apQkaPyCTiMKIfdJjnhgBMuW
Vq+R2j+ldwsXGOST8R4LdrEwSgbCPRzbeLhA+Ncle8C+xm55XP0aeLCfVcg36XAsbq13iL0pF0N7
3sm6J2aXe9I41fPmiE+naYJEc+992RcfUyr8s9r7u3XtERYjKffWR8nova42RHGvG8Rm3lfbxrdA
qC82xjAFov0CB67mHhj+zRUCjv3d+8IwH6b6apY1htz72OCGM80xdpbE1e4v/GXZ7zrpt8+ggiqB
426IA3kJqH21tTmSARqCSW03zFof0VE+EMysrwuWsXsdIpE5pM5aD895x5Exc5J3LX4E28WQdrN7
Ql43AqTQXE2iQAhLukKoOgd7wWRwYD7/B+uY0iM7Qqf7Pm3miSewH/qWTvNbM+z0iM2vcFx8r/i+
J6H0HqwS34E3WvhlGaStxRlTcxYbPNpA/gjExxYrwA1TYz2R9MQliXARnLlCYarXOhsJHGx9H9FZ
gX/yWq8tOt9Bovl+9lo/PhjCbnsny5r05xYT13jkz8QuJV0QjO2NGdJG8yCEq4uOWbLb5Wxj8+2M
Acd5Wxd+o54D5dxFZeSBiebvQPo6RXqbyjGE+LxG+mQD8bSP0Tc0fI/wDE8rznJNhvOKPmrH/1/v
v7cpzrcofFYr+ULUHAK5+5L3wwGb6Ghq3Ovjz6wWydpuzkwD+2GD+3BW0ZN0qoziVhMoyJbI5Ykv
wwJN7XFaw5zqOfcj/SUR0ZxEYfe0Q1uzCfdcL34ecHbrw+Gw2TobvL7wqwZlsQ/vGIuzvW8nk3CK
In8GvU/29xiDfRkSozy05lg4PEylMrm26zGY26TbQqRD8Rz74CBamEWyV4YLbRLOo+HsaZeTl1nH
gPDbuneGVHD86/l9CrExRntSVSUS9FRpt9tnJKZ36Wqmx0EBA7ANT9Rab0mwhJCw0TWLXIojBAom
DDIL9YIW8EnTKHF4n4yV+egoygBIjeqdJaSuMEttYPDtvJhNZwNqkY79CyeWzR3aYWZuqqFHv2/y
Kh5vdIuQwPrDy8/JIL+xGfKF0sSGW1J7+tKSGG+bJk7TlnEDy596flRLdycKf19ft8Ceatk9B1Lk
qrdAFpykZsNVoZUYzAvERamzbi9r89U6X9p9FnQvFRnepikuFMikuYkTxd6C4csZf49th4cHJ/wV
Uwee/9rMMG2KEKo8J9r98JAPAoFP3MtbI/lpJpgd0LC4ETpx1U2tN6JeWB1j1ez/mf1SLT28ev7g
7EPojD32aD4c8kqW6lC36ymYoICRBBgpozgRAA4YJ1vGb7910qhrkl4NIFLuCJBPjCNuvoIdQnip
nV+z9nJndtNpC58WY2+jy/NOY4GOTep4HbYHOn/9IQTPaeWdtOxgC/FdQXy9hmNeDU+1E1zCZQIG
/ObaO3jnhPXVQwMZVtxDy7rj5DR5gIIXSW7FFsArBLPYgngpMW1SYaBPqE86dteQaLxrOD25jz7u
6g45x41EA1IdEf6FooGcJVuKav5jca92FkMIwmLXLWek16Qz40ij60uKZ4vktXRjVVHDFyQG09B2
fa6Mc2rpoz8VhErg5ktGXaQ/Ht32dW4+BazuYqbyVtfF3t1djWsgLNwlyEj1V4JiDexSEP+ohpsr
rn53YjH+gfEzQXuZMK0yRjF+Fn/9DH2ODk92OE6sSFkbqtfKfyBe/NRP75MsA0rBmBXx9IER22Ss
0UoaPz7uqNKT2d9gMhr9idvHTSxIrBaHFRIMtJA3I5wiqOo8bPSpXW5Os540hQ+gjM7Gjy7jVGFX
LXs2q+kl2jGagdWF6QID45LtcwmGmwzXtzH+TemaYDAgb1oknez1fOpxDdBd5p18ZXo/8rB5DHr/
ea+cgrf9u+uhDGI6rxsL2tIkhGOaIJ5hJEtOfqgSVMRJH8xp3eMWEd3BQ6vRxddVHy2ZciX3wq77
MYB3V7J7S75h2mF086h6idfvnfa59J+H4MM6fka7uwrv1Xyysc1YR/KRh1fSlKHfnEcHCvgBx6ha
8T6wYxRPIsigYO8HVGY4Kb0CLcOQmhOfosCcPbwEXssqa3zMCiyvcMxOrLsd67nKxwq5yPN13nD6
8uZCsZo7TR/Jeqg5WxM9fIdem7a0LQJU540wCMu1EN2vZ3guv4zDfFq1LPQCeEuHKcFDDhhmA+K/
6AfcJPS3ux7YryWEU1pE9b1xBwAq6sno7dO69c/HGBKPEJGyvX1q4uAXDoTDKohMXT49+mbKzE7R
CDRVnIwKlWrX/Kt3hVPcQ/hAI5YX5eKLHa6XDEK+q8fDQxyLC36NIkqQa92TtHOuse4P4zqhLMbt
KdXdOAR5Kl4yhxGU/Te95asb4YU0/6hYMwpIyQBdcOftxveq0AC9ON5ea9CQBjjvGwc3z5JPKAOU
aE9NM1yMhlc3H5asD+EINHx2/Z1XzcvcL783vqZjXB+YsyWIVYEc02Am6x/dMNftfCwcLl68zYEp
elnoDeeZo/LFwlx9FNQAYQZ5Fcy7THsAvG8teoHVPYQMhXUUJf7PN4m2ZKpQKo8YS7c/pTd4bhFm
YIW+KoAPIyYWa/JNQvtEmMgFrn1333K+ov9YaV4tFD5F+E/47WVQYc6wJigwQ1jhtjhS0HoWLv7J
zqGAn4OnyWwnQrykjv9oz02oba5svYdLlGi1JlNfCNvtcOrB027Qnm5NmBlVFzNmotse10ZAYcM1
bc9LFZ16L37ZInNCYf4c0LfOhZFnV50AbmWbU+c+e7Yx1P8YeAr7A8W7tcOSRzjfiFqvMEZ/E5Eq
RE+PTL02Ab7UnfTdp/MZUhTMurFMcv9XFXoviPHFQAnqU8zdkTb6OfK6M4DKK0qNA/WGj8D5yaGp
MwQWPXjVC3wQUsbqo1xowgwD1ZdvNXAPhtHFiOM4nXMegeRroEDsdFEDAej7P94QlCRu0xoyYJwr
6RQ9G0flo3vxJu/YK/XX7XPKD50Dk0b+GxbsEZ7fdGCre3RjmgvrZUGDF0bMga8bbDl1MoU8i8ic
yeAySkh6F7aidOwPCpsgbN/9ecbqgacljh7ffhFOM77CFmGYLl1Y5/2ESiwEyhAcDV6WbhQuEoQz
0zfWlMgKSStcl/hDAfdoixgBa3r0WX8r1BkOji0KZAC9+Yl7/YcL+xvO9w+PRWUVv8otwqiT84fU
00l7dRHNP6jUm6NxnFp71gQ317YdnX0sw0YWCru96TEq29L54G4xzncPrXHThx9T1d9aTS6dXjb0
19Nf0MjHjY8mNwwjKOPsPel9/AdvCI42sbshPRCFFRpoJMv+bR3/jfrDUxSuzxXHp92j9QEK7RcY
oDxROM7HA/tNBvcJgwMzsMXXuS7kMhUsulXO/DyHT7C3y6r+wYs+BK4UM34GLqKvXJlxVxyrCrcc
ZejX4V/qY3fdRhbDQY5cnQ2LfPTLpWZFJcVhN/9mzjINFFVFTRpwQAsIkwGMHIk/arG5XFUe4bd+
sCYr7oaYJLX/u+ZeUQWf87IewvgWotm2uNwajGeS6N+E5wl9dax0EuIODmsNelunTo8Q44qegLUl
sz5sS1iG7nxiISmVNoDdHoKl/oUxzKQjLVTGWDlDe4BEG2j5LA9huO83rxoBL42wPh8+2XbHQj4O
1mYBI0W3HtaJZJv9bMBZtc5cLPadtcC4AlkCBDiGmh3C6iNi/LSL+fwTMdPOOnFUn+5xVLbd7wWh
HlGLtKU6OkCQfifwBEtssD3L2r5YpMMsIbZge6q9/u4ri9Pw5Sc3JgzvDfgMs3wjFphtuNaATCKB
L632otLToW1HuNYiQcRAdb/Oh7h1E4c+eiinOw+DQ/113J6jCt527S9uwiRisH5d3moNTdry3KCP
V3iwTXOiLaCM7hFLOmkgJ/spPqQFxaHfpTelBuz6RLN5RgcTZX59EHCbAwTZK6ACGHOnLz7gIN5s
Z2AbyeThG5jvHnLX0P7r1VYSAw2elb+mACMBMspan2TQP+RCInu2oxNqCHPcnOCw0Hsv7jJ6WYUq
++WdYwRaz1UyookJXgNVpbOq04WXEWFfazRgutDNbQWQ6CexXqPHBRAlg3O8vHlS33akzFaxAN0M
KQvg2SRSB8dbS2h68hEFdOOvZdNMJ7IsKW/bOYHqpph0/MTX8arlhqoyViUXdYGouWMQO88CBJ3X
9ocuJE88VKUET5LU43o1sn9apZRJu9ZOgtjo0jgjzjvXT+sAsKJ1c+JIN+0H/wwkM3f7+RSwzQNK
MIeI4vPHgnKcjJQWpgYoPdnApELLFx7gpK4m/x/Soetjp/2sl9MrbZF6KuP9Em/7lIH4IeUYBXmz
okeMu78e25/NvF7A3KWL4wLt1KfAlWflgOCCwxGRf+dGIkpHFINbrsH8PCCGkIqvShkcxDL19pdY
jPnuLjfdtW9Sbk84NTPsLGBF5qOS7dlW61Mt55NSLprab6vNwZvFSzhxvLN2LQOQAottizFErmKt
03VkAFBRrk0yLtkEnrwfcEcT04E5it0P43gP6yZKtIEPYFguQG8Lip7HMSQZODKJfRSWmCyBtS2s
rhH8XCA7J1226gyr9OetEXVZ7eMVhtvQMYS/w1GBeaD/Vo+nLnbvgJJtmv7t7QhYKyzVJo+tBxSs
my9zFV4d62dh116aFXPhSpbDtkBLSt62bfxBfUVSR+094FHp7cMpHKsCtjeJXdSJ+3suY5VzQHOu
gxdDYe00pUFjXrxuSavFxZfHKF7WVPRTjgY3M9GnHM1xr0H+uXEW1eYQo3saDYSUzjDcvV3nIg5x
5n4rIk6VDN5W1RUaH53oLak2/bDvUVK38Ue7vK3NUkStPczbUv7c8msvS72tuXLh+iIhwPGiQgdw
0O7b3DL27LjYeKB/QzS59dIUolMp3/rUgUtMhTJmruwA5Ng70BEbaQwLx+/+TqxCIDHHp7/jPgaX
uF5mBu7IHW/dDnq0OksTZQMb4VGE4sDDTL/XlHVtT7HT3DdflCgHc9jVJwKgGNubYiQsNW114dFc
+C7gIOuegc9XEyinmpeN6m8hC8+1h2kdjz/ZfrtBOIWaBC/MH+ZUdvsh2Hiu/O9BY+J90geGMdwZ
eJdv5M0Z6t+0m9CADeeeqkfdsFyGsMfUflp1fo6ovA9O8T5m97h2zcls4CUrCRuA8QXuigBIvczB
EHEvH92GHlwH1Ztsopd5x8OpxInMsHn8+eQRT1x0TFHUZ1HP0ml6owTsmpsPQ4zXO2CatM5gYnRj
P9OaxqJkYIVRa7m20K86BmsebraTfRT2DZnCB46zyNddwWbg5MZ74RLAOa3AS/9zdZNuIirdDlTt
HhUUF3W01CcpptIbq6fZBAVd5DlunQ9G19Mg+4fIrCRtnKhUwJmjCRoDuZ4xxnuRHBSnwy4DAVLO
3ZLMeAf+XrLNP3gb8mJM9UfPPsylQQxVvTipCJiCEcAizGlt0BOEQ0KjLm+95awAKWsnyJZteEIk
zMW1pgA/n3qyu7Jozdt9f3U7/WBdXvQbvQ0hhP1g+Q84KM8QPP3yhw7OVSCSAlJOsk43+1WDvHL9
AIX7e2DcYmq2bO2wPlmo8slHQR/FhXXDyyTFe+Qi4nlpT/DrOXVMvlV1iHHo3rs6sCEd1rC0M9Ro
W5w7S39dWvYY0gklxLg/8xrNxYyOqW+bImz7xxZR1kcRoSgFzAP5uFUnU8PtiwC/VX1watFDrXZb
k90Pb1wB42PhtWmBg05YMiBwMndxD63TfPRs/zIr8k66Fb2oY/G245yqnyrxP8vjiaaBpW9764Cd
3O/d2v6GNfyLN9M5dQbz4dp2S3ajISVn03vLOQqBrRpSIlh0FqKJM4Dabooo8l8i1G9WUvACxL2F
PVBDaQD/6IYf+907hVt8cmr9geV2B7R5CuvpMSR1GpLgAd50qOw1+ei7+d8QVJ8VF9dwnsbEbzH7
YKIgWW2tAeLGvzZvfQdx/o03ZRJl8UjD/ika6lMrByfZhD8k7eKRA6ncz35YXocJjT20JTtArP21
W9StEqZJCRYqYAHxq0G8YmEbZygdoWzZ1Ou1p765IdoNB+6wvVtJDtXavQWyetLdBD6pQuemyOdm
mxDG5i1cWdb5G3PKQ7Iv4BhXBxhhH76Rrj3W+/YPoClLkAz7ZBowGKYLMkBXGg+mH4Ajun0iHfdg
fY1DwwHJpgmKAHeJIQ2ZVZhs0pMZZRYGQsNUFYNVV0UBLPm1fQS28jH7DDBOH1dZj8m9hCzO7wlJ
jQUX4Tve8TEcnGNvqUANzqq0acAeuPN48qHvPURoMrcBmqRl4DenJcc92G05Dd2xifvMbNG9gp1b
anXrJV3H/oLh0glaLciOTXvUE4kPm8QfRcGA9LYdwE2AWz4ZBXnedbxd3RYm5Q7kKWmMMaQc0qV/
HQVP5UfdnFgBMEJHE9pvF7w4fBCfrRe3iUvc9cbq/gPH2vtK4aahmvAVF5R7oK39zRwjE25VnM8y
/iNM+wii8gGzlXuyytU5+F59nvgAGJL3VdK19jGq8JkY4EXdySl3BxSmeKbbgQ9buY3YJz6aaE0d
0IUh3ZNlmlrMyvlPTI6fXRUK0KhNlNvWgHaOoVOofVBMFY1ppp3qAUyoBBk+wPkDXB/C5u4Q/qFc
xRpPxGIeKtl3KaZECJK2+HtNARM6eougo2g/tsp50Xv8a6hYl9oFMchdB2FNxFcf+CQKRz7SJx5Q
8NqkypalG1LP2VBP+uEvxzavbtR2KWyZm7SqJYz3aQR+BM8GOoEYs/ud+PB7v0lrB7U2hvoVnknk
pZ6tvpEnPKaGzMel1yDx+v4vGaObG6xtMnig1fvWZcAk6ZysHqF4TYEAkYxmdbPLL2eIn6QH0/sh
xC4fteEgGmDn5sUQjmjsNIRQow8cnyh38WMkAvgWMEpElBIKhKMKah+tCjpeaLlo4km4J1lH4D7k
S3D0VywGC97tGLuYJWka13mki7cfpymKSodEWEwtiaALqTT2O571Zyx+SrVWTUcHnqNAGcdw/e6c
cUWciytKZKYPqRsZu2dEsfGrG/F7rE8MWwUjOcaRXovORc5G6NXkba75kI8wyD2y2W/LwKvf4s5z
7kGgPCC4uP7UBrFq7s3oBGwvmvNKqqVLkIjUlBJFTYnzz7xN/TqfXav7yx7V8fO0RbRw9VC9jW4X
p9at4I414vO1phOp3+IcblexPLam5w9x3YKskl6Q6SYmCJZGZbQHbpO4ggc4X3r0HGR3QQjHy7Ft
GXKmkLp3qKe6eTZcugVHy1pGUwAmpFE2d+mMxskw9F4OrY4w8g9Pi4spBejsQVtsWp6MszHs/hBU
kRPp6xhs2FtDDOxrlKRAc9qXcyy6Ew5l7zLXVhU89kd4eVO3bGazl6vx/HKsgh1HTBAftzHor9qY
ukQ6EOI9ai4PYgP1tfL/4O7MmuNGkmz9V8b6HTXYEbg23WY390wu4iKKkl5gFCVh33f8+vuBqm5l
gjmJqZ63a23dVmoV6YgIjwgP9+PndMaOqdOuvKjs7ouszpdUFPJ9C+XywuwVed1rlUSobpN+E3WG
PmTqdB8qq45XnefJnwOrUG5qasxsdWDCiSeJNcUF85PJgbrP00pa94BbmK0qKW7boSluB8WurwM0
qbepPETbkNB0w9T2uHmffgh05ZssmRn7Mm2JNPEOYfZgjzoNuD8cMzdFn1vXHOX2NSFPRhWCgkth
caypXSnwk7b7JLzWvMp1O+dUkKps65jFsG/0XtEXspAoNzDflGaLfKVIUvsDbJ/3Wuh6f9ujx30f
WFX90OoWIU2fd+GPOpEQHrDleuVLSfwSD2F+8EqRV0QeFfd+kBravaik+L6gnZ2XXVuUC6sWsCKk
umFTMJJ0isOkzhox+DtJNcor6AxQ9JSriGpGR1bksVEjKlhtWVQPID8HfVFDHgvYEGzIlmpU8pyH
UsUpbARrcjbVR1WEFooPnubdDJGd3ukkozaky5BdjPLwEPpyQP2E0OE5Ud3u2u/8+Lql22A7yES/
2PQiTqYKWCWxVPhVVjyPb/RVAHpe4N3L8bgEMGI/0QXq8d52HNLBdc+G192u/SFSmSwDO8eizs1G
+xLqIeWfEFnOp9qAsgRp9CBEkSHJu2HnFjpF29Zz2o/h0AUvbcY6CsXh9nFrh/xsSBEYzRLd6765
mqR+ybqwvKrMUqGaYKacH1mTPwpt4AfarqdmUOcDd6GFbtMVvetVssZjlRBYqS1u9aSVrsqQp806
pXr1IGya8EhsUXVfqXphlnvDioNbu+sa3raKnezyWurIV7eGmi0DuTUpdTiVPQJrhExYGhCdc4Br
7reBDuto7VeaCQ1JBnJhJdRIvUptobbovCgkQMvQbt1VAH7wCUgRieIuCx3ISRUtU7dD1ZvUc2wf
XKDbp3xb6NEmIRwPZKOrhNFDSYgPg3smhPnZlbFMsJjwctUVv3mpkkz+mcg+kYiqBGBtYqWyjLuU
MzRbpmBLudxkYDpogZEkufJE074YsSJQ0sj1vLpzrSgHmeEZjb0RRjDkN25X8ZRiiT+PyE8EEALV
I3lppEqylEglKmRYGwS4mkDLQnqqTEIbyZGp5fWG6J+GLstipMKN7mfXmWmy8sIBMiCjU4jGIAkB
p6p2LTrmfaoFAHId3oNWZ5AQiQvJqNexVLvJKpMl+i8FC7gwZDWLCAbiBAXJIIoe2XG+vgKRaqn7
2rKq4QZknQCH3ldUtNd5KUWb1g2TT7ZFWLNpFL/cws5Vb6lEUitrDSoSO0/0pr6g2uf0H/KSE2AZ
6pG4G5Ci3fhyWn8sYq1wdnGYdGzHPKBsXHvyvhAS1JRm0Xxv7LRSFg1qkGBFYNIllVcpNPJblXYr
0sqwl4iLhXdBSEpl0CtrWWhpt6dvL97Icmb/lCu3zAC60Qegdy2HhGb3+VWghfmN5dk0ckToc/Kc
9LTHxqY6koNCol+zUuyt5TfyzuNqfQjDIIl3VV5H13ZrhdVaDzqQzEpLliGUwNDzmgZiFnkeeRWh
1PIy0pX6XkdZb2O1Q4yEWh3LW9sprWU6lPlzMNi8aQsvuAoiFAkqytdXttNQtWtxBUMngWqHYbsF
8JUuhsCFbAiF7k8V4IaF3/fRlV56w77sg/Ze032xb6VUI2mleg9KJDk7101bMLQFl3Bchp+UPhq2
XcwF5FuJhgQjhYhU6d19SK30SunYb+ipkHawqN5pEfjL1Kntn13SVAeZxPOW17+0BIDRUY9pB8C0
lbcDjUM2J9fye85WNCv7ttjaHNrbMIII2kzJQZRJJK2tyqy+haWuI88TN8a9o0rKZgjhevBqtaOg
LLK1W8FCqio8KCo3s6/koQ4PThs4a3JTyWPccfg0su4u9YLEpEcGbhN4SE4HTvtVjXJwS6kqr7Te
6LZ+YyrUsst4FcrUByUNAfiAVIVogfRGlW5cBVarfqhC1f0+WHkULNq6KZ5kK6Y3ACyqWKaxyxFa
qvUhs+T0o1NUPHQjqytWraH1XxJO0b06+BZdViHl3xaSkG9WnEVfIMCjJuMwWooy3SZtItSFO9Ow
v0AFqJnrVHWS10ax+5WTyuE2FxX6HEYmL73SoErqiyL4kbu298HJ0/LW1S3jgxrKbAv4NGJIZDwC
7yYOQMFUplcn4xbIS1KMffE0hCIDMReaVUj5xCVBVfpa9aLHcvCcsemYPpcGRZA6PrFzU+TmWk4w
Qq6gugppKuDlGDjf1MoEE1sQOPPAKfcm6cLHsko4cCOj+Q4VfPdRymXO5VBv2k2R0DPgDtQs7NQz
dm6qihu3UW13oWrWcCOGPqfeLvrwsxI05QM9ylaxHCyXCCg1uQIBylsfgDqmn5u487e6m7copfTl
vW+3MoCHFil6ICi3EeH8J3ojOBxLI/iqdXZw79de/mBQbby207apFoUk63deaktf06RRAWd4gYTA
dGcqMBVUCVl8hTzZN8fXgWl3xBuvpm+p3z03ajZdUpJ7BPuySWxR3ZZFkj8qpVddATEcDo2P9CbF
oz64aptwROQHu7dun/987f6P+yO9+9UQWP7jv/jza5r1he961eSP//iQ/UgeQf/+qG5esv8af/Rf
/+o/Tv/IT/75m1cv1cvJHyiY+VV/X/8o+ocfZR1Vbzb5hvHf/J/+5X/8ePstH/vsx9//9vI99pOV
X1aF/1r97c+/2n//+98UWab15j+PDfz5t7cvMT/4f6MXN30p3//Ij5ey+vvfJM34A30cld6p9sev
/0P8gVcgxywLeVQ0lekkStKi8viXxR9C0RQae1QIL4RQx3bpMq3f/k6R/9DhOtJsQ1EUWSA7/rd/
ftTJzP9eif9I6vgu9ZOqZBiT5i640W1N02Q6Pmha0tDoPe0fih07FCTlo0X2uf7ZvlAWXIu9v4+e
24118D8Tz66PpuXPLzi2OGnDe2dw0k1GsS6uwgiDjZZfNXQDEMWYu8IO1eVfMmSqsmkTMBq2aRlM
mDJp96plr6amT6EhMkuODovezOpOL9xfznziy8fjodubKTpqesUQi4geBWIOtC6/4+kvaHAIHS6g
MagzvDtJrpt+bZbF8BBLPRpaoeoFw3UmYiVaamVHOYDqSLI3lCYwt7VC0mkpfH/I9yW6W+GHOjGg
U9SGBg59Cl/AKoZ448pNz0Xaq1SzqZoqCRUnkwTex9r3SBmYKcClWgG5SMrmwXAqfDz0uq3BcmxK
z6+MEXxrrbpE78b6krnJUgSf7Tw3azSLwfNulJ7gtEmicm8XtfZJMZpypdMX8hBYHpi/nGyatrJt
y/gUZ5byIW7HIEBPnWu3GvzoY9NRCxFlZ36mvwa8hCa67FGWjOyqKUp9X4Bi40Si02OtCtttDoWj
Dz8p8wPxaWQLxesurxFn1vqREkdpXtw6tssVMnBEQQkXtL0K5A7UQeFYt31m+d+lvE++kW+IdxlX
zNeyawb7hpyydN2aIukWiidXP0u/Fx8dNzd+WEQ0N3kta6vO9+NXe2joHCqVJPoirMxZll6p7WUA
ETu9GjFkuSw8MuCiRjKyNm8D0rnrwqwFYnRh5iKl6rTUy9tI7XYqnFVL1VTKQwe+cA/Gjna7wPWu
vMQwP2rk7h+izIq3SSgx1qHseEmp7RcH4AR3l6v0K5FBc+WmufMh78ALulkHbssP064HM0eQu5Bq
Rdw05H1/kGEYAYdSnydr4QH0MfWouTHcol/RoFc+EubZjxLzSiXS1rIvWVWXmzDRWoA2NEeCOXS4
zZwqdw+GnmX7WpOrHV5KyNoXqb7xB3rv+1RqlqTjlU3jCyEvArVubhrDAfenmjb3oAqWQ+2bdNdB
o7Psww4e456ySCFikpmqF1ofAjfXDsLL/c/lkOq3ut1GXypqU8rGV/taWidNnluLTAcFFvnhR3Tm
8g+Op4hHU+kNDzCkFu1IpSh3Bi/UsWFNeRbUQhsK9v7YRNbpyPNlubbv4t7ZDLA2ruS0pf0lbDpa
MaieP2ZeljzpOjf5QpRWTC+EUO7TqmmSpRlQkCS5b5PH5IH0ZLExSIjTS3/vDjGQ1oEXMvb1tllG
buMNW8CQ8bDQJM3/BAS2XQGHS74UlAG2fmnaB94cw6uuZ9qPzikABZSqCih4aJQF8KJ0ze/5WTop
SGxeyOtysI2V6aIK5nL+v8RBQtnK4dXFoylt7y2pI4HZ0ky0ilOfEi/6Zka9M4wueUgax75CZNzY
dSqooYVip3QTmR0VgoVXtNENh6JzV5JoK0itZRmdRllo/gxhwyCN3NK8JXIyp65DJLloJMkEUi0C
/RtPduW6jkuu2sjLPmV0tVlLgv2SfHJdZwe37YBsR5AUFo3WPDdy7rwGZSs2wjW9z3E/eHeh0iXU
BWOTOnQBlOyqz03wlXC1VwP4rbb9zG5pQfMpEZFFnuU0bGTAYZFNBVzjhj1wTtHEbreMIRFoFmTP
Eip4SdOVB9VTwWV1ri49h6brliuUclhWXwYhQwTtabetboqNp1lls+x1J2iWoW2rV2weAGQ0cRjR
LgqN/Jvvme13IVvpSmiB/sADPHy065TmTk3LCZrkrvBuUzwwAlYCvInsnhkoa0UPKburAfnp1vau
c790f7ZS5cqrUgsbsRg1Bl+iwfY35LBL1ARN0ZiLIOwNQIGAUNZNZZq0OdbAA/dZ7N04pShfk9wI
ASj7vH8T3Sw2BR2u4UJGcGyOinByy49XlGYRP1sq/H0CKqTTW75OG6N3miFakAhgkA21oa7eX75v
z9owxjjJNoVFtuzURu5kitfm2LA8h8lTgYtsL1sYf8PkotWsIwtjL/RRqzutyXVX6liQki9NoF5r
XQIutSITkyxcT8zED3PjmXAu9KrRqN5ordKurfxZMZ8vj2b82gujMSaRV5PmojEAQbB7nWih066c
es1aGZrnoqm2nQb+C2D5jNGZQRkTwi8udXPQinGRrBpQk1mTo/BnHGES4f1ytt/LZExa0j0vcPuI
dCvYwmCjZ9dGXqwqlMgvT9+clTEqO3KGyonBMfZYkavyRnnrSuUJnN7/76xMNg5tQXC/+lgZlLtC
gzDiJpxr4p+28L+br0lE7Nn6IMtST9HxWj3I6/zed5dpuOgWFCuXzZJi91J8oz1BfHOhEbs8vjl/
mBAv8C5Pm7jBtp4N6xAWXy+Z49WbW6hxVx8tlKq3WpBFTKFuNeRlH7NaA/U4R2I1pYx+N4uTwyGj
34ZUNiMZybN88ip7ioxL3uakt1fgr03YkoKDiwj35Rl8e0dc2seTcyLItKIrBsZXHqpVcNeoi/zW
+9ze5kv3oH8Etisek1tHgAddGTN0IzNTO328FZFUqe5o2i8b83tbu+7eVginYFGArP3yOM/bgohT
tqG84uF6uoxNV1tSZGFLUToARc2qg4bT1Ga45c5aQZ2e5K4tqyAsTq2Q0EuttIRzvPTum+46DYOl
o88NZcLR8ctVjoxMnT4fvNqkPrEwmqC67fpiWwXpTtH0cq+UyuHfmDeTuxc6JB2R6ck55VZSo5g2
xmIyj7T1ZDE6J5Y+w9Fy9jI5sjI5p1rkYEsXpNNCcUl9eaQn5VosXACROqBo2fZvQLptL49MHS+L
d55/ZHSyWEnTprpUYxRpVrHM9sO1vYk2brcINu2TtKYZ6sX9GAho4p0FGl8rr91LMzznUwLoP9fy
9/RO1tLjeIbggW9oNt5d+9N+TR+0HTwyd+IxuGXb9x//B1TXcwOf7IUcfoSoaMbZtgObzo1Kzpa0
1yEznGUGXeh5dtMmKq2zpkzVVZURdkV0jdbIrtldXoNz+0XYwjIMoWvmO8KtXK4D24s59QIItwXY
yTpJtsBcZtzr3I45NjOZZYvHdG5qJG3klsQ8j/hmpGhynqJOnjlmzh6nx6Ymc5sAYOqclBFVK157
0R29VusIsMPVqABAN7mxQSgcHiVS3OrD/24yJ1eI1grHSHNM+xlV1VDRNlnRUM1LovVlQ+du3eMx
Tq4MXfhKTSkAbjlhfu0l+qRFNHOQzpiYEnlZSmSRvR2vQ9t69tt273XB09so/r9O46rGSMP936dx
Fy+e/3KcxP31A/9M4lp/aAZ5WVsVhqAqahHa/pnO1c0/DOqCFolba0wIapwZv9O5dM6RHhSyzN9x
q+FY/0rnij9gWCCjq/LXtsEP/pV07uQaINtpoYurkEyGwppPnDhWIiEs3dKIuBiyxL+pHdf6ZHeV
d2OGVX9X6BJcMRSm7oRe2DP7dnIQjZZH/n0D5mwo6uxptlUqQ832qTgs1OFr53wxCRL8xp05hqan
/Tsrk/FZegjMzBzjyGIR3joHaxMhtWivaZkCW74nxtvaq7l77qxVSxeKCj+EbctvoedRBNs6OeQL
GVb7+2Y1rGCAyBfBqlnkKzB+BxoS1qCBvx+53d2vW/Q4raziSseX69tQj41OzkFd6jWJ/ClGtzXU
0MmmkRdNuaQ10v86aqQBcl4N6/paOlT38i64AbFLRnZ1+Ssm5/70I94igKOR97WQMs/kI1o32mn0
MKQC0F/5jXf4jKXzk2xQI9FlCLi1seRx/EyQdUk0Wa9haunciwOcAIfmudpla/FhpDstbsCj/kUF
jl/DO7I5jc2M0gjj0MVpm374agNy3Qe2VK5kp0n3l2fy3P6wxkvaIFWJKMvUc6HQkuUYHwrlrwBf
y+5ZJn64bGP6Bvo1HqHqwrJQDDbtyRxqoGfNqGa5qpXYkugBe7COn8qNbNNmszC21kFs2qvsNZ4j
cZyyb79ZhgtT2KPINCR7k6tTCfs0ld42JmKvsBa/CaBaa9QntxFiRXNh3xm/JJ0F6Z2MFIWC6sWp
s4BDp8MxZ6AF3bSDDnoGnhhP/gjOds4vxzTMUZA7juzIlP4mm3S0BeJWw0VMCOZIxywbvNLdGltt
nW3n6J+n4bQhwzyjyFjTdCQw2Pung3ILz3OzgNpJcK1AbPE6qtkpu/SG5vPv1tdrWLSu++t+3zyp
zzSqsCVn3GdyefAgIkdKjVLVFEWDy2LiPXkmO6rm1yaMMCifD1vN+BboQF9789CKkf5nLnYfff5o
av80aAMIYOgyGLPTAZcW5MI5xaiFmj6C9kfHs9mnEThL+lJT6oGo3C4SM9omojkMbbOFVWbjU48I
eU35mb6Py2fkfAOaluM8mYmf3tb1wsdpk/Sc6ZSkRFI+jj4s0j8bemEP5dM3EtPx2ts0C/VD8zOA
t+ZTt05X0X16p+68m34uy3V2TUzTwDE03VLNiaMXSekVqlaRSy73jgIreFQvwhqV0xJ4SlUu1LCd
8YJpRfjXqhyZnLihmoo68WNM6je0psuox96C4IJlPVtAMQZr0V5dRXB9zByQky39zuzEGQBKW23L
u5z+WR5z/hfbgqlG/Ta41swAxymbLCx1YcEBqemwJ03zrnlACa5J+bVkbtyHRvbjZR4EKyj7EF+L
ouAx6MwZsQD9jElsaZpi6JpCVf/U0X2JWpnf0lRVRuk9bEiwWXy6fPSfs2AQf1GHJvX+LstQWp4H
2CvCW+N2OcIVhT6zPpMLjPUxiF0JK7mcLVOWJ6cDoGLdMvOcunMmbkwroKgGiUECqenMifve5TGE
CUvhYADiMJksOGNcjvyYDgs0WQDqghpu0GY1h0NpNk++KnZNGO4uT997nzi1OTrn0SHfgBXIQNKz
QIb6FOTmwfL8G+riB1/ktzI9jZfNvV8tAxqbN5kjU2Xapr7eGSKBjo+npQPDFBSrmjangnnWhKVw
IVsjRmTKTx+aTSErMCUsWNB2EZrQXHnR6+VhvN+yDOPIxvgNR7MWOXTAZ2oEANCjEuZrzqr0zWvg
k+gzDvKcKOA5a1xM/AcXl0EJnFoTHprIQZTDVlvB6GWV6QGV5E2hdA+aac+p9r4zxr1v8pIiDtUs
m+rZqTEXvfC2Dmq63/L2toYafikZKdxmbb6WKm2OYVlT+XUnZ5KBEJSCDDkoHJSBppvLBy1N+Z9K
f38wt9leX2q7eOkv+e8akNZdgqSIfZsehp24Bv69IJ12329AHSzUq+RJvYVMBL2Y7V+UUcBBT79q
/Oqj9dV8F96hLusXOiR6LhGkpMwFju9OFWrqmgCoM0aOkEhP7reoGrmL9YgycWt8SOT6KYjLm6jQ
Hi976lR/gqEYoIB0dN51nXNyBFsdD6XsNfDdcQSHSt/W18J0LZDQqVOi2moaDyqcZos8Es1aK+V8
Izq6ii2uwVsaC+jZEP7ca+D9Jcv3mAj/IDakAxqfZtMTPYx5JfBcHtVq7HRhIljj7LN1my7UzSju
a+/nVnPW5uRi1ywvHXKaJ4FNLrpXQLcbdNMPFv2RPA3cu2DnHdK/eq6Ow+SxI0x2rSAvcDrtkdK2
OlAY4EAGjCbGjwa+PKP5bHf0GlfF+vIij7/sdBOdGJte7E2lVnHgYAxA3cGhrQdVt49SHG+VwPop
pOreiKhaeACKL9t9d9SeDtKY3IxFndMwU46pDzuEQkpe9rO16LmhTXaiPtAgG+cMLSl1k/bA7gBx
KgLXUnZdQiu98HWomXVXgSJm7mqcPu3etg7/o6sqnJ+8Kadbh24/mpADHhxvT7t4HawQN9p3S3mT
bqT9XKz0/kQYV/G3ucmJ0Ndwgpcms2l3ZLQhGYGtiK5Kb8ZZZoc13Q1+D0lmwbCqDVxV5JG6K//G
WuuLUaw8eZp7sZ53kt/DmuyE3GfIYJl53A3PofZQKt/+HSf81+9XJ8+VJJZtaEX4/R1UOoNXfVXl
YU59+vwJ8nttpukgPa6HpjIw0mySvf+gr901N4KxhuQeTo9lS2vbTttfHtis0Ynv53Yd0HyFQxQr
cQ+wEj3k6iq7ylcpD5FiCSP3TFV11uLk8ndgdO8Ck2FCmskLaKms/IMB4fyCgs+y/KheSau/mIn6
c5MJ0soqIOE3wO/x/dTAW2UlGYOE9XfT+/cl1SMjmbkF30W540GlExCOgTyhxrj1ju5zOml8H2J9
fNAxKYTTXWQXUGUAE9Qiy4N1CODd5cU76/VHFidnR1aY0FrXEoygkqnsg7oT17afzklXnz0yjqxM
jowY4JYwCsalZfT8ynTNpAtZeb08lLNGDPIiZPFHiNPklM8p+oX6mJ/0lT3BGiQ4V7XfL/93Riae
57bwTEFH2dC9ANlUVMfNsml0c01PdTtzAM6NZxK8h3ppQIqAqVTjzHOKhUvKfnDnPODszXU0beNn
HPmcU6BELUrMZAZ5HuJImlUXpvkqdHLo7bc0e5SyuXD6/AY2ebAatqpSDJm4Hd3ZkVfWgvLhdbFx
b81DsvE25nfIzDnd5Wt5Z60ur9tZPz8yOPHAwMhCOSeBveg1WAXL8Nqus0+XTZxdryMTk/vKHIom
K+n7pbnQujUCcQgFEnHmHGp+mof/dRKZ9DfxduRxOlUobZQGUG6MnfzniEaCtERe2Ot6Y23LvbZO
NzBvrfKZMPG/WbDfRifO2Ph5lISk+RblutjLT8MuXfpb95r3+L64Hy1Cw3R5OmfHOXFMWW1RcEox
GV3DR8nJTn15M+zM1XAAGccLU75uttl2TvJzdqgT36yHMuvoKhyHSgPbStmNycR8hQjBw6haRWb3
/vJIzziOoK+DfIpgQ+j65ODSvB7BqBy2PVHT12ZKuyzSd6nu/rxs5tzAbF4zpOV1oan84+lOV+GB
tPKxSpZcw13F2HZiBSDYWkK/TXiAJiSaDjP77syNdmJz4jfB4A+dL3ihBraAexO1DQdGVfhKMyil
I/uJRsTcXpd9Rb/zzHDH/TZ5bdgy2RWyBGLcKxP/qTv0nZWE4dbLaqVs9CWSeGC1dXZMuqU/cdNT
dtmam3AT3bRzz2ZlXLRL1ideNICyhtQe8qomRlh65w8xAMHcNnpl21Cyc5fk13wERbqR+nUwlfBj
VbZVdtXlllstFBR5zL9+dZGtM+lZ4lVLDXwS4Eq+ZLSmW/GSL6NlobxGcoHcztwj9owzk5Qh+0JT
z1hMnxy0TjiAEHNIAll1L5aSmhvwOmX0XNrqsLm8wud8ixSkrJs6WDSUHk/9mYU3LApqKHd5eYgB
Wf6Meku9FYDDEVFxSiD4cP1dNnrmIkHjiacWJ71QwROcGs10WRLyaNTsgkNogo6HDemyiXO5kBMb
k5vEoGZm2yGyT5YUrmC//WGMzadl8cQj5eAH9Y2fB89NlncL2WqA63vJUq+KfGako4dOPfh4pBN/
8a1OUZIMPi6oG7dDri07N967Mv0I8ufLAz47pzbQBJ3GaILfyU6Nw1hCHIDXkFm8pnRoqpBtX7Zw
1itB1ssUzyzySxNX8aOoS2WFGc2d5yC9sVwVPqa5/Oe5YZDfHyEmgODh9Tx1DVpTYUNtcY3BiVe1
iFdt9hehiiTJEKr/bWHiGFGd5YM8WnDQLfBhoveK7347c0+Mnzldd3obLdoOKfXzDDkdhqzmdWJl
Gn3QHtInSEvA6lBK360BYqBZBcxzC6MZukwfpSEryvTBGqIbIHoJJxsMd2GpTxIyJ6b87fLqn1uY
YyPq6Yj61Idwxxgvof4H+HroR6qZo+isBZNYjFVX8LHJnNV25Km2J8to8EAKln+KxRxI+6wFm/hg
BA4pnN+nY6gyegnbkI2h+M4BEodNAoHF5Wk6txYkkSwSsKopgNNMTAxuEciF6BaaFyKB1R9Sxy1H
kR7zLxuiqkcyWTNlVYOlZWKoTjUrkNE6XXReSU8XnKB6vVd5wF8ez/spwwydu4pBOzr4rYmZDN09
sx5InnYkRT4gIwUdQ1e3M8fk+1k7tTJxLjG4TulYeHDlRQc6vna5IKaIo5la/NnBUNUjHW9SGZ0W
V3rXgz2vYs6yvKfy68E07YbmXz5fGMtvI/YkR2X5pmTlNmMp8uI7mLh1Lep7M7BmSvdnp4wXDIsP
gJy9f+poCakbg5467lCDFGmELOzgrZ16Jkv0Pv5jMCD+NIUdI3Men1oBEIse0nh/lZUHV07wydS8
726db4wQsWTN5sWkzxX1zo6MqBNOZepg5jT6sbKmrttCkaG/g8cGBhcl/o7/v1x27DOpUZyaapSC
c/MGnE4g79eqkTqt5YmSDksoSQ9QCCzN1/paQ8ke9tyZnTTFLWFtNMjpM6ItoSmaPB0EHX12kqkk
cKiGVNcKShKLUTi1WlRoiSyIDW6LJcTvu8sDPeP0J2bHvz/KTdA64Uq5i1lkCxdJX29GmMtlE++j
nHFkgA0A1hATTyODvmsbW9L0diH3XxPxwx/VK5UPnm/vL9s5OxRVVVTdAFzGPXE6lEZNRilGlszx
3Wv6z0e+yX9nKL9NTAExRt0PSs4tsQhpYTbgHjTyR5fWafQ0VpcH8z5EYNJ0OvYJggF5vfnn0brI
nW/LvUEfgdrDLdoZD1FsrHO/2JRKDs9pOHO7vmvAenO/I3sTP8iKvhCFywOqz+2RdadufUVbIWfg
iRsDVcp4LWl1fQ1LmHHftHZCEroZnkTtLMO0+Kab5Sc7rAIw+F4XPrdCy8pVqtQpQrlKK7/AvoWG
4OUZOrvcR188PeJyN4FBlxnS4R3S6lH8ek5adry+TuO000UYPftoEdTQSNIAOi9KhdIr3cWKt+iS
mw7dHGNFBp62KmVpH4Jd0q1FtYNqU8kX8lX+LF1dHuqZvMLph0xCk8jqrSQfx1quu5W8RlL5PtzC
Xz62lVypV/Z+LhY6fxzpbFY0GnmiTIv/PuGWrNRY1GBBBM1YLnME6xbNrlnm19VLsEs3xQ0McTPH
0ZnTHbf/bXbihjmQRjRYMWtC2xohVQRz4dLOZk/b89vrt52J83SZ5EbBaGecUOitN+j+oWyTbs1V
DaS433c3gOwitCln8zVn3p4sJhemqVMPJgqcnFOlr8O02QPlhTR51e0h8F3Fy3AZj5iy+3pmQsdf
9s6FhQUsVR6l06cRGiTsgyNr9liuqvblNtyiAwNCfC4ncX5QR3YmMVridJ0Dwv9XhVQB/Fp9s7gw
KeRvpJXy5d/ZD0fWJpclvM8x7SlYq1bt2v4cfCm++GtpiS7AWtrK5aqYz1mePQvIgTCLijXWgE/P
All30hg9OtQStv6uv/FWnAIbb5fcJ8tg5pY5k9nCQ45sTSazGyn/mhR2gmqFnt93bSeN6P6H4t5d
zWXRzm64I1OTmSw7yXDUYJxJ8WoMrw3N97r5dWa5zhkhPiQKGKl2SI6ezl0lEtki3/vLOQxqmD/1
YQl53cZciQ9mcW8QUiHzNBdSnbshjs1ONnmSNE3QppgVN9DiA2AFyrQcdnCEr0N7r6zlhb+ZXbtz
0Q5pCAM6ljcE8WTt3CgDN5pbxHEfkAjfUO0JVvCPL4JPA9zpa3Atq2CbPM0hp89uwGO7k4WMm5xU
UoHddikvochhoFCPLuDLX8k7Y+buPXs9HFubrKgeVVGsl1hzbhBjDRbeF3Wt7ZBq+Ghe9xvI2CiD
V0t/M+euZ7cGaBoCZAF2iAayU1cyektvuxDxXISoNvDqb51r73YMyZnWmW141n2OTE3OaVtAoBKM
HCGu5q4zGH/TKFnP7Izxc6fH8+/hkD89HU4n5xFESG8H2apbBV9AljzCg44CGpyNyBp3y26t0Vrj
lkvP/jQ7m6NTXDI/OdTSQmkcOmxg297DcVxwQTgr5Vb9YGyNA5wSV3+9xA+d9b+mlO7m0+FqkKhK
iTLaG/kxXJo0fHPRtOHMzj93ux+bmeyFUFezJPcwYw93Uvca6R7cqgkNuocI7PrMEp67GI6NTbYC
cipS7DS4SWkssn28TrfKg/dJ3lRLXtxz/jL6w6UFmxxpmfpPfwn2zT56jJevBvUVyHtWM6MaV+KS
oUno6ytpSBqEUfX6JttnG3cdLqt+1y0R9cAfk7l69fjhl+xNIlzEMOvQGuMUPc4+mlkK+dVwn+RI
ZMwMbM7Q5ADRJQluHIeBdc2juVXX4drZs92Gh/wVZULI9vvVeEbPTejlw4T8xannwwoZaj6kSYsM
WYDGfs6Uue6xsxfP772lTI4Sr5PyII+wUMjgCZRVG5coyYh11bl/FcpPqsIkdrUN8daQMXHCXO/S
OvJ5K6rGZxNm7kSfMXB+KOg8ADQhaTCtvzs9pYogIDovJDr5U5gpB6RUonjpuf/WRQb+9p+mJrvX
9mo5G1SOCvHVp6R1i6btitrlR3v5mn/uN/Y2XaE1OmP1vDP8NjqZQM2LZb1CahjKbwcWumptxc3c
Bj7v579tTDawUqDnqIx+Th/TNrwqPihXzc7dalt5A7H5lbprn+2ZBOr5GORoMiebGElqqYLxfEya
9WuF/jcT2OK+WQ/r4JA/p/+PtO9akttYtv0iRMCbV/j2Pd3NcS+ImeGw4AoeBfP1d4E6V2yCOIN9
uBWhkBQUmVOFrPS51lpWvGzmfx1x9pSHBHRHnQFxwgkl9Yw40XFahiWvYNMLG7N8rsGBh0ouTHHk
rj3o/yUS+SV99qKLVptA0SB9MsWZ+yuJy09rbnM53Pp1sfLsbQNUXcmHCArDXPDfAdbFj74RD5QJ
tc0cHukOcZVNdvjL+ODfM87nJjI1pkE4VaGmuVf+LWc2qIfsGhlyDoLezORW85E/sA+mQhRmCf7/
g5Qnx3RXcyF1hxc56RBYNdRtDfwaChrPC/mUzyhnD8+BCb5f0KXZI+Jq72vnsPguRdTcgFmHman5
CkLODJokIZxQ14Gz7t1gaysVawJmhzNyQwuVEBkJZ2BIQAARKClWHNykdn840rszzGKfntPBqMkg
grlTPMf8zuW8/yDhX7Qvd3Kmo959J743uEKbcjpshGIhHHzziZmedBuQ/65ofqPAHV6PShYdw53Q
meFMi76maKvBeRtmhRp5+AHqJtewJK+uHeCDO8MOpM7+GljOYv1NvZM7M6YjK8FkQiEXeNAOeGyo
Q73Iau1uH/sxcF1Say15XbRtdxJnppRhLZQkDVQRMwgT+Sn5yNMaBUaqelzNwMOzarzXdHNmTRtN
JTLoOVCm34qWagm+ASIjt3Z7Z0rPJwIi+Mbnrx/csse4O+bMiGaFwBmUg1DZ6zH6hbEhw6JY8yVW
f/gPsseVxzGPkbAOaWB2e3rgsGcGf8xEW9qPfmIVDh/vg2QPLHHgi4le9wgGU9AKrKSUPwV88Tp/
OpW7V0MQyJTlZGHCDUPdEZWdo+QZW+qurZIuNrDuVPbnzd9JqkAt0adgnDG5eht4KHBivfOi7kEY
2e2b1zKE7V493crznDctVJVWozSpEOjzgClu5pfaygHgBmDVD/4jPIp24oIf6q906OfyIvbVsOj2
uyVqxLrL6wxSe1dyQyu7Eoda8lXEakYNlgl7RdzyO/lX3BxVpufqhuemQ061x+wFTGA/kyNQdekW
b0+9wWZtH1lckznL04Ui4OIigkwwMrr1Q+9PARZfQ3+Cn3VIcN79ULB9AIRgKC9oSE/tpjqEK/2Q
5ZAHHUqspk43PUG/3Nt8UAv0HRBOOhM0tH517U30RLftJt4am9XQY/qz/nwpv2TN/FgyplmXT7I6
a/hZz0pd6lW+BtyB5LTm+Jed2S9h0/3fPZZmoJJRTJXCADw2mm5F9Uscff9acZYfB7bADE0CCI40
s68Cx4BmO0zRKkCkwZ9F6EHQnCJZ21BZkoPio4zOvgiclnkQw5VVzck5qHVHqTap/IA+jhswTENy
l68PtKSUALkBrDNm2zHINHt3IIhqNDFCHyPTfImOdiWvtVsX4947EfN1NhL3chQBW/nnWxPs0gp1
U+TMsXXTHSblJo3HmwALNHLqtYrEyvHmK21BypQGdAQ4Xl14GFe2w/Zvakcir2OfAh22CeBgpneV
EVVyl/NTDhH5DIYLEeFGdoOn9UL/kquFLLzbCVEfOGkzG6K0oLsv2nF6vJEfTZE86IJAZ4INWjBU
Etu4fa0eSy3l3wTOrMWYxVopacO0QtQ6U0VaDrfRgw6SO6Rn74Inu6Kvg7SvsRPRoatJ08I7EAXs
SAOQXjAUZd75iuRYjzFKhvMy8qHogTNwFy1ovgPsc80uLosCyP40Yo5ZkVmwlsdq0VYShigYK+2K
1y5GhqEUHsjXvJRsMhFj4Eb6UgkAWo8UX43jWwp6ujrBFiGGaVtdBnQz+/z6+hfUF9vUgDERcQEY
aJyFymEL6uayxfGLoXe7LngNivLjaxFLMQbGLQCYgnEVDDLOxzH7sASTEPi3/sn39wI6DuA7lqe+
tCPu+MD6i0U4xDQSIKgEA98WNu53Qz3yoSExvf5nZ3jcB8RKXcNRHqLb+CjuczcDpaO5csrFm5Tg
7QD8iT7qPAkGLXUYaQNkdla2qTbNOUJ8UTh0I+GYqr+eA68JnD2cVglHWowQCHImU+u+iVjN+PpM
C/5OFBSQNWgabDfmHX+/RgFMbSAtqvDh2FvSaU9VXthV0PtfS1mIticIHUgC2jbQUmfPogRNJJ7m
BOYDi6PsGj8BOpm4W+09Tz/tLFT4Tc7Ms4KhuFVDojJTPYyuCLwgAKdblTNakkURjq2FuYuv/e5Y
M7+nRk1axCpDC0rhbQZaaZYl9ig+h2sO9icg1hcH02dlH8DJGRQA7LArzyi/OC36iRM5SeJN2FLq
rXOl7WCLZi06603oRRX5dcq5uwARFTcOPWQXZX5iRg223gJr4wGTIutrNVn0THd6os/0Xa/LVizR
BkMSiAMKZujq3wtnsJEEYp/ENlZf9IrC6DP150dCQTyEs9WOgButPfjCs2r3loZMDFwiaxqz+KDv
7nL69bvwMgZ1ZRN2OGA/nrVSxM762orh2tea2UWQA4ZAM8eJ4qI+pXzq1rH4PTVEd+VTLZQl7p+a
Pr2Nu5MATBHDqw3kKMRukYNEPlgJfUQtFsMHAzBqMxV7ne79b9Ku3yTPjEkolQHF8OdkhXlrtAUz
vepoq/OuqfoAIltx6T+jg6+e3sym9KzQhaHBJ+sskFHuRQ9Di6jxascEO6mNCUg+jGRWFtYot7nd
+cKmXKluL+sMPJyA3Rt0W2ZftJeEQaphXcwEnH+mkKsXMIrevv6cfwJ8IRwEzDSgxzDiCsik2Sml
tgySjuFSxxMsp0UJRk6ZD4JPYQdmHCAslnuwvQAzvN1Jn9VBscDDsmpPl0q+v/0UM4PKd9pYBDgr
nmPg0S3Zda+tbBY+9RgAFujLsO8fc3vwh3BNnZcNwb/nnyMGaF3Aq/FkCMLN6Cpu7VFwzSKAAb6E
n7gB4CRXbnz5nf4SOAvC24EfQag3XTifWUnzXW8iD/hHX3/W5bjs12f9iat590plnYFydoSUCrtN
ZntELc8Clp03WjCpx9BZfZyThf7ztfw61syg1nLUcX3+P18QvEvbVAB0T2sLTgUq3tVh6UUrhE1O
hBXA4sDeye9WSM8B8pANEiYzcv6YgkWlzsVTG2SKXQ2Nm3C5t3KhawJnj5Fv+ygPOQgUQaSHanf4
XIRm+4ChcCB8aw/SVnCaBwkM4+7aruyiGdABDQhgQqCLzbOYlkZjnk3z2RnWhYgqmHm2tnAvLMqY
QF0B9aSCOnVm1Isx5nLATf3jf7MSBr15mr4e2BU/gS05LeSu9e4W7SsgGLAqixl+XZinDokUS1Eg
IXVgrvAB+JEd74nbCKjloU324y6wh1Mi2xXG+TDLR834dRXhYmGUQrz/CWa2T+51pa8UpKf8VnHp
NocPk7zQp6fV+HTpfu8lzeybQGtZy+OfadLrP8igOKSpHEHhA2TQ9HMt3Fj8oL8EivOpInWoh4Ho
ONoU39DKylA6m7KyGhvXG0y92cPTqglYMqXomWFbHrUt/GMWxMVcFzO++ymzt7G9gFI+9XQbBANb
5kXXNQe9GDRCmIqlU0B2YgDndxvQGTk6MtzkH8Hbd5tqQ9FrTzAwNaERg516taA+vYK5jRMxrQt4
0mm1e55Qx4zT6DgtO1euctUftGfZQj3KBcBraxYVbneaqyV2//K17VlUnjuxs8cph7IM0iLca5mJ
9SahEfINbNas7AstQAFMpfOJIUngZUOflzDiVB2NgAClpLGZnV+AdplbamkSB0EWIrtaQJHI/g88
x5La3MudvUKda5sqAz+E2Y1K7YpGNTjdGKpeKPPEpcD1x54BCc5l3tdmrLeqjYJD05ogmA/ApF5l
lqHW2VpYsOSlJQ1mCXValObmBjEDoy8Hgu4OCWX5SPzu0KpWfO0xi4JFfsXqP7XP4V37/vWHXhM6
C3AlI1crY4BQkdw4IbFzjKuyaI0jZkmd7o82u28labmE5JAicwWMbKPVBxZl5PL1WZalyCjQANIW
EJazeEAKmKLnLUEA0mc7XQxB6g10H/NrIYthjqTLWLUHECrW7uc31vDhQGqKMOCN+yAEUM/EqXbM
ysx8Aw609ab3kgm4Fzi7vFxvRFlgEMhizLcYr6x+bNLEZsXK9S2qAiDsJ+wWAXjZs+tL2xiEpGHc
mRrxNBVL2+VNE5SV61v8RhMT2gTcgGBxZkCFuhNGOuGZJ0XojQ23r9X8+vUXWj7HLxHi7za6VgB6
o07KxnG6zXWVL4Ckz6xbSVw5y+KHuTvL7MJoB+56GAsIEokpNv2m7Lcp6gZp0K6kZctKdydquta7
2BpRJujwGETVDvEzG+CBFx0gLYPbbsKtsqnWtHzpaDKYbkXUsPGXPt3xvbyKcrGs9ci4W8kGwZOd
RsFea99L+Jz/+9fC2Do6EfDhWKGbVZuGlikguESYonbULAqAjCW5G4DA/msxi+kelA5hCeryALCY
KZ6sZjmpEgXG4Zk+psDFiswacz4PkaPa3QeI0ibsmUfjMXGJuxZ3LoYNU86LDe+JXmm+5Kuq0tgK
PZYRyVH+MYHdRFjj4CokuYlNbMVeOetkEeZBw524+brvKHD1hPoNc/uQYCv+Wd2i6W+X2MNR7WbL
PaSX5JZeUifz/qZ+cC95dstMjkiTxzioDALMsUrMPF6JGZYMyL2E2esuWqCr6SUkUJFugB586EEN
/vX9rYmYveshzFIhESFCykqzZLtYWHvO0zV89YFmz5kQlcKETxLQpBocUN5s5fM0Uw2yhZUscska
3t/X7CWXbRMVsQFdIEPpq33tRxg4YbL23x5psih3FiMNqjbppyNVWCmQsWfzD14/qEEfVqP+pcT4
/kwzF5yh31j0JRLjqUw28D5YkosGPZnA1jDHE78Nduyrtdccm8PaZtuabsyccaqVtRFO675hrYJT
+lFg+V8YxPvDzfK2MoqKTKWQgG16cNNKVo4DrYFWLmkFhgGw0DLhgfzRrkeWlg1hDfuu1pKZcaIl
R7wVJGuIN4tiANUgIawACO28iaUrCVdJKtKlvisPWVx6Elc+50R0vn6wSx17OBARq/M81ub/APXN
k6gHtS/ajrJXbQxX2bWlqdsFmjEZJut7b9gBGWC9hrh4vDuxM2VQ+5Aa6LfiGUvlJpM1W+WYQ5K1
QdzFssX98WYqUdFCTnjw2+J49ChhbZOaFJDUzNecqeHE77MjQVG48xO7Pau79f2yJa3HqIAB/G+U
ZJR5WTjEXtSYU/wA4M74pkrFVVSKFQe9fJeGpEsTms4fq+cNxXAso7BTnJK6ihIfWcM2pBHWpsUn
4z03vcB9/1fOzPRmrBUxeY+jTMNM3WuTmRPaQWuLrr6rUOxa3c1bO9j063eGkQ8wsNr3OJgiEcDI
IL5QAWsKk7XyBpa/0a+DzQzwUFWNFInTBfrBQ/hSYEstBEFT94KCqDXWGF+mT1+L/Ak88NVdzuyw
LNCCyR1EMje9RdfAKmwEONt+3++n4k/haLGlbgD++FHbPUDpNCuHqlZWAUgJfIEYDUT58vXPtBgp
33/f2ZtkLS0EOl03KjTJG4JlV91EG9Bh9yiVyLvOp2ueb02jZq8zaZukRF0MRu5Z3E6N4Go3eoDc
xMpz7KB84a2ccIpwvrj1efuAi7SRl0vI66zeFgFfrjTmhFnPu0CJzFbpQRbrenc3Oo+cRRUYW8L0
MpUTGiWX9oICFBSrcWhgSs5EwbXm4FeezLyTkClZIoGvHcOO5H0UEURSHUt1qw3ZtYucxXmlTjEd
NYlhAKIOtsoudNFRBLpBc1nP4qe38NVXm9mdVjSClJumdYymTDyFZrEZ5SlgIdPWpj+TLPH7iqKs
WIR57XAIsrrLJsUUveAQeM2mvdQeQb4zbps3WpjJ+nrKUnn7XldmRkjTjaajDCL5bQ0SJSAb7PMN
e+BWN9sW57zuJc1sD+thyNsCkjh/aiImO5aZtLfiUzZZ9MgyPOUROQj2geH3D3q9Ym4X71YDXDQa
GMAimg8q6GBG4eIQRowQwyQxKJTWwXQXDcudjEl/7zzHKPOyaOSQMelncUZI7dADGpSbbiO/Z97f
DL+KP8/yP2eavQchpYaUT/KEk/RRbVovdAMX6CrAG3DWi7CLj/zudLMHwSjfV3wHaTJWevrujFlq
e5TXItClVPj+THPvq+pJqQzoMkkR7w30XAmNmesbFhMzy8BNTY3/UjFmL6DI4hZMsDhWWhWmiHl+
WfK/ftfTn/CHJbm7uJnml4SISkMgoRexEyJmIBvu7CAJfcKvYfWuiZo5U7lGsZVOcd/YPbVAGBWM
J4XzZLG0vj7SYiMA1HlAyQXqEJgIZz5U5MGayYvoNwAwZN+AdhBjR4LfA/dFPxk/2LE8gWlxxZEu
K+C/MudjvoYiN3ElIwfKSiqbct5XtyLSdDPTpbV2ymIB6O5887HerIi5vpVwvsqd9gUSByum1a6d
Nj3d7v0vNj0xgaoBMQQT88iIZlWYIM5aDGEWkIYZW7UtzPyvmv3oVGBEBOBaoB6cfbAxoXqSKxVe
L5qLQF458RwYsE36jAKh5pVu5+vdWui+UDUBfwxY0NGAQ4l/noW0HUdHfeKyn6hbREsw62/TaD64
CL6tNcAXPhiuTwFBDJidJRCIz+wGFyZinVeApMIi64Pmjjtwou07DIdNqxZrrdM/nQmEgecLTQuM
LBrzXRJNr7qaihDWcPGBcIiytDXiqz+VfRIBd4UBBhFp3Ow8qjjGssFUiNA/guI1K3YpcOC/fsWL
MgCTCShqQ50asr/7q7wvlLaq8X2SRjsGVekAVDcEQMEaM+SfNh1nuZMz8xy90RWxPEJONgq23EUO
gGFdfQQO4CkR9p26+fpYy7pwJ292d1HXt0M/nQscUdvCDTYE28XTBHvoEHsNKmB6OL9b998PN/Mf
Zd2VJKggLMa2i+RP0EmAYl+FTlpUuQnJmYcyCH9UZlgbcwn40VAHJ9EjE/jvXCB8+/relkXoysT8
BCK0OfiA1CF7Vwe044L6e6gXVp48/1cC5q0DwPGH6qhBQCYqNocoosg+vpawqNE6QFnB5AZEann2
MbhILPg6gAS5iawxcKsKFJRxYX8t5c8MC2PsQOYFyNM/9biZR+8DzshBTW4go8s2muLUVmwXT6wy
s0fgYGzbzIwPa+hu6Of9cbrfxc4doDayngZFBrFtrsnPatfzmQ5KuaLR3rNEaYQdFwD/1h96UW3e
ulCrq8M4ZmL7xid8T94FpQfzjTnoDTeem4JlaGiQJgvssAf9FDA8tMQPhhLMBeJYKqYsRhzzAa2t
qGbFQPjotUbL3qqaHwSbMT17ybqu2fN9U54rNAkPmFLsv9cRYP/MpuDq1sJ+qmTHYgL6wxhw6JrJ
AUWhOlRtrQevxIgFW2oq+VLkFIotdl0b+kBc5Tdq04v9rgiSujjoMk0TR+F5Mr7w4Dk8qyQP6EuR
dnLoDSTu+A0a9JjkqOXGH4woeVCFSQMqRWqZl4xhj0qiRqsmMiMiR7FlaBEW8HpBye0gMMZtwIEw
tSdjCddL47a89qCocnqpLkxQSYBK2hDbB8q6FiIMzk8kidvJNQtfaK4lQPsp1IOmtPmRk0fEqAAB
twfWNt9Y3WHfqCmUyKywgPGCMRS6H4Eo7pG6YS913qcXg1Mlt8d8ylkONfCq9Uriy2TYVkZwTojY
WMKQYY2eY4KjdJxhKQo9j1mhWF1GNhzlPmhLfZITYSuMkmSRksZOGaQ3oYrPZVi86M1gmCNHqmOQ
0mPPK8e0rnYClZkVpQMxgdP4kMC1yAF2B5SSbHoW7nk1uZQ8q3eVVEROUQAW3+DHyKnEWti1TDUs
RITCTg00fg8sR9VVqCT6itEkwAtXcpcVIvj2pPQ9YKyw+6QQLaYTFATQXT6ogU5uYamhW833m0EJ
sUKskLcxyi46I8zmOx7hQZvVlpyNsdUmQ2SmdeoyMqo25bXWHUOeon6LBDGVhcqSWRjtAS9rWAR/
j4b+Kld64SZ54YH3GDXlEQx1YV+AGmMQkjOgz50oS7QTANXfIhLD5xVpYI59dxKb4UMWQuOWsLY/
GBqLzrksA1Qkiz4FvissTWIvYipeMn3Y56OaWyUzrLRHW441GEdv8OELZVemCXUUNE4tTa4+0VAX
7cZI3WiMN+0gXkiuv7QZoGRKvH8g4IrGoSZybKdCoZqkB18v14p7peucZsRXGuQrEURTA19C3Rxr
4oZj+ATKSmy3sc5nGWcN0j4cyovU8S5XSn4Iwtm4K9y+yT2eYQo5wGPUR78AIChmYk56PdjtcE15
DH0ZxbGQIrswIluUUCQqPwDI6QRp6ZSam4AzOpSAHaHQDyPsn5Ms2hMmfedo6mo12ZVxd9bqnreQ
FvoZLqrgFWB4VAzHYBiQTcvEbLooNwHE9VyWxl7sg8c8S46jlPq5GO4Uop6NVr7VQbTtxvGkjun3
WBxcri9ubRQciapdW+BFhzqavGVi9SrndEQ78YFqC2ltN+WwL9N6lzL6yScIZctj0rhRYfXDZ2s8
slQwRdlE9X00TPqe6A9jZoEiuUpdfTApknPpmZRuHL3oFBAyrTWeC/0svgvnHvSNAcgLXOlDCL8p
oT0ar9W7MMJA2lQFy2EG/rrn8CZfgPyIFCF7q8mjLIxwOBcJFHN8aHfDmYi2QW1DcgnUi5qYDRK0
Q/ItOJXyRPD3BCcRIdrSdZ9LtgOxGbC00Ay4Co+wRyZLU5AOPErhJm9uLUZVJS51JBWZPR1NLsL4
AseZ3YBvZKTxN8zxHjIuewOtiA3LjYXm5iL2xRMwtCyOXesmBguE0/PBQw7EdW3IzK7WHjgWmWHJ
ThkgLUGm5JBQsHgZYJaFzb1JGabkZCAzeynGFZ4kVPRqw4kKt3vO2EXId2gQhbFFdhizSrmtUD2k
5DiEmFZGbeAwGlYeUdPQnba2Ug4QQGA0egRAGlOsOgYtjqDZEkSq5YGlgEkIOrc12FWonsMAfegw
PABiw87it0yrPS58lkUsAypPnJaYMAJIoOv3VDuI4y1USovnT2JUeRxQ+GOzpE4Q+Rnz0ZAb8o2k
OXVsyYCigh3OpdLRox5NEavLRauSAlPTchAdeiz4ppYf0HC+/Z6Ql9zgTDjAqIhAa/YUjoY9BNdW
wUyXMNpkxLaVG3awRJi45y9SuR3VDT6osJMby0jtuvU0xc3o04j1WrX1GsVtxBz7AJ+U+aHiFTAf
iSc11w4L0igD87dy3JTFMUThvbdDxc+Mm8Bg35JD1PnKU5i5SpraVR1thAQm0WmyDJTWdoLAXf+s
ogNf+6S1MOqGZX6MjHsC8GaL5zaxy6G2eqSUouYI/bsRWgZ9ytF7NY4l80ZMIgZHqGH6qST7TjFp
4eDyo8Zq4jNWatQISwW7tNtn6jZARHPhMWMbmQr1DM1G1lhkmy5xKuT+A7bdpMY0Kqs1zCF4DXk7
DHZA+uAan0rbXLO76iKGVnHtNKepPIP1ZnCsO4+01xSVstwd3kPOqYxzQOwSW+KhF2im0G3HxMwO
VQzST96ihZ28hMI2vhQAuIH/OeiCF6fuNBQoumQXokkDMtDmwODyNB/l2pizQua2iVei7RxaerJX
AehArObGN3slcQ0k88YxI8eSd6TchPIy8RjwjgBe6NaW28YK8KhFztLb6/CEpT+TUqfPDxQQ2ORI
44McbrgKdsiOAs2qZb/lbKU79XVi12zbEAQHqkOQfVJMJqMaXiSPpeIPuPniWDbbKsVwOExFY9XN
FfNhTffQabdB3MSNB3q2Ektp+ibPgXcRemURmqNx4hAR8Ls8PRDqcfopMI5R/82oDlTyKmWjQC3C
9Dkg31rBjUOYYVsE7zm/MeLWRrEOdGyxKnqZYGbsqIPeg8A8HmL1mSkuLifQvtehkymAs7dFVLz7
swRtC/0xfY5q3mq57xHCs/h7jxoP52A8xhLSVzHZRD/IVex/GJJJRgtUpXr62JY70JcOqiXGXtO6
oN8qbmHosHqAhjwBFY5TLDzn8Tpdu76rIz/HWLwB/SK+Gp6Tzzp3OAB6FdcsclnsVd9U/BcSR+hn
HO2k2Il0jILuA/V1TDwh2orkmNzAYVADS4L4OnsqWtQbOlv7DJtTpjuCbFLuoarehsjRQgv/Z1bY
CjuiqtPA+Txhb4YD5kWgbwTVTIYQI3V+z24Dkew624TKVSsv6eiBOAmMsElkCdlrNuxiaV8pHzh4
0210FK6z1DZI4LP2MqjUlhVHhNGsrZbFGG3bSMzHdICpDV6JNedyJ4JDUGw9Lj+KeMkgJJcMKGiN
tfVTH/7oEW2Dsad/ajvZZaOvYfcGPKayKpqBFFpKgCvwgvA4JOAnBIyVTOxGNbPmEROyZkGPXV1a
kvaka5dCh4U7gP4MYZmWOQReSYIn4/RrF+31YIPhHDPS/DizRaF3hsqjGKJV0sxHAGpr5EcfXVPu
WvGRI5W4F4SzxYFPNmAW0t9G40eY1LZmZI5aobaZWjCbhDwkVALF0wVGJQDwThhhPXBfxV4IaA/t
mDEL/0LzrZ7totYlzUfafJSRx+JNXO0UzuG7oyR4+JC8hIzmRW0PHfBX0PnVeVspztR4k3Q7708x
RdzU96benwZNR3jopa3hpHpmRTE9G1JtR9jDiuprppe2PqR+Hd/iNvX09LOTvoPgBuhUKXEz7r3k
b3H+KHTvYxH54TjAxOJjGNyRF5Rz04HlnMUXDDBZSlaqZi+hxyUV7SHgiVPywq4YqS8Hgin1P6QY
bm9UbAD4OaUgvDZS70aD5LASjjAtzCzF6rOALKQbrop0q4etQHi3zN8zeAX10sGCV6NdcCexPyqK
m7RXAgAvEZFVuo0rJ4xObHSM5AzlEFvHGI5hji94HID60zfbzPAb6lTqRuU3nUHdoXlJRofHJDq+
WxYbCCI3Qe8WlZMrsS1rIbgtJVNOvhlYWanbLcVrkp/lmPND0RlYgjDOTSTR0TnViQyX0pNSeuAL
jvHUFfEplk4h7ABPWhuVWXzeLYeujlSAAgFD9oQGFpIRLnDa7kFHykbeZPlVCG5RoEATBZNV1yn8
wAz5AE4YHiNBNBEsmnNmBXTYqR9cf2p8CVppxBWSW7Vu3ux73u4rjGEhEQ1HXDU2FuBms3GfabuE
OcV4MsprGleYvvUrHjAn/asgW82YW3GCFN0xRMzyNZtEsuLsoYluVe8AcUBFNiBbev89771cttrc
6ZJHvmEeL+xL/AjpSOy8OBnxroSlbHYNaCDD6sChMyc8Zr2V5pWd4ypbbJ9lGlq94mRE9X2vR9Ch
2K103k0a3QfaAN5uif2cvdG4Q4HBkGHbjy+RfOR7HiuflsTZKUnRQvVxSsTJNp9YZNyLyW0UXIl3
U3hDxIaRPWV8PbcR8gNRt0ZpF0J8iHOsuk/B6I4FF9a88hDCxa1vjG81vAj96NlGHXsrGCu7LHCX
uakj/cnAZFLkwS3kBjNRO5sr2bHX8q2hlpaY488iJgdEhh6Wm+k8Ur8r8CjMSi0eRqBFmCMmQWyD
P3GCYemDdhWb3MwJbIHu0OizHj0wJSHQdiI0cVogmr0R7akne9aeteGD1VdVscvoOVEVh/HHPN9p
9dYwTl12TovXqOztwLBUbt/qVqb7OleYHPPgevG8M/WTjin2ZbHtmTi02JchMSfOnB+1cauizz6/
DM1OEp+57iBnh0TZl4je5HcVwjZRZjaPoWqTzOrA0aBfUf0Q4mteg8HMboEAq5Xclgy110b0wag5
TwR6v5SjDXuW2rcG1dgmiEyk+Q4LP7oUJFNOSZ+NwOeQJmsPOhL6QM2gJQpiiOdYsUq4a8PiL0Lw
GPcOf+bJ1sid4rENTSXbtwaWKhWEHBZ+MwKL1B17l1jKuElakwNlwoPIHiu209ppFLZ4oSGgjSdU
jCtVN+MLopcm9OUjPSaIQBPEuBt4/poC5SxFfoUJuxzI1vtO3Hai3SuupuyM1IPOE+kbfoB0sBFW
heoZMVSpbClKODV/ExPgwCdwSdWz0CHRMmXwCnymiaX17xqIBXKzbKcI46JeVNQgGt8QbPKDBxgm
IB7ovn5XVKvcNRKcPWdVPfRVB1VrYvGfcPGpK79M6E/qjmEnvzuNsdtPHRZxC2BGRXGCxObFrVqe
jSe4Qx7J3WP4gSG+Bga2sFC0eskfO97T0b9QgCQN+DPl0cATCmBNwO5tJoojPbVwVL2Fqf90owWu
8TFGdgeX0G0K3eU30cvoGYFpyBtO9DXerPTWrEB/BQhu5DJmONyy3i/8CYEPWbqXQQN3Ye5Xvcc1
XnETKWDQEWdqJs4bIqm4du8d1pkAMxNcxOqqDhfpOW4xRFwnzzFwkkMrla0qspUdbbEYjYtqPgfq
yt2xjFz+Emk2lHxAhtJSR/tIv6NbDt7LE4atSXAcEZAjitN8DOkoxEMOqDo6QvZgP+xy7LoIO0kw
I3Ebcy7NbS56jMX/x9F1LUmKK9EvIgJvXgsoyrv2/UJ098xghAxICImv39P7sndj4850VwmUeUye
PGrRFEmXJ7f0pbu68yaje+XmJtiN/aa5YfFaOud03rn7Wl2T767qTZHgVXgfu41/Ejxf+i2u4BfX
5NOb0+0ov/KPKNosf4hC1jX+uF/gbsD+jmHcmL/end4E1tbPG0n2E4gbfgrPwF1hFcHutl31a8KP
Is3D5sAKPmym65pu4+eVFlTeyQ+FmQOcgV855vcHrwrr6DE+vSIC7Qw6NyGFSG5cHUn2nLjvLTJ4
a/Br27X/y528j3MwdBEHpngT5j7u5x91odl91vnyVrvApWVHwjJA8w7xvz3rIHdOymB2MIC/CRX3
y5K85TnDbB8y3d4EaprGNHfwT0KrmP6SMz/p5n8P+K+NP8KlnBZeXHrH9BQd5j/duQXPtR4Hr3S8
Kgl3RuZucJ3e8Xzqv9zLlwXpbe6hJvs66/OlvrRt1a8XET+69RqMzzYtsujh130+HhJgYFqiQqam
kmaH/BLP23bdx5Rh28XzAukunB8AMarGvtAVW+7LJsAfQlWdq2HAYAs7JOrJjZ+S3my5RG4xe7ew
+qbOQ3h5KDYQg3BqPxNHsn6tyqa71eFPmzyTbqO+ZrUP3P1q0bq/RM3ZIBLbu7Vr6We4eYsR/lOB
6asmrxuBia+jbfZg5dLcJB9qQo4ctpYBIAAjnyZcETYfAJ2KEK39ZsZVfXP/hfCdsTyFyeuWjhtP
5vpdn0DV+P80bsKHnfPl1i332eQgD5SpsKNzOWTA0VugUgwd1G2B0049LHzeDR2w4W7BtC0egX4s
2qcAv4Dduq+NAD93NUdEEyLg6oTfCH27P2PfzJYDdUH9PLJndq2dPcf9E7LTemiPgpTLryNLD7n8
NmesglU4aGxvn/JU7+k7OA3vrX6m/gZbHsXeSarpmVrUt01yHJ1/7esUYzdfFaNG20t4QySq2BG/
cLw7AKLcrv6rS49AwsNtQSzaC96utRTXDo9O7R2nEwue1nd7TslP0pwWXnJ9AtmE7X8+lo50j8jm
tLsg2WrscQhjxZHXZ3CZlyOrrHcI4lN9bt9x1pO3AaT/baoQCmDCvQAqzNBTQK7AVZaVlGA50F72
VYTtJbf4s09L9O0MUH4p0THX8a59ahfkundxZT7BXawiny7Y3GXFDhZ7sI+RqiZxX+Z/bVSwe+1v
hhRpen6BF73OnsMaHRzYg4r/rG1eo6IC3WOD3Y+p/4CXGeQnRvIsdg3iLsb39NHssD1+cKrlTeGs
l4uKsC9pR1AHFueo0XOh6E3kGLs/2Oy3crTLBYnWzfQM+WMMLhokgb6tWLWxlqYrWqewoCcQPO2V
8o/BxSD2AItej0YPHPufxAdtFx/cA2As+1m+JSoqq/SdGWhewW7K1bBRfxdsRxebefp9atcrnW/Q
ztO7waeMwdHEWD0T5Uh2AV04Fwl9pVfnD8N3/0FaNCPsKLKzGz8nA9gGcV30fqzYVHrfwUVhzzaK
Ixbl+N4WWp5qjuIanzI0LkD8D5x3DMfGuF+LIK0YIOg1K4isoE5IjyO2z5wGUdSvg4MoLObt6nSL
Xyzsd05YAgPFKd7RMkpK/fHbEmYvwQnVjX6t0AzcTb0WkQFZu7EPty6pc+udM3gAtHCB3HrsmLBb
R/Ph0J6D8T1Jv9xpG3IcU4PHT4IOy0mPMeG3Gfy+3MdX9lQPO/9liKoGmbvkqcZq32/kkIKD82kR
oxg3dCfRJQgHl5rt8cXm6KsycPcZykzTeTmvL7j4xAIGbqPcpLDBhw0ONPpwgSgh3a+vgR0OtB13
dv10LXZc4bBcp0C61jZaAcbZWCJ1DXwmWL7u4Qx/EUKzmV1erQ2IobDL63hCaBFWTsoZbGwZr8Ct
ndla65d1luCAd2F3YPrLMek1jfv9AhPawPtb6thDYJ0icLAt2Ys2PPFP6fjera8GdG4NTkd568tM
v5MQ9HmISNLmEXftJkOVx7DDpra80qm+++Jd9X5uM/8Z0gUYu+Gxpt8Wa5b/X4+FeUcY0PNgnXLj
fnp6D1RHMZkWvNbBjZs31h3a8Yl01ZA9zxz/03w44uauB5KcgL0KTyOYrb83zbZxbM4W1JuTwzg2
bIWbCT0CBm7odOvF2YsdcIFPWf0R9Xcrd6m8+sNlaR7Wltl8SbFJSQ6I4Rybs3RoGcJbLdhHwJ5m
95th7D7A5of6kLpvNRrbabxFMtwo6ud8+RT1eDbqzaCDXQgrXIflHl4cTZYycD4TdVXD3iQ7P03f
tNtvRzzo3phtiAdm7uFhctFfjpl9Y1m0S+YnlQHptIWI9n2Ix/UfwZl414G9MOQUB/tG6wPHna/o
UCQ1GhNU09DAUOiisuOL7T5M8jOK5i3FTVMHH9kAzOeyHZYB5cOEfFpqdg2qQRNioRNlpQDmWZN0
H2Zq15J0U6NXVvh+JYI6WQsPgf/cZMnzgFZrDOptOFyc6TqHRzO9z93zYk3J3EtdRwjUf+cItOBS
vSS2Lw00oZ4AHNE+d+dzn8EWC4RjMb/R2ZeBw55rHhPbLrG/ZfOwDzUWnGtQI8iDE1RfexQXLPzd
Nriyu9Buu/oji4ZD5AGuSOS0Awsh5BgvLggD3ePCb9THBHMZ9isdsoWBpgHYGAJ6EKCDFVLrQ5RH
1wlzZNNtWIfkz45fCHmx3p/I0gdWjBRkPFJ+Wod/aWvxYpGNAJKNI2cfOc7WG0Q1NeHZFxIPCj7M
9Or35xm3zFB7W5nw7RAkm3Dgh9VbTml8b2P85ZhdUj39FVS2sV3yYN75iygwp1tEMZYA268wwGsK
1cuCbMwIktLAnRD32M7AS9R5ks4/sKPkt11u7DZ0/wVUbjih26AmO+t1x7i3ezbj0rdgnMBryB6/
DO92XjvnHtReS77pMORDkuQK4Rsaw4PGPw2z6vNguILZaQAou1F/qlpCDzX7tT90AqvYwWV1s+7K
KGu2WI5btsmcmxVceYyz4A6QYI1ZWEzqCbHnKeb6R3dCZaMn9kvWckgfTtviEX6GGrxb4PxbGljI
/KwyAH1+jV2b8BqKbCs0Sh/77LqjJVjqGDebcMHavPHhp69shPCrXqOWVrOId8kCSSt4X2J5WQic
49nvDLjDS8hYlt+D+eRFO9o9OLAOzn8Mj1lz7uzOaa59NhVykCcG6OhJVeLw6iDKB9CQmrY7l7yq
LtjRhH9x6R1iAA7T49EdyY9ru9NkVOkn/Yc7z6WU3m2Yg/viy0us3Kc5S8osOXe9X3R9AFstdi2H
BDSEv6Ljo95wMl180D0vIqXmnZrVj2qlyD0+/MMpPCLFgcfc8NX1lr1PIUlFDdZLOs1WKgdkMG4m
6T586j5kZs6BwI4R3kPuwMyCXYo5+acS8axJm2NK46IUrqBepBuanES7HtwOM+VzsOSzjYoIwgNa
U45NiT33q6bp0XJA62LeH8H87TD2uQNyRcP/YCD6tRHy7Gl0jFADrPeupbyMsQSrNJSCqSJooJBg
tXRqzYZoYKoOetUIBWdFmZ2Hkiy4jetplzbDMcOrlAqZT0lTtgxZbEE1mucFbX8CbXANr55Gvg9a
WWHxB6OLx07cF1jLsZQ9VtNrNuaRs26wOXtDlw8l72ANTUjyGsQqhASItaO/Xcmb29zbuqC00Njp
0e2g3bX2OGSf4wpiLfdAQkKg0sOLH2wzVsxTnsCSh/WophxASNI8iKquP/vOPhn3rXxmDb7ErULp
kPveLRZv35jzisieBnADICN9k8HdoXfGZU6WK/qhFOEsEcRFdyf8fkPWT0zwInX1K4t/2vQ1/MXc
4b2ZvhZTjej7ZR+hkAPLI0opuCTTYQw+4tjkHThe8c+XqvCbe2qrmL1kaOLXccCwcQG2LADSY88L
mOLWR2EXYOWLtDnEzqdOv0EQMnPy1+sCFtO+OWyfQlns4TaazSaajgr53erY4iw5MKozXEn8maFz
Hz6j7Lz4VTSXYSbzGIFd7p/anrzsn4RUE8J9TLzPNbm27N2AiguATV5X748//kAPVEKVaZr7pClr
5O80DIIlkH4bHbmLN4l/BdMVEmjSfc7qJINjzbaAKaL/I6CTJfVrnA07D1SRABu/hsDOYPoGXK/n
Ntgp75ujszDyifR5GgJsTEWCnTSAx35676GFTMlrg86oc88K5vpxGwYfTgopD1xz4JTG849Th2YW
udotFtXeJ8B1JAoH6avGU84JSEPzHKaQTLIMnqkSA+Sl5Q88ISl0vYhhd8Q0Qx9Eh52CuUu2PexC
zdQCMnS5glbXWl1C63+dQ1rIBJS/IZsmwVAnmnLqBoWDUzYKQgm+dYuvJR2HM/XigqF3VXG0FwiF
Gjv31uo/GmUrwm5wBzJ8K0Tp1XxDe7lBBEWgb1YfYe/YJMO/2X9a03u3VuN4RFhJmSanJtmn2Y2m
98neYliC1v5EHCiMYNGy3ybuJZsPFNdtnYgdZ0nexuHFyObqLXOT6yU99QOc+47+1N64bYTznIzI
rgNU7Mj0GbvQM8F3hOldciT5h7ZCKMiJuWElQBdb5h0SL4WMzcsU7O7YYrcaHL0ptT9D2xZTjHpi
6b6Osnd41KqpI3WxtjckmxTMaTapniFGyH2i0SsHYRHgcH9/jQyuhYy5uYKq7JqkDCKOdmCGVP69
TLLofxGQxDk5/naK/4YgdTofOQ3d38UPHobh+alnEPq/qL/ZNd78MoL6mZ1gz7zhMpjonLVBZVbQ
++NyWeglGp1t63QH7YCsnZoAO5z8nDGMSgqzd6EtycjLp7gDxYdXhRq+iSCLYMf03o7YIdeJk6s+
fn/JVkOimn/C7INrfvZr8McWHX3EbDXb/triGTcuMmeh9+gZ91UsdiZl2xkGi8ZDSSBpkc64S8GG
jRAV4NHfuVCWdD9ttRtvXD38nWpZeRxpK2n35ixDbmgMYbqthniGpQnupCypMj7dpPPNl7+uhLWh
hSrmtOdkaHOq1cXrIIssby0fds3UINKOf6q1e/t93gTtpsJbeDXB4eDD0DBgc2sPPT4WmwYLbW12
tnAxaI/upYMVJPN8GEJ+TtB/aJgtwiU41BrRxWwuapO+rLJ7Vj07dNCFetKWytMl4c4vBnlu0jcr
P61NwYZKt0KLV0SWlHZ19mEvu62/gHpdR0gqzoQHuW/1MdRoYUXI9xiuP2Cbx5szf/gdhFhF73HX
v8XgLdoZiKDzF5hMQiSPgdsxE4xHJH5x1/AU9e2Z2wB0I571NX3tJnNJvF93CORNV+JSHrf1ZI7a
S38bro8uSO5wF56iVIA9FJXXTEXo+p9KdG8unHwyq/PB4iAjVoyaQlcYwdrzfR9AsuSruqT+dB38
uqjn9YU4sJcoXR+GEVv5UAMKz3Gfa6EK46Yn7CU5thO7rS3ZtoyfLD4rnQFW5hB8+LhPl8+2Aw0S
AU/xocsl+OBgnn4y2h0Mrg0H4tVg0n22/Bmcca8igOpUxH8Fk0nZuBy2vKmBfsM+DCFbuUArn9zh
1QJi4ENo/ERhooqPIo9QAJeBPohcc2v2kW0LvT4JfQn5P1HPmzbTJU6E68uknw1SReA55ei9nOAS
gbQE+4Ld7XJ89bAyL0jz2vS5B4EOqWKbRAiYEQ7KPJGGlLhJ1k7vOeCRTjNMeTdgsSpCwOs8YY9A
vng7hDjn3KDyaeyD9dK8DeaLjGBQC9WJjA8n+5j9aVfXFafncTp2fgjvj4JVzi1E/zGCJK+XexM/
MTSyHf0OV7g5jrzZhlBrgNo0PJOORUws7JcExVjfNch2h8/wSp799j1r8AzEAhpZrp2tP/3w8INF
OzLhznP9PPqd4J5ejHfRa1jWBjYyNEYAoFGfbFult9m0j9aCKJ5nXBZUfHcgIRjAewV5R4GTNVhk
uOBpj8U+9b98m6usnMDjB92fpj4O87vBjDEoBimPtFF5X8ebDHyhOUfgOCgC9hB9N8+oP+kjcXGq
K3DFM4r5qptjuDz7TQw8hx3QTZCjNU772+SaYmQ8d9EDZWAJ4ti5eeldQHj0AOvUr4WBRJXWK3Y7
wplY9gGSEkM4DSHaKgxywuvYjYVyXhZ+Hjrc72OVAXLo5e7BVkNASSVDiaGMQsMkaOXD1gEY7nG7
uhDY7QnRURXeto0H7nmge5r1hzaCqwV+S0sAxm61wX5MPCqEnahqS8cGRb1cHTxEbtcXmXk28x44
aGMNGjzYTdaIXPup2zOCoN9+uBg+ICvrDLpdKMTlWXUYGrLnMJLikYNECRKV3/u0A64BbTLjrj0D
CMMsieyJvgIILN0RxxBUJPjSGdZMgkLGor8RQcYuITlr3FzPsBsxVogOjk39L1rxbg10B3P62Q/l
3YcWEHiYZ4lRoLEy3hqLPgBuOMHuyLk/cik/1zUtbZZtYLbZKJDwTlT2/Y837hN4zrD1JRfQkXWg
LkZheygSmyK5bqcMezWIfxQ8gCsWw7vSQvhTW3zs/ejDFLhgXUqGpGcJL1SG/WIrjNK/1du6yEiE
Rb933qJWFTBc5O4AQIYvNSVQAkBgCmJeI2zybvHN6243Q95VTQBzKyTB+CtzTaUGkNZwz8x+WKS/
7rAZFieQLiqGj28EM99A206KGl6BzEJiRUnGsqWT20wVa79NsBzJAgK4dhF57ZLdCANiDePdFAe5
pBHWViEgTuncXxIQuCDVhnuN4TRHr/kvaJyXFrjgbla4RihcyexU0yFPEnIKZFL0CQIF3O80AhVS
BlmxGhh/FDpkiXVSzlY0tuBOeF2d8dyn8bY3wSbGFxsB0mvrv7Xa5in+ZoiPDuthO0xKDi7WVe9T
MBTBipBQCGp2hbp8aYM1H2F/akALe8BEw1DvEh7Bh9d65Wy8jeLREUmmsHouOwunHmKRsNnQHCOU
iwCCywSeivAS9ROadwJdIcXPhnsW+wh/L9Mg+jthcVlzx3zewyjYOFVynmAOTNqxDHEcclQ7EK0m
2OIOmQaRi8T/Swc67pqBPbKVuNssbiqPgmfGXO1XkzkPtegvHeKxoNjuXXLkJl0G6rCds/qqjEH6
SYp2TPcC3ZK/lx4KVZbqLezvQ2EBo4nnwM2eWPT32H6+aTtUDznhk8w0yop48jmMnvOQM9iL6sl5
1HxGFzD6f6hygYrn6V84h992hs5gnekzdQVQ3dqc/MFD+Z9iF+YKmNCyZr2Z1rumSXsh3H1XU7Yb
pXxaQlC2GmSdGTg0RYj1kUh/bXhZlfgC02qS/fE4SCGkFwBl17NfIjX7yqX28wbnkOuOHxB9AZS2
TM5GJXAF2rg7IvLg1PvmEI0J3PBY2pFbHZ0xK/JrnAN69BvVVHg9u0J5SZ37EbWbxEBujzm7jnTx
N026XlQff0OesgD7/mlU0D5bxR7RIqbCDfBDRg+WfLp+icx/T9d2x2lbb6QjHkzTFzBlEHBFtkkZ
37F6+Xaz+icZeckyH3I3rEFZhwnQhT1FMTvH4wIytLsutXwaO/U1AoKKJnqflvDa6ejCJJyHHn2u
I/6s2ujQx3VYKpjO+x6uL/jNzo0a4YH9rdFTY/M27PE+BVMVWBBlmNcsvQii8tAP91bDKDV2Sd6w
Hk4R9RW2IMi8lFSOFccF21ZhfobnOvHD5zGVv9aKJNtESXsPJS2JiXf+JC/ECXeWDju1OKirCwc/
5UQxhAzvlbTNLjHeX02k3dN5odD7mt8sxRZ1tCdP8UyvYZwAhNboxMeIgHZvui/mCKyFCvsYAkTI
YNQTD8QHDVCf1wlOH3MTiwZnhuWetbxMEj1FOumrZWGf93R4MfMM0yosxOk4/aTxcAkxrYFhpgdn
7IZZDOB+uIUYAg29BY/7OCZFGLsvC6ioYp1wxw3dinfdeNeQdOpA+qHeGscZAUaWk1Ah/mIhqpGt
pM5B00Hwkh3Q5CxPw+SB7aXDwY2a++xmt3nG7eDr8Z9L57DAWs+gnML4Z8H+GrjvTPPad2Dc83FN
4wdrQOikoXiZpGmeegC9W+O6LC4V12vlshqA0YKxfAuzJAKfMEKc8ANXndcl7vne9A6gVqJqthsR
aVvW1CblyrH5o7E4w0W4a2E5+mSAJ+SnRJADaGo/3Ljz915D09vcZf7JWQK4tLOUtIWTsOxVTNlk
3hKCuKFfiO6IEUJM78KEven0OIQ7XBFJ9+3HzYzFZWyKsrJteyxpxP5UiNKN2qrZZ3Copu3wTccW
TrE1DfrvkXYUCsHaiaMcBrNHtEy2DQWuRVODSF0CFl+XrNYQc6R6d0jWVlPbQ7Xw0nbrAHkVssWt
0HiUfqRxMl+Xhos9noc1n31vOGhro1L0JqtaRP/s0mhaMVhiW1yr3Ob9mKJjgovFHsUU6ULMEvFJ
CZbO7+DwI7sMPF0ppgGJ0fEv85ZSd5dlY4ry5o+VDUKxdVfXPPBAgP5PMr0T9QpCqzdtGQVtetdQ
EPAigeLO+iEsfRvX8MSq13AewBXari0wgwKEgA0HOUaK9mPM62KIf6Km3UYUSGGICmMa/PeomqHU
5Bij+Qo4ch6NAHxEehw2FAMoLc6DwKOHKl8w/otZYSgeguWnqcOb8vp7SN2ntF6RTMWwcpEy4sLt
Ph8cJE6geSYx8kNBD9MZ3bAaGdrJMIJjE7/jGLNv7TV/syb+YNL880g2532kkWqEsRVvE5MAPxeR
pEn/bjAsC91bLpG4YxvGxACyZ0X3ZkzrZydu2vmgVpf8VenCoTusYm3269oGS0Esq5Egj6E0F9Ih
h+yo5W/raVyipgNIbTS78wIbmBE8So5hNzqioDoV54nQiG67vnMcvKBJ4paSxSBdvLoVCVZCqJgc
Mfhnn7xGzZD4Q0bQ2LJAr3vWCAJjf8xhGl0DL4bzhjst8CMfDby/dVxDyqEsm2GYCDOUrTQC75ku
jUNncFWtyCqCRdoW44QeBh1qX0D4z1oNC4yf8PjvuqDLrgY5pvEuEvNvzVO+IyHEMD3Av8IHXSy2
g6Mb/2+IV3UjOXoDTo2uaNss9Z60ZBlz7vC4OfrrTM9dnLL2nKV29Z6CJkx8TOTUaLw4EhOh+HQh
YXs34vUC45CAzarz9LqUnbZDfQr8UGOvhHbW5ZGSEHRiH024aMdBBXwbSCLC/YIPge4vaLro0SbK
g5TTW89W3TwtyT/ejiA/ewx1YVSDKW/e8wChp3kfZNJHcw7KdisbEdOT7emEiPDeBkOJ3UM622rJ
PPTZ8RKLslGgzNCeO8H03kULm45+UA8YxSFO09bwhkv4Cmp3HsyWuUE95shqnaE/gZLCPRNMmSzD
cCTJITBsokdOAwyxMdTr2biS493M9HIKxxjXj8Rz6MHkkoJRXGsZImOJaibgfiHwEKwRDTHNSDtb
F03bYif7Jqi9PtqJeJnWG9520wFE/oaOJmMM6n4NaOyVdRJgSMESGQE8BY6XVh76MjdvOMn+zODk
wTO2kLg2CheZ2REwBhOs3G0TQRySGSms7I0sWsJ+aT/hLa8pWvtN44opLMk0L991EgrfRdMvU/7k
Npixe8x95qrnWiKm/O5NAYgqrJUaxz+pVgawDIVP7FqJgaW9pjPsDMQCCxXJIBjFS8+NKtqlhQve
rLhcYQ7JCKjl2rM23i/JpBa4Nlvx60tmGGNEKIJEdg8SYty7b5iBa537Ep/T94CZVzquA+TgkCdb
RcGdHadoCEUR+hpfP361iLyMLKXPUvIW86PG+uOOR6KXe6VFn5661cG9GkMnZU9M+w5EKBpa8F9Z
6zu7hoFpq1IWyr4kacahty9eON9qnorkyEUI3qIhFP803O+wEALdA/49QYzNmdIRC5CTFgrvbQG4
tR4Q/krkIYIFEp+LsTCA69KUgvp9v8lM68I3xufFKyY/HSNVjAQ503Az+/14dtiEYVQHw5rPTKkl
xNhEhLaBNaTWVa+asMHdMswhZuzmNLijrxnbIxYl6aCKfQFPc7cG2uKR7WmbY0q88QtGUtqVXiwY
or1GxxxbMaq/jsfEBzeu+7dHslq/7WkzPjiEIgytCRd6VxxGM7YdI+zfPppJOODiIgZbSBY5wbrF
UKaAYWbBX50PRGH4AFVUqg2ZXVg8mIm7D4+NqVsRzAiyjYcRvqH0WS3dclz6oAfRpGBfYeiGv+ra
JZ9p1sI163R9fESqzORUGExKRNlbHPYpNa73TJxfxcbxgQzzngsg1Am3gC5qV4CirYPkA4Rhj11H
82QwghmG8WZ0e02eR0UlbpFB+NH0GBNM9W5XXnviJBYG4xPRIQjiQPrGA9ZYwrfYUejsQzpitjEN
LJo1HeHuRL8Oqz6yJFjKbvWIS6wagzgYiyiD0oomFsOT6NgxDrrJMuaRl3CZYAYaeY8pSpfyCQ4S
vEWkNFRndYl3MzPHEPwe7FS15w47ZxC1D2UhguzjqNrHoFGNCRkth+zHGawDQXp1dZxjs5QJTo5p
+xFjuFMKCEQk3uNx4QQMd5x0MTzBE+DWhIZZF1RFmE5dfA0jChIPo2SD8vZrAiOkG6okUIEDPXII
MlxFKSYoCEZHQZrUHKFaddQ3/W72pgGT+D1Oa4cu7zhKZ6lEz5ZdA4++qhrSS2frhBNHoH/txQ3I
rAakMJgqSboDZub6dhcZnBqMBQwKnTShlOiy0PFVmS9ds6OeBGz2WNBNj7DDD8HlMfWgqzyytC+d
5hFG2zztaFKyeq2RZ5gEoFVniWb9mLQGI8lpsjrDbloJrHCtps6M79VOzoGxoElhn6AhVlR0pute
6n6isogg80i8YNBWYU9hiX8NWk98Wo6qeKZ4d/5ILZusxAjpeF5Vy99l68KV0DcqfTY8bZLS9jgc
TGemGN2F92MBSO0R3EcPsL7AE+gi2bk7g3imXOVu9jtUokYwwS9rRkBi+x2NCKTNaJowO7IA8CIW
EHXd1QJuknj1AxjFF2G9l1kLDGVrafy0YEp49Z51U+QUWHdHvPGC17al08Yj3rrslRxbW8EmkKi9
ssgVLvrILDFIt1SHhwzfJ2QWwNz2IEeMIgPj1Ciam4mz8QWUZhqfIqdPfVixqW0qEpJa3E3a6KjE
A87/qnaAEtXylWNcbyQ1trABAqKDbhUUe0hvVdhIWsHz8x91Z7ZcN5Kt51fpqHvUSYwJOE53hPdM
UpRESqKGGwQlUZjnGa/jR/GL+QNVx7U3uL1htq8c0dEd1SpxMROZK9fwr/+HVqZ0nBKYRK+3xR1V
Qhp8OgxgxbpWIhHtLGcUAV3+Ngx3cAR6P4UcDO3G9kJBhtrAjB0rokLvh0Zudd9rugZ7XqYHcjd0
JubNsan893lv0NPyDL3/QANG31bJKG7g3U03uk9uCkk2feKizsFoWcJTHwxZjDoDJ44dMGJRg0Vs
740wjicsjwvSy2CYWb/n5fLbL3FXO0Q8RZ0FQOYDy1p1RWUNe1nE4ZfUjbsU0gVftd6glelFn2Qr
VWY3o0h9rJTBc/cytwBK8wmH/kMyGKW/SfQsZRgiiOiLGYqbZu/1OKDBwRlNaTQ2ie/HNdG5NS5w
9L3gMbKIZVVHVyEYEmS2M2YSp7IRs3cauQoZYVaAuGZqCeaUZvbDM5XDf/zo/5v3lL3/TdRR/es/
+ecfWU5r0fPr2T/+613+lH6oy6en+vYx/8/pr/7vf/Vfp//I3/zrJ28e68eTf9imdVAPd81TOdw/
VU1cP9vkd5j+zf/bP/zH0/NP+TjkT//84/FnEjCFXNVl8KP+468/uvr5zz9UY5KA+49jA3/96dvH
hL/434HzZQwdv/w7T49V/c8/qCr8yf0VgqBLg+eVe/rHP7qn5z+S+p/SoR1kqbq0HJMP8Mc/0qys
/X/+of3Jv46momMgMgMztwU9RZU10x8pzp+2ioQmf4TyIcwr9h//9dudfIK/P8k/0iZ5nwVpXfGD
nYko7YhTRbc1W0eQ0pS6AbmEPpeZgCLGKQbbLDZWmuYDeo35aGhfI51W44EgNmDMoA/KErxm69bP
WhdDodffRUpZdWvYta/uMwi23E0Tymj4oQxWHTxaMqQc7zrkpjfSpd/qwu9QOMzaEE1KyieyTMe1
VZeMXqe9aBj28A0HJAuPagRQoRCV9iW1haLc+4HPxFtu5Gp0iKpMypsws4KCon6r3qPeHZZPOOPQ
/kzxhHZ/PLZm8k51w8p0eaR4ssJb2U3MBauwhm33TQnfi80Uga3lw17Ja9V4W/IEa0/tGDJjbhtj
pl/JsZfWfagxCf7Gs1VoCEPe+OLaTwtFv04bu/E2Rqqb7S5LytK6G1ELGxlQISmSIxRWZAPhVz0U
TfemjxLXvYU8ThdvQtsVKoGhaUNKP6parT0qOAL30WZFw5Ymcwju1NB9Of7otdJ3do3W6vGDHCxI
MIikspACS+L3ZXOn2L4bv1c7r8n0VRm3qaBy2FuxYtNkyD3Xd4srTbaOKb/64VADzskCx6DnLv0G
LrSAUpn2MKaWQXehdqza+EZVJW/Qgg3LXLvz8DvxralURrLPKk91dzUF+uG9z2PuHpxqaMBdOhFV
tLsuCBTrDjDF4H/Dl7t5R8YqKVePQURCbOKjH8MoFMpXV1fs8r7sBll/lb7eMpDt20r/0GlZIcNV
YnpBfCupd8afTbtFeWQdwbgSM4HfhDFI3wgWo5pGqkSFzFailjp94AjbexSZ4aCq48aD8MhGLEto
AFVsiKM+dGPB5FhlDGZ9zwWl972iKld3e7UIZfk+jfPAu6LRXDMq0vK//JQ+lXCcwORk8J4pVgrE
2gxbCCfAfEqX/kxqE4+uzJYyAkVZ/o7BIGqupk/20EQtMolOCnzRYghNrGVZ+T1YLZuy5UhvxXcB
uskhZ0Jy9Ax6TzKm5i+dTA9vFMdKQHIFzdBQuxSARb5khd0ke8+GmZdZwyw2SOhK05uS1iF0zO+i
6fvx0HWxrb4hXNUrqst2or4TuVr63zNSOP62HzLMbht9TOk+Ke0yNhka7MscmZyEbOq93quMCtqO
MrQ/LBEOVGd9KI1pidGppwA1ktg1dK1Npb8VrRz0Q97aNMnGGCXWVet5qrz2iPcoMo5OysicoVIu
Bb7Nqe+vJDeI5oA0v0VNR4Tk1o0HWFsmQwWiQk3CNn+XGIol+1U8Gn58Y2jCZRQpUbToOvWdxHo7
1qjL3BYj9C2Pg4aKKcBQ3Q5ukenKxVUYJK35zsjHvrl2iT9AEad1A0mQYtPGi13dQOE3HoMfkSQe
+tz6BTxYXjuKeG8gKNg/BJ2s9O4jVZ0SOIRRI6b0KQ4H0yZJDAPose26HIKfEOCFSJFXfRg1P6zY
74B4D0CnrjqAi/HtMELSB3CpckqVBkvlmUE05X8NEatiTcBMGaMDR+e3tWzvR1Q7w/hgJ95g9utc
H5JAO1i4huFTRhBEL9ZGAp1JilwE0OwDm3C+SU3JGBdKWz8P9k5DNfTeDKGRuG60Icru0K1u8l/E
X6ooVpXfetVVnLi9f++PuqNPqFlqEAqwmTyj68ZpmEooBiW3ets6kAZ9rIAz9PcRzWikhVQyjfCt
RsMzKr0r0chYvYMQK40/t52TK58J8bzsLndGK/7Uia7vrqqhUsM3rZWr/pZll/ZBK8ZCv+5qS9Fp
RNFGOfR0XPJgo/qupKRSID2x04wkiL93A+3V9yoVoOJnQyknJtURjCNHUR9oG5uY3IngFFGiaNyk
XSqBYEVjGjv2LvLStP9BNg/ko67L1nvTl13ajCsVer7hIcFzl9mVh2pNvFe0MSa8g3tSlG98o1YH
ZqFlyu+9MmQeZvpGWpXpSMrYBmjhWmwjrSahEBtbTQpekJXTqHX4TQtNJUp+R2KvCpBuAyaBquxX
fRoNnUZV/9+FUcQyBoHH/zmOun0sH1P/f/6P7DiQ+utv/RVJGSrhEmmOQF2Q/3IEgexfkZRh/ykp
K041WWpoiFf9HUkp6p+Teha6vJPDdqSAP+y/IilV/KlZqsNP49czVIOf+IpQakZON/GymxAV8mNs
CZWgPRNrCSMzQqK3YCYbot+tGVB7rSyXHleTMAtUNZSD+yQ8iBLUVWwq8f3Rfv0V2R1HcjPCsmfz
DlKBtFcsNmDagmNCXH3s1SzXAQOpAej2ClYeJASnLD5boJo8Y8gSuiWIkqAsJnY8NeRFPXPAGcCC
IC/6Q5dB09JA3kVEZQWvExuZ1mRLQyAvriL0jRbDqSmw5pFfjiUAp9KFU8OiV2715tvLG/esS3cS
AU9WTOqufDmdQzRjBFWz1PdGE/YkY6/8aCCBTtbuASgTzMxLNMJn9s6e9MvgzNI0jYNyuqCgcApq
FR5nxGEosktU/aqLC21bgs/aLSxrytteLAtmPlS4HIsAf3Yg1NIRHiPxGXTT4U+AuY/k0v3e2Ihd
CRYHJZ9UOVw2OSM1/P25INE0VGnoADBnn4snwPPMOgH3Y0IuMtiMuDAo/0omzWcrtkY30jSFrXGl
T/ewdwoqZwGHAkXFO5RirgYNXNfgbi8vZvox8+2zKdPpkofBQUfx1Aw1XUehPUL/yu5SCzhE038f
HR4KaoxK/h1yQP9D3UXFklbBy01EhkljB20IrPFO0xE6IrZuND0qdcHEAXfMf4efMe7LsNQ+XV7d
mUOPGTypQ3EERlI5O/TIUUJZOB16gJc792GirRdX2VX3cTjo7y/bennoMTUZsjjyII1mOylpyrae
ZTIZmzXA6po+2jVFD6S+J8q9bOrlR9Onw856bF01TW1WyxCgQmk5qTgMorDbsgyuJ13aH0Ero9uC
Osu3yDEZOr9s9OUXwyg+BP+PbZ6a0y+WGQyU2dOxH90B/sM0+9i4Zr95tREkoTkTJPz43Gdph6Nj
0QncO5CIDDofIHwZMPh4f9nCy8+ECzyyMC3zyEJj25HuDvimLtY9JEkzz7+Ka1oFsP8AR/p/MzZz
FaUGM5miccq9lsJYbWfv+gJKtDb2vl02NP2g02vMqmx6zM/HAcLV01XJPEu1oGcsu7Mr9asXxuoB
7VL7g5a1/ncXZPPrD4NtQ4eqUc+x8L4ze27uQPLRME2b28VdkPQ/Mm945X1yaHlJHJMwOXW4p5lj
dy3TB/CUsSQjvkF7RnzL7M65Sahpry9v3pzdV59MTVLHYpIgJYyaraYedRl5g5VAwheO75rSKB6G
OJW7Nkn1TZ204iYwfCbASzP8PMohux3FbQ+/pe5CYLbwu8zOJxpJGuEV5MkmjLkaBbXTL6kNgjDd
QwG8U5T2kxBxfrD0OtpLNbH3I3Tba0cDzKcxQXWVmh25ew/D7jotYmvtdoYFQyoweWmjYqpTvd1e
/vXO/nbEXpKKoS6MuZNLoyZNXAfqPHoq6yjOr0E+wvKnLe3CtONH5/l5F0hbqLZzpKkezpyNSl6e
D00CSN92yq+taI2NBmfpphV9uXVL2sZ9ygyRT/AHtLX/FEZBd315qbMrNf8V5leqDkRQFCZDPnwt
5XMS5ejb8AujKUbV/JtBqXtJoPDc5kpzqogahinE3GJVuVAUNvTbXL1de75zYNpwnzIGd3lh6tmV
meQI0wnjDZmelyMXqMYdxO2DgPTEKRlVVDnF2wFwhb8aCkXceuYot2HlmO/9XnTmygILR1/YoTkH
m0/40+L5U66lrI2HKoiLm3LQqFcFMmgW7uXL/TB4BaQgyKIGzGk4/T09JaxDWlWw2A4uly2vb8oK
kqS0Ghdi/bkD4FtjycKK7WgmVO+zHVE6RhNGplcRIabau443TPJSZlwr+3qv6KtXkr3/NkfoA6u8
JuBKn73fOWTlbZNQcBGOTO8gc7Pe5o4uX799UrN0foZtUd/XKMkff2YmkISXana6avPgwQsgE0uN
6MHJofK5fKCmJ/P0soJ7sQXCIZIWFj771FCTRTUTBjwGNfShu7R03Ssnc9svr7bCAzdpxiK6yy2Z
vaVyqAA+BzQJW4e5uSoGrK9ACb3geaZNma1lSiYsDXl4Nk7MngIjRhM6cCmtwXNTAPJjNDmZRtNs
ZlcyN7/NG/OtCPqFtb28kch7H1mdOf2EQnbnSvqwwks+9q6YmJeaj6XWPzhs+OvPhaNSJkCzgfjb
fJb0Orr+/pAqtlICWfOekcFMGALQzuJ0e/l7TXdmvpPE3MLBz5Ak6bM1qbYJVpDUgi7w+NMA3gxj
X/8rjywmV4McPjpGEy9bPOMv8Gc0egxLpxE1T5lkl+r2kPEi5nHylPpjtmmHEk+qGEu6IefWRril
cgrJOanSnJ54AHDU5vQARKeb72UVP0SB9Zk296qCdEUW9vfLCztnzhGmbvG9DMKtmTlgEV3g5ZgL
sp/jGELGAydKefDMfaot5Z0vjyIijbZp0iTAEjt5urTQDTwFxDmYFdVaJ66ylx2T+kn0FBmfLq/q
5efC605lD24arb55FkNu1lC1BTmd0LzU8gD97CwpIBUJlgK8M2viQptIa2i6rVIGOV1TPRRhELQU
jeoMxNhKR5BSwPOkiXwTJlZyn1g0o159GGkzIvSL8AGCHoSxpzZdvessXTEScDeBtm4w8xTipQ9+
7pYLz9eZjbSMSaUZOW2qgsb050cXms+pwp9PSgMVYLk2CxslrCqmY29CpXD5m7109aZF8kQZSdU4
iXL2pihGDODahznVoHd7QMrZ3JKzGV8vWzm3IMcROvLq1AakPsvaPRNkJMMLXC/53SXCa8Eqg1xb
WMtcJ3A65QQXNl+I4MK27dm+VX7qGKXE11vxxt1PWldBe/jBs7JPdnYC2Hrx4Z9Llj2btKm3ODS9
ORfqzKTmVTRKfaDgrqvE3Oc08NZILGU7gn1ov9VKWxlQ2W8rySRFAgI7PSSKhHbE0wzzZ1VOs4gs
hskWtaNzvqUeajgwK8B4YBpZvWvbKqkXTvJL74P4N2I7dPGRA8ednx6vAOYPdzCA6dIsrtd6Unzy
oayny/yhAb9IG3LwFwKKM/fVtujhTy8UD8eLcKzu3QS4bAaNngJ5kwej7ZPO/JsSLTjWl689GQYP
IeV0ei0gA06XxswOscYUU0iG7KriqUycjUZ/vg4hDks2TbG/fLDPXJ8Te9PCj25qPqZplFlE+Ibf
wxAGM6IHIG1h9859L6lrKJaQnHMIZt/L1AKFfqgzJc6jCr5IcYOvfjKg7Jt4LUwWTpUxgjM6gpnB
1y9PklOYwpAOufTs7ejywmFkiQsFsuxNC1cWNYJf/4YJQyNap9TrGM8Fv6MdjBSgU1bG4vKxCDeJ
b0KrYLSfLxs5d/4ArvPaaga1UXO2jiTpTTCihC6tZMLZ7GFidNZSDQ41Y1uXTZ05gQ63ypxQM6CT
5q4udmqrAOoIH5sFmaLftZC1hO01NB5vfIlwRZYln+sIV3jZ7JmDSBFPtaaKHqbndTY6vGGakXys
Iq+AsTfIfvlWvvCpzi3t2Mbsco1dRrGr560I6lbZarrBbGc//JDS+O51KuPuIfR79StLbpOHpceO
97AnqI8zr/iKQTH7IkcBclCSneb3n6o4fQvI4u7yBk6//Gl0O5mZum1SENxOeKfjm9y6ZVwDYGID
m0+K8UatqlUd/vw3bFgE6cKiA/Dc0zu2USSVDzl3TvUw06jmBBMdbG34GyuOw4VjqL4suLAYmo20
F3lvrXntQRYaHd+hIikwW8RxZBsLyGMSM3zMfelTHE1CEUORUsNTzY+IH2mO+R8hAOJJuLzqZ924
+dYiXUeTineZNGUWOTmSVlGm4ZQzTSn6TzIo4dGJZAGGvh2KQmwwGneHMA7Dz1nTNKBOAJW/AxLh
fjPcgNiY8Xw32WRWHpmrIvKHZDuBolSQ/6UOkCMZDXgPEk8R66EaYyiSzND52Osl3MS1UTGmoOne
JPwmEgfkSxe2KZobIHZV5gh8pvwRcKney5au61JIcu5YEXdbtkl3Fe82uzNJLAbmk/Gg2bBFA26b
7NPPUGNuypX1TttBgLPxNs2CLzjzXuAFpi6nKUyVjOb0KKc5J9BWElxQFuUPgexRw2aiB8hKE37U
A7D+ROiF/enyZz5rlZiVeicRHm2MU6t1BwBLVbin0Vh+qHvFYthaMI9Xpi5I7vKHWTTuh8smX26u
NZV4iWUIZSak4qnJqoRRJ3SJk0fPuY8Y/AQSfF0P2QLS9IwZbj7lUS7TVH+Zvb+224VBp1EjHQOo
UGED9Zv8yleXtNXmvS08HWJ+VOGndx5IwPy1TSzNbSOd8hizDGgXlOPboungi5j6kQmj4vbwVsgQ
sRjIGMHNf/aapcb1Sw9PPmoSz3JbSQeMmRNMCD4yt+Q3SOwM2LZZHKw2emwD8xAz4QHbmvgaR4xW
vvYznlidC2kKMxn7IpziUQYWV+0Y3AB8LyHlD5fekpevJJYkbxifUmV5sy9ZjEoX9Ro0e8w65e8K
oUMhGw3Okt7fOTOcE94sg5KsmHc6ageVJSUaSAqaR6u7HSgMXt6xFwYsHnmNbMp0bFL6Ofi18KPR
LtNpSNFhiGWb+8Dprlyj6qyFxO2sIbpCAuwhlex5IwWPaCWqQs8mtjPveyIgzJw6yveXl6OeNcMF
nrJDk9LBrB7i9JZS5Qzj0NUd1sMW4rFPz5LPcOyt0aK5tqq1vLps88WlnrYQ9A39NZJ61Z5+paO4
szH1jsZPSM0c6v2sP8gigEq0XfhQ563giFUiGCKZmYeK+HplJUh8mvKhCH/03p1BQHh5JWc3b6pz
OxNO+8VLP/hKFUoXAE8FrSwZMiQQ2cINfeHb2SwK27QXiJ1pvs/8Ql8w6pAVPnJUeXNfcdayCDIW
b4TRJ99Gzbh5/YrAmjgaTyYRuzG7phY0frXi8IDBy3Ub9ApjO3FtLazp+UE6CUumRR1ZmS1Ky4sA
FDNICWPvHcxDe0j18E25NXa/ETSev4Z+fQ1GfKEPde5MkMyRh1C54krN7JoZEtlEHdS9c3Gf1e5O
ZtHDqHvvL2/iWTMGV4qKrUo4MIsCRrULBNPlpKalue2bX6FXrEMvWIgzzx0+fSqcOuT2tD5mBzzr
akljl/pHmcYfhNG+VRV7KZ6ZNmT+oUipgOdQv6TkN/MOhR3ECpyR9A5dFQoax2Qab1MYNXPmcVH1
33qYQBlkgZ72c0csvORsX26kruow21GRo2BC+erUU2h6m1W53pEED5CX+8x86rH4EFY/X/u9wEcQ
yoDxBmBlaDMzBYO3vFzPNc2wvBbMACNxkJYwUXWGmy8c/jNr0himZyYIp87qpj8/8n5FOCqNrQAv
YHZ6WIuyhIYdFTjPDcPD65dFV4zQf8qH6aGeWpIljW1VDQhqhHgekTCNEeLjoKzhxayycWFhL4Oo
SaqY3j8gJI7li3SxCBhlseycYkmZMFHZQLwBXAASLd1DpyncJYqCyptcI5La78CWDwdVeNbCol/6
S7aUnj9SkQC96D+eLhpMETS4Nj3/TK9IlJV91kRg8fMrmG2uHO/VDuXU2uzklLHltLEK2sEevkHL
oMS/EnchDnh5BU9NTH9+dF6otWUNAtYTfVEp1ySXUFMKqOl0dJJiW7hoVhbKNvPBU14+PrOd5NFk
NJxMFmwUvRlaFKeGIy2PmcCgaV/DKpoii2ggQhVgJkaCoTedBXOze/FsTpLAaFRQqPJrs0K1bjcd
k2bgyw2Am4UT3pmFv8/0euF8zLzmbzMWDhMMr2XRBD1dVcwUS1bANLCSnfmGHj1DfcHCRTizEnAn
jEdNrWL60jMTlTayU0yJrGB+0NeZmr/31InZuS8/Xv5C83d0WgylXYk/oZdLijRL7y3a7GApCA7C
ZtRQEPWs3Nj4bQP3bhijTeM3fYXUnUDZjSFK93Ofx+Nt6zcZVG9QQ9yHOpwbUBEPwzXcbMmd61Kr
W9iNFxvOIziVMEGhgb8E0Xe64XD4KmXrIA+WdEhltbnx1gyKhWv44qhOFVKeCU6PRg41fyc6u7bq
LkVaIy7bcQMjxEMzUb2ZVftB9eM7wzfDhdM6PXxHDyP5BRanreddnMq0s28c5Qrl2Yo4KW9r+NX8
iaZaRBYCHdyQtyVywNdUiKytPxr6PkjEsGD/xRmb2Z/tahMxvDdoXE5wRVepkSL+1f3UTPogl4/Y
y693uk799Ov1WqYbkW5QvnWhhDBa92snjNf13F7s5fQ7HHk4w8zg+HCwEQT1+yYarwfNgoM7/HJ5
KWcOCdeScjpNS16oOWgbVi47NnoOYtOHe+jjbiH8nyZzdqOrbfSqeHfZ3Jmd45mnakGm+IxFP12V
k7rM5UpOCAS9BwTG3vhJsbCiyQPPDiFvrUW+CzKFptvsEGZm1/vJiIkOrrj1aEi4MsIrWsGw7dnp
UtR+bkHH1mZHLh5zCZ6OGnQZNKJ+n4X6xLOnDkLsX79zhHt0Wgk7Qe3NllW5FgxNkg81tsWuGfX3
Wpi8bkxgOnJUtf82MVuLAk9BDGcVnfmuCZB3UD5aVrMwJXDmvPHK4P10aktEQ7Oro/m5X/PQgNwX
2sFBNwAVbcVGUYOK6SCVhYt6xiGcWJtfotGx/NIHaxD4aFXWlNDhUC3dn6/+NCdWpt/i6Kq2QE/c
KsSKWxFe9TRlr2i5pAsH4OxayKlpqgjC/7k7t4vM17V2gvqi26eP9cZI9LXNDMLlxZwzo5I+GZQj
VDrk0wc8Woyd9Qj3DgqRVd8/0gz4NERWsUpluVDEfMaUzO4pCeffhmYhnDfqdWvKNIeRjNMC61Hc
U4x23KS7juGfeA+LE6y0ga8Oj9OcMCWfdLRhJMzDAGmxBv49tcwccrAmelfUAVoXhP1j9p4+tm4d
nKD26mtTEYi06q5nLvVAz3gZfnugFzhO6nZi/s2FBUSZkXZaAwkU0ugLSNgPBkDf0UKocPaDUPyc
kloAH/NaVM1UnmXmPAR62OmbPGUo0Mz8fJ92Wvq6GtTkAEgtiW9Zj8F/Zt9es8OmHDyiTV0HdQRV
t+ztz0a14ALOuEwmJSYgCXMnoI5mVvQ+8wNdA5bjFd0X3YofA5Pi/KtPMTY4OaC7AazMsXxx2PV9
K6hLV6OAcb5q0s+wNNlvfMdoFg7yme8zIbqno0yRmp7x6YVpXT1GqmQ6x2Vu/1BzBiot+Ik/5TWK
KpdXdebQmYISFJ06wHwA0E5NMe0RxnnBztGfmvBF0Zu4hS8FZN/B6r1uYQ/PfKdja88dvSNPoPsa
LS2LbkZtFru2bj+Wocz+HRvUa4hQdTqdc4QM9Ai+1dpk42GY++YuLt3Q26n6JMB0eevOfCVAA4wB
UWCg5jLvuJdtZKlhxbuTOn5zFZVdA61C594lTeItPKNnvxIpP2/CVJqctxcVpVMjpWFNgvYgSmLW
kwyNHQnQLk/CdHd5XZOXnHlR1vW3sVlY0OZW5QY+xtzaHdCBFrE4jEMX74JeU/ciEHAV0lKF8dEM
Xx/LmXhmlogjBNI8e8oDoso4SsgvchsZv2JgujnJNHPhzJ87hSojVgxPWBOzyuzMM3zdQm1HUKKM
8lGFjmrwxMJCJocz30OeOptSF0VQQMan1wqa/wGCZ86GIQr1Sw3L4EOnJohj1EMpJ9Za0KzrMnGB
qr/+42lTxR/Hy7jtvF8YjV1ddvmUdg8y/aXBLbdOIXF7CLMsXceqiSi0KsqDmSI6ctnyuTN6bHn2
7cp+pPnqcGwqwNp25L2JuhvVQ1rSFQuWpu8z31wyQhJdycDJy+erbSURGA8lBQ59m4Sw10cMsh2i
IWKSt0B7VFF8qgK6lW5hUh0XHptz94OMg8IGYBaetGkjjpxYUwZ11wNThzTAlUCTQtpt62TUNESd
B3QCIUX5FdhqcVdoJiiEy7t8zunQZSGsBgNG2U07Nd4nATRDCrvcaObOtwlyovKnhqLOZTNn10ja
DWwSNBn5wamZ1gu1oBpIewPb8B9iiKEOI7wxh1aBMQomsfBjbvXhVdKhj3LZ8rmbg+MmVqe047y4
OaZUfKcogTL6Jsok3wZUaDsdGXn7e9q2CwnxuVWalqFpVDEZXbFnjgDsVwmXP1X30K2abVvawb5r
J87iropu0sIzd4WA47I32/zT5VWeuyzmBGSnF83IoDO7LOC84Zx7vqbhJyt4UvzPo/JhiJZqfWcX
KEEU0aCdAJEzV55YeuRpFnUrvTAtGPRCKoqZbca7xKnzeJ0JL9zSYk92lSg+Xl7hOSdL9EeEScTP
+PbMNONRLjQhOCK6DRDnOGhqhk4XX122cu60EPaRYPJkYGR2TjOKUWoxsEAiF9SOYKDZ9qA07iId
3l5dcVCMgYhw4XKcu4NUNBn1oxQGnn768yMHEGu57yn+dDlS+QkeQFgr46+DOSy8IWfNgLeVUFBR
3ZyIpo7NTH3dLvYwEybZToVvs0fvYViCd57bwam6ZsLEBsXYPIqxBdo5bc4O9nrDnFoc+ygxNV4+
FBMBycQCY2WJA6PhkC/NDb48IqAucTG4cBvK7Lkvs/yMrolJ7NnJxroBP+Xd58DuDpePyFkrgE5w
YwDFmMI53cbSTiG8Npn0oTsDUxM4evQHZQhr/cJZnLf4Oe2s58jS7Mh3GdK7gYbrUvyOZhOcrwfY
TNAgQLWKvp69VeP+WxloN64BFWMFFyrcS+Uh1vsAaXAH7JribC4vXju3ehWM1HNXG4TPbPUVHz7L
xwmrKRO5tuE72hnoc+YQIHfoWASpUL4pzmj6W7U0+Ne4Z3B6WkRdsBxaqVusPL9EkkIkKuC6ykMJ
rILd/KeVxwXgbzuC+7CAeVZs0NopfnRM/AIEg+EUFYsG+mnE6vvGegN90sPllb30oFOwwZE1KUgz
Cze7HW0LoU+Usdla4W6cuLnxu+QjNH6brLd+/humsIS7xlkztHx6gsY4BnHackV834frOALE4fHs
rhsvuxrQC7ps7bkLehresLIjc5NTP3IvKRxAQZhyLWD/PIxWQUejRcJL1z76OkqcMm4RV3FCsfKF
f6ja7KdrN1+0JL+NUxSXYZv6nlfo0iTaA+UEODnbUKHiO9RrB6LXLYKNcqUlzgAGGQXadlRBCCoW
0qxD+y7xlVc/sSyGuixZ7NQ0mPvKlB5NCiU5fNnxgLg1bsh76xZ+8EG3xx69eugZR3WVud6wv7yN
8/nI59uIQUYW6QBPJCKn2xj2CWJhOQj8SEGYMNH08tY0/OZ9HBaAOhLlC5GBt3Uq9HbSES3dBtLi
zWCH6JAWdvf18m9z7hpq1JBJsHkN+aVOf5lUh/oKInse4txNHn2GYqwNWiNhtbls57nScXR48D7M
04DwBUkPlgWvempIpYTRtwNaRv6goBkWO8OXqja+TCMcK9QIUe2BQOpzlTjKWsmT+z7y/FUQ987E
ioMqrBWifp34YoNOU39dwlezaxrUnRr4xbaNndm7zGyRJjORtUL+q94VBUqOspDo16ioJuWVvnYz
JpWasPuitjg+AFXXBgS5qM7qFqIzKQqpsP+uzVi9MgyIBUzh35DcHrxKf8od9ybw7NumdH4xEiQ2
DaoHN7mW2Dexm3/J2+grYhcwYviR3HhiMNc98I9baJfNfWVE186AjrMmSm+NRpu6LqrFftDsQ9oa
xSzIqaYpRCIbACGn+1tD8zfaPYldLO1238VxcwtpV/w65/ZsRaMsjzHwOxQZTq2MrgIAXnJ2Oyuy
D3VllZAHZf3YrtU+Q+028JYmx2fBxm+L0OZNnXwBSdHMYtApg9NVPAANMic3qZeiRSvb/MobZL5w
Rmee+y9TJFCUGHiO51E3krIOrNQszvLKYa8bPZqprvTeKW7TvDNltTT/P8dLzA3Oqydlm3U+kiZ0
iIpsYqatf2V6HN6GufLLdWX8o6zr7JeLtAVaTqo4hBXTNFkjlkbDZ5HW71+DCuiEE9fwiNO+HPl1
C9GlFP55nmLVNb6JyHMPJdyEG7rPw1eNLPIucsIkX0gYzx1YYn+yZSYMyDRmVpUIPBvDzlRzJr2q
JP7ijMH3BafDL37sc6Y7cWxi9j7GTKcrRc3ZcUuzvPIg635DUmnsg8oa7i6bmmP+f2+iNbF4ELS+
zGiUhviqnmwZ4LOfiDYmKbMR39aaAh+mOntkAVBH1fTCX8mMenY0anJ7+bc4e1lgEuOmTJxm88i8
7XO1b5QJy1lk+c5p0mFHBP9g5Evts/NHF0IqSvXcTBKB0zPjFb3hOVNchs7ByhmTTWlpYPnFdY8X
d3ME6SEIF6STK7MSb5t+aaptHtM+7zcVMkjaqL3RyJuFWV0dh5rq9/AsNsnW8pG2CSxeMZUBIyGr
G9lX3xQiiCSlKmg1zqZ3wmHV271ypaDPqNrVQnng3NbTR7J1OgoUCOfpSqurbldnIBq1xII3FYGq
Gwetr8+C//vb5a987r5Ok7DTlB24tflXNvQYUrlW4Vjz+hmbIWiAOifVaK4Qy3aqVUFHot21AnTg
+rLls6ecDJPxBjwxfnLmjSOqW4FXAfNr+7Hex/CC3qE7AK15GKO2F1e0UgISpbyuIG8PtPTGTsIl
mNk5N03dAB454LB0PWYvHWMrZkojAuyoUtlf46pHlKYGo+GvlT4a442t6M4iM9oUnsxdCT0cXXvO
eF8Qvokxm4Z0dULtlrYqHB7unV77D0XvW3vYnFTkT7gIWlv+DKkm7IeudhfSxTMHjA4SdNsTXx9p
6cxfVp7GJ1fojXV2e9NG0H8jw8SAm9fUC555HqFOd4t1QmsHTILoeJ7CJBaSe8qUL7UaHJrI02j9
9x6X4m6rWKg/Sq9pfFjxU3Sf217ZykbWT2bdw0qQQCePHqkXte3C0Xs+1bMvQJwKYJyYmY2YP5Y2
EgpeOU3ZqVZXbcoGzftcQWgtIJFbtX4HpxtEaynKKhvyPsStUlNby97Rr2KjRagUqs6dW2TOWvGM
Bxs4IvKProf2UEY7SzXDayiON16aQcSvDcmmDvp4YzUWqptSvoMWGNqi5lNRGx+UvBQrK0XkZdTc
HSrPv9o0jPa+ZFg4RQNmI6N2Uqx6SALrKwE8pKJRqh7qFGXoMfDa69yAk0ukZrOy++h72OQfwqz7
DhSi2XSVcaWVSQYcJbmNe/1/kXZdy5Hb2vaLWMUcXhk6KmsURi8ojSwBDCABECRBfv1d9Kl7PNPT
JdX42C8OZaMJghs7rPAwGpZNUXjJK31TevwdFgGbuq37dJAuXN6WHhY39u3A1A38XJ60GKtceV/F
tnOfPZK9VY8NFAH08E8+udZtrHBef3UVd0jQMWSe5rRmDFTKWbbOzTLa0wcUESGLEk515Wfg0kJE
uAS07g8RwevZXP+ArgLkzyHgcBL3mfTNFBsCHRv7li8hfG4x8IEd3heBbg1kv542dGUAflzV9PAh
nGKFoJuvvb8HPtNsw+AKUPEXSOiyu2pKqxDvtycVeQJJBibMPElcGMwBeOcY+sXvWGvB334G8ixA
5TGxiU5rxbXOSey/291L516orr6hxCU36BxP+NYq8pI0IriOhey+iDa/Z2eQNoUkKEaIIcj8p9gV
mDVOQbter4MLkSIIRSNv+mKYfGYJB6BAtCnRRgRQ6uRN1j3mkQ1HSEXatKQxhX9yJPyv3uTvlyWY
f94K7wYLBGisk1Uqh82UTgJHV9blnGqnGWnR2wbrdjWU9cHc8KWbzrzvqi9aDGceEDUSgBNAaEXQ
QjtZeu7m3qLGxR4uIbkQtmtyr/K8P39TWAUTWGgugVh1eiWHNdwsBcOVDH8LDpv2wGFlzmuiv2JW
ndlJSFpG6JwjvfV/I3L7ssTMZZVA6rzWPSyeeQav9C6MoUWaxEOBhIFsP/8K1w06Of3gjK+ik5i4
rhIG+Pc/FSaWhIJPEyW4dCHRiDs+2XBb39uuevh8nbNP5gG4jiMCsPNpTHG8mIZWiaul6+sC1ODv
UlSvFv5aRHh70H/885O/qpIB5AzW4ara8utzQZN2jkJM49K4p4UcqnsOw44vLvGze/fTGu6va8BK
G6x0eAcBsjkgfoERGs55CVfbz7fu92RsJQn98ygnN0PgQxK+DBjSXqdGSlb3Yd2v41w4lTuz77y3
XKHe+XzNs48WAJGOowgizylsC2omVVQSrIlWDUx+aVVmbr+YVEcwGv8XS63jzAgkHsh+nbypGSMy
kjBwyBzS9nEmTSmRA8WmSdcG1f3/ttjJK3NlP7Ee6ubpaDk/GLKqtGq1nc529EXIOLeBEZrUuNBx
+H4DiFREJz5G4ug79OpA4/Gi7dp7nMgvnufc2fh5mTU+/vT5cm3EAvoQQBN2Sbau0Pal8OxqK5uo
PS5BM34x5zj/WMBogEQAztJvLwsKHUE9IjWwnbktoPIfrPbOM3LF6iuA4rnQjhn/f5c6eVUG+Q04
k3i0midbUEVvY8O//flpiJB7AJq4qmafdqNiDb9AiOBjCR1eqrnqsoAlx2Vp/myah4QKbd9/1jnN
q4UHyMkU4zC4I3y8plnoHCMYc8vgCffF13R211C3rbkbNIRP4x44Txazkd1CAAFGBHkNM84OebMn
x/zzvTsX0NfaBdchuHEoZX49eZ4tO0Vc7F1Ab4jyU2JFadSylHqvvXY2ny929pijDYFuEhI0EPF+
Xcwk8Iz6+yy07Kol5YsfdbDvdou1GfT5Smf376eV1sf+6YPyx85Wi4VoRCm/htYSDK/px+dLnIoq
/X0cIDaOAjtEyvlbhQ9/0c6xPNyFlRn0kVW2d+U1vto09eoQDPIMDGzNkC3L/BwxDfd2WL1vg7W5
Ygdzki2h8nPjLR4Gwk14mPz5o2Q0PpaJCL9Ir8597thu9DowZgc38OQld9KBt9CMg6sUhoSBm0au
2Zfqz5gl/9kP4ASAawFK+LcstUrmyQ/WWFm3wS1cxmE2P8y7ynj3MsCl3XbzFwuefSyAd1xAXBDD
Thv5sNv0q3jG2Q0nCat1eVi93JyA3Xz+os8vAxwYWL4App4iMKhJHA419C6V8QhO4LPrwpO8/kNp
4//sHmhJ/7/KSZxkPe9nqCVBfErDzykO6F2gtPriaz/3AUIgH7UE8M6rvPGvnwWM3yDZNSGs9GFs
MgV0YJEsAzv2GOPk4+CzL0CP5z5DtCEwj4CqCKSETtLSISFwlgQIPp09iL1n0DNAr9NnnTd88WDn
FkKnAw1OZMDAIZxkH4QAVowSokPf0p33eiIlenvNV6i1c9sHljJgeXgmXDYn8cu28c0Cwol+2jze
10LcNpEF04S5a+BFqP9NRoU+wionBAe531oJaAuYMVgzqqGBeowzZaS8gcBp8fnpPrtzP62y/vuf
IuUy2T0RwaoBqvpx73d82C59WH2R4Jz7hkBtW41CAEuFSMmvq9BmCtEYhNKtZ6LXmY3YtcHalwP5
88QmWhUg8IogQou276/reCEMewKJN+Qpa+cr+ux3Nnwy5e3nm3bmcbAMUD2YmqCtelputcSYhg7Y
tMCeIEK8cOdpgDlOyqLQfPt8qTPvBzkNFM/BjwdQ6RRP68kIBsMuqESI7OiwNe6HIuW/2DXcZLjI
QiQb3mk62FG0cpcZb6ePY7JZtMYlMewhFf2VOOuZfimGZ383pdCWAgJ/3difTpumYe/4M3oMXaRm
K6dwAI8voQ4kHDiCyt5PlSXFmLdh1KttLZYGDcvQ9GPGSFnCUKuSEIz129D+8fkun3uhCaCgQBit
Y9nTLxvIHmaiCIEqrvy9V9tPfiz3Q2u//W/LnMTfcYpLDQ9SBHkMoN6tdsUyhFZ3g4F09IfY9vVC
iaBLu471cDR+I5MmMXFU7+HgOLA4xsyn+daBQJZbQaw3nz/VmbCIEIVGxzpoQb/95KX6pes1EXxD
UgOQCKRhswCVmWbtRpD3z1c6+5p+WukkADeLx7t2wfHBHWByqGfnYx9vYIT6h4oo/9k86A5AaxRb
h+379Zxyf+gIH/BIqu0OZG7g/b74SQ4Xoi8O3vm9+2ehk/CL9L+rwgACaPANPCrTXhp/OayoZVyT
8Dz8N9v3z2InLwodsXJJEhyJrhw2ccmu4slsE8a+gD+dC1kQ9VpRj0A4omP56+Z5kEuvYI0Myw42
PxuPVyvW6qu7+Mwi6xUM7D+wMpjjnqQWQVCuHS+gZKjpvTRQ/VHF7t3n+7X+0JOuGsIimhm4UlY+
w8kpYLB5nkEe66DsbHY0fqaA29nlRUAMJBKKz9c69zwQ73DQusbMEB37XzeNqSHGvGzNLdwwj0Ze
YBKS/29LrD/hp+CbDJXrVxpLIPTOsKVvKsdk7qyH/ov75Oy+4cpCRECp99t9gpS/dzHhxDnDrCjy
/4IyyJ3UyWZ0XIm9/Ep94ezWrfILuKbQQD6t//tgsNUs10gHUVNBNh2GjJ/v3Jm4A7AHCo3IXTmW
p2mFI5DaQh+zg1SuNoXVQp5PMZIU/SC/KDbOPstPK528o3oMkhaAQRT+3agzOHR9D1T51795GvTq
PIDrQBw9SZbLvmGjxSe8nl49o29Gsoa7H3po3C+27fzD/LOQ++uBqyl4aLwboHPbJkuTzXg2axMv
sMrMP3+irxY6+XjGxqWw3MT7sWN+PXTdbR8sH58vcSZQ4wj88yzrT/jp42mjpFaJi2eRXFxFS3sB
of5NDDfeqOP3ny919vPB1bNS1ZFfnhKAyBA3SQOhVJCbgtxG46dajvB1v7R9k0by4fPFzm7dT4ud
bF1YybYl/hp3iNPBf6O/CkCb+OIgnP1+flrkZPMSwWoTrNqayks+ysh6kLF6a73kK5Gxcy8Joqgo
1MHyxPD75MAtiV6TEbwkL0i2Fq4E2KCbyN2gPPwXTwToG7qXIf50T+mqU2NRFL3Yth5GCRW3NksC
IFz01Vzn3FGAtcUKYwCTFOO/X08doqhWi8SnGlftuIERWHtfgcOcS+4m1xHcArPEst0v+iqnJOw1
+4EByn9XPdWnBrBeoiNtI0BA5rDOFsuUGP/TXsOUlkOow3P5lZm6KI9YxXb1YMQNphny2zK2eiu6
wILwYwnIMlnC6raiXnNXJ3y4IPgjAjPHeDcUnvF/qPPxn18NZzKQ9tBxQLvr173iAfGAyMMhg1Mk
DHArc89kXUjUb1+kUedO2Zp2wPQB0fO3ie8aMRMZ4JQlUPuhJr6m6HPVIXkcOuurEw3p2d8BNati
HggWK83/d6KRsYVWHoCyqdMsIVxaqWIwlXarobuuucSAoLJ1PeWhiAa+mUHO9zZsUoOXG+ZF+hqm
0DW8ZWY6OzDkVZ7Z9ovnsEtIMVHviis0ZEF3CPnU7mjX2u295B5bHuESrOW9BrngrrTasSrckjT0
vofqHX0d7a5h22GVkqnTrkMtvPKBe15/WyYo4l3EI7Rr88GrmujgtQl/SRIW+rvZ6Wl3H7C6jDas
Ma51UTaONeeEKsekhEUtHtIHqSpty1WrY9ZLIIvWhF4/pglIx8trXJqyLGCTNVc3Q5OsxnO6lC+t
HJqu4G2o3bSFX26T+TrGUejwKGKvw3biGXzIRf3days9wXdoYRSIKMunLwDtJObSq9zhWjaEPhs9
MLfgPIqb3bII3m5HGC53RYf+U38PWkUnEmgUN16zBbxs+R4MoZkKA32L4LGBDCBwM0ZCNLnkiV0V
FXKhMg+nahJXczlJmVlDs8AG047wW4cRY6y0B9CuOcDrpr1aHOK6eYJI9uSqtn6zFuk+1VMZjSk6
T+4bTPDonHaBB1WMaA6svQdX7h0O+fK9HRfdZonvD14GW+2xzQ3HPwNHFc7ImDeOA6wumLYG6KRL
AGc60gAdw9S48j8M7btsKl37YcYxQv+/7GSfEwycoXPc1/qtnMvm1mqcmGZQde8hggSZ5gzCeqa+
GOJAvNeWD9YoBoPWpYuORcF9Mr+aoJ/etWvAjJHAn3cZKGXRrePoPsN4QajULHIFAUpZv2irj4D6
7nV/Dbe6zimGOXTe6TAlhYIJD+yyI1An0xlleZ1FAXPhpk6buc0GM/e7yB1QLyGxqTngnGaCdnPZ
x/Vu6J3x4KCyAtxswJMufufG6eCUEHOHcO0cF2zw6wtXqmAzLbPyM1hdA/RezQwSgbS3h4OQYn4e
Khl8lCWD4NY8jXfc6ZcHO6bUz/Acw87x+2ojhDMgoRbko7OX6kbKSSag3YxNMYig+TEtdFKb0Ed7
vGlV/Fbj4Xe8rKNjj8bZDXUVfR9mW9xYLfBMcPCeLv1AAByEg7uJbQ5zam6B/9ERV97CxE78kKxB
8RMJoZ+5xVVzlH3kXNiJUvddb3ffAkwWXr2hND+020fTbaAdw/LSI5W8dhWaIXlCTPcXnLu7d+YA
khcoGey4iwMMRW7l4xvTVgsoD2vfwRMtda5HvwpAKe2WPp9mxztw0zPcRIm6DhOtCouQZwDtvnuy
ehRRL7O+92rYxAkKG6gFKfo0XdCl3zrh8AhFXQjpBkOdYcLSF1x7cQYd/yfb8AFhLnwCLxC3huPz
DXXrEbdRdNMAiINRgmkPNNSvvFftxu6W6IEEWr3B5pveNKSZijLsXqcoueY6/Og7y7mJog4chbla
tngdLUo4T70QBuZEnMgDaXwn6wEmz4OKkMyMckmXqoPiJnGcR6lVv1Nism4qymzQEVk4NFdoMrqX
ZB69DXcaddSesG/MOO5BOmhuYV4f/YAS/PQo5czlHS4mv5gCMjr7WC/2mHlG8kvuEU5T3hAFJomR
yd1sud5Bo7s9ZA7hUOb1Wsht+Ivon9iy6FR0+r3UXZgvvYjzeVyGLX45QHXC2lRJsqRh3FUZbBba
3AXybdOK1s16bOnehL2fI+m6YHGwD7mCfZ9E/LKcaEvnoT7gYmixXC89DFCIlXUi5pmex6QA0P0p
UEoVUesFl5AIARHODdobAQGdbPLkoystN7Wjbjkql9A7LZdybwvImLeud6kb92gnTQKpGM+FPjRs
64ED9eHJlNwujrzwWOunNYm67ZyY5XEY4invqhn0EOJsukEBImiiKZvAfU+Jj0/WMfAaHFx2syxl
kKJc8rOEq2tfQXO9C1ctxUUhqjQenMsbHkLAPZKwlouDXAyRexyH4AYu0q8WrqyUJvNqaMKXbB4o
TKVroTJw7IAZRUM+DYJFQz4QxLmwAm/Sm8JtLKoYIuUtPcjRO4A7FqdhX7eZspOMjA0vlphtK2DP
UicGuyVpbaC8uyXcBEJBIngcTCotjARl0ra5wrAHEdc0V+hBRTvI37OMlziHnn1rUC5hj+C6YtUE
exMs497WZb0JDdwzQIQ6diVQvC5ui8zy+AL4jZ3kkMx4TrR2UqkHXcQxJi4NA6HPEa8Clu4XVu1/
8/uoz0FaeoSrtJf1NijaIHWZAo2Jem+iSuYJtXVeU6G3ZT0HR4u01ja2x+khwvA2rSztF7aJjmKc
QDhtqwZS99NNw3qBeVIrMiEnF9euu4cZTbcdVLCTTOWJ6YJiqThQeaw86FIPeUk1S/VY4T1bo1cs
ofOietjHgkcrU9Zig5HgL1ntN82+asAw87uaZw6VccrrZjv7NU1JOV5g/rSk/cABqnfVhU9wCbE6
8PY4VRYKWxDEalY9uaMNTbZ17EqXb8zUIvcbfey4dR/hep5F9Fx53M30FO5gKw44RMRuREAeBn+R
2TKJO9L5z8xH/E440LLUl+Mt1CRFju0fb6qkmjbN4Hq5rZycGG6yKWmfpnryiq6cSF7W6KUnbSVQ
BLdWZlNNwctx2wIqZAJDRSqyskSaxodApRzN8bSZ6/cB2j95DRn0DJpIXs509EaQpTjl/B1i0c9C
yO9qUIjk8VXJhmuRRJsWsP5Uw5o3bC3rsaTONY/gWzfF7Vx4fXww9vDoKHLHlO1tosW5dsaZwemo
Nx/dBKtPLygFJCu5XeF/E8+iTKe6geHP2Fd7X7nlZnDDJbPgIrQ30NFDhhVU9DLya53Fk41jEVtL
MWgvQCZa2YWGwP+203151wLulHOg0Y8VhWkraebxzhYdeWwT3KTK98c7kJW9zZiM7aWAyfsWjjXV
hRldFhVgC8wmaywexEU7VXK+tUWPjzKcnNLkSdjKXSCiBycofQ19UfipppYKdZeTpXXstBaclZm0
+8s+8LbUs23opdWkgIKJvqqNtB61Hc7oiNp9jo18o3bQgx2mAHCeFrYfzQhFKTYtiM1yRl4RESS9
oy46ESG1CwYYbQU4tOFcsgz+AgyyK7FIF1hX7pKEHg3pnuF9WWdl4pgnrpKhmJpZ7pOVxDvYoTrW
nLsAeeBqhqrAphz4je+pqzowfh7oRW2iwZtvoEXgF8Rypk0l9I4uYt5QR+9LQneg6c5AHLeYQImy
3M5tZKetx/XOmkA2CRL+6oTLcjUMFHFNAHbWgYdmL3Gyh7pacrB5TS/7GtuCXXX2PWGg39h98AAY
OfLpCgYJrsuuWT1ctcKfckid4rsblQfjQHbrL6bdJtRvMiIl/ofhxWgT4MtBisiQCHvZCN2brBLG
y1u8rvdm6PkW1NH7JfEGyJZGCiRqX+2dhtEc0KcimocQWqAlSVUnKtxz9RWS1I2vJ5CEggS9+Ens
AgMzVqL3tT0uKUScXno9vgnM0DMFuZJtBYHnPGb0XZfsspTVXjRirxq18ay2vvB1db0gLQadrPGR
SyKC2F2cpFEyxinGCbSARiai5zReBQtKHKRnYJ3Xd7DAOiBG5ygQ3qpePDXjlJOmX24GTI0zgZow
wxzke8SFv6m74N0xZV3Mkf/WMhwhTLjsjBkE6GCQe0DXNtaAkzq68qIi0zdKWFK4BoqraGc700pV
fgq0SzLqApCZirZ5FIFz78T8Fv67ybUNK7uLaKxRHvTI2VBBzYP9Ntl1EXfNuElCSR9DggDNLafK
A5pI4IebnTbNEa6+1sEeERhgZWsg3dyoi7hCEQnV01tcsUdNpxkQfX0BlRuY7dZz2s5QK05UA+Zx
Tw5NueRQWXzBic7GqLl0ZyjioxK2K/LozBNKM7NzfSTkM3NeUaJAs2KqB9hnsnIDz1yWRyLus6oC
PNBnFSCXEzo1mO0kKT6nKmtGhpPfUisvnTHMysmrUjtkESjIesiCSEcPJqKOTIeQ+Ie6BJoXrl4Q
PVDyUtbgREesK6HbWuMucKMLHjlbWP6VuRKelSobv6Su68d+ihV05noQ/eHNgtpBJHkI4na24N52
Kv6ImfXRDXqRzs58bdj4UboL7vEudNK6asYsnAZ2QcR8TZCtZu7k3C5N7BUAW4JYAa6N8s2ros2Q
VyDwZqEzvJNERNfwwIU+OBlf51a/1NyloCd0Vka13YCO5t42o3dLG7VlhAGhNyX3kEiHynYQv0Pa
pMrAIWmyEgV7NgxThXeqkbaU/bOx5A+4UfwVMt/LYY7c7qUiBlejKzdW0ljp0LsggTSyGCOBYifh
hzoc9CG2IgFKpbMUtiuHoxYOutuN/wE5OQbDPfdBgLaDp5NgqbUfrVttnSq4FHU8ZaiwFlTvbDfM
7EBJdy0Mve4pEqHeU2kVTS8xI3cKirzFIsu/WiTo6Ty2e7WM390FKgWLTDhCHFzKHUVvLfD+4UJz
1Y/RBdB+Hwbu2GkzWK+TjPeIg4eyDPwNpJYvDauTwgQkygb4cisI31GpftCY3LWjQCa4eOouWvzt
HCdvHith6q4MJI06/wneyjdeU1+aZKRHuAp+L0vA6YH5eIaCM8/6UnZZ2C3fOwvMGI/EO1LN/BZS
BWYzAIaf2TFkgnl5MaGMuK1C5V0aUkHNug2ygE9Hb45NjnOcczocq4Q2KeZkm8WUW3RkmlVJCfvS
en/ZbldAlsvaMgr2fRaCNHJsjP1XFfXf6dJaBe6sbwtlN503P4MBkw22rXKfWRpFuLEzeyi3ldvs
I1Md9dIewQ/tM9cK7RvKk31robdQu2WZonODnGxKYKI0BhQgj6kqRkk83InVoZo0EB+OmzccUjJ9
FN4x0uH2d+N3Uk/3rIu2CI3XxLFMbvnmAzLlOgUey9v1gX5VeJ5w4gY8TlV49fiOa/iq1UlZJA1y
w4kmV54T541v3YXUGfKma28hVaqzRvobr4ffzkheotUBaMCBRGYJA5lg2jsj+QgtWe2AdIdSK+t2
CwWNCJMEoIot6M/yRb8zWdLcMRJNg6mAvsIjK/ldqdyVgfyIPOcykuGPoRJ+hrjTFcoKo3SwW+ui
naB37kMuWxMebSsBvaAYz0HkOKRjzNqiBA32cuqXBOlWdVnb3iGgaMjU01ui42coz3sb0hNyDPFb
UteqwMaHY+MAunc2x/GV5ChyMSnSeRSNfUq5WdJ61hAGcetvFfNvR+LcukT0qfCJmzYOji/6OIWC
Rix6MeQOGn4Zb4Nyz6pYb+Me0cfnKPuofmRQrbUGgXEqbfbwZX9IrO5oKX8XaeuiVu4+ICSveYzU
lwVbtNFg3MRjXA1d7sI2bBcv4fd5pM/J3G8hXIBPku1nSOunUE0f0YRa4DCC4lLp5D4OK5abltBc
KeQb9rQrO9fNqsQ6UqQCWeehjQSpsK1WwYUJgxzTlzm3WfXWdU4IvmG1bxVXKSbz9l6LdlsP05Th
iqku48Z698OBpdbQf6NuJFMD+0lihUf0kNNRemh2d+hr9V7RTBf4BAooPxUq/EGYuHW1yBNt3hpP
Hq1YZ2jRXvUuvxuDFsC5cSvc5blMaDF5UWHaZQFue75vByv3GkQ1tPheApewLJpKAC6HPOG+vUVB
fQujqS010VZ2VaESkgmXFlbtQgFmKSaMQ0oYGMowghkAQqtXHpr5PVm7Z6iOkBs55lsXm+eV1wqv
ueBeB8O2t+OsKSGRuDwN/XwJePUVKGdg/CU4dpIXbmQ+QFNBX3OGpA2tloe2mp/m2L0PBHAoQR8c
IVxobaeuvZtxirKhtHadLTfapzQbw+A6LKNbi/HLHh69kIVhu077L3Eb/Qh08Axd6DALfBwWGegi
8cMdPM/QaOulLGZt850u+V5xChVupTauCD9mh+OT7g98QoTy7V27RKlU40PctLtq8o+YQlyWaOMw
xa/KpM3RWtn28HyEokx4kEyS1HGsHSM0zuDFeOMMfluA6jkBCjtdJzM5aqfdVyS48GQHHCWZ57QM
1UtApown46GlMfxTDCC0pE8XITdta+0sPXhpy7q7tlWPwhtv1qQGx0Me4K8gCpTJsBPgfCv0goaE
RB8teAg0LYR75VrTjiNhNl1T4LKmaWnJfehhem/mPaytjnjll0xFIKdWeZlYhVnItRhwBcQsvmVi
2FquyGhMK1wOSZOiCMBArg0eLUC/MqAP8I6Q841qvAKueQM1xW2Fqh8Bt6ZZ41Z+jsB/XVNrz1uH
Z9XUvUXgsCB4p65bZUlvtvBFT6Ma1c6C+V49/iVq+yWc6YXn80fLHu+CxcBlyMz4r0S5r+b+3guG
Tb9Kofj82aplTmermD2DHB3G3annoKIGw2vH9ZgpQYsxHIs59HOCJg5Go+TGkxrJjih3NQ+vRjK9
Lsn0LU5mVMR81eg4BMY+KA330zn+sFHFpRB/8dNekXSYxysdRlHW8ggGX3YBTS+ETfpiuf6HGfX9
OADFIiv/KR4hcLmUyTuxpJVOoBkcSndu8o4hi5lAC5mX+kI0dp26Kjl4Gi1+7vl7adyNiOrNvARP
s6izjuD9C+eKh/I7Dci+1OWBIchwiVZhEF0BdFrE7d8WZObVFt7BNSQjYNOU1vLh8D5HpX/hIKNQ
tZtPpXdNXdQPE/je/jIdtG4/5g79It6UlwlaFiUYwoL+6JAyapv1G4+oPVSH72b3HsaHT5jMIK2O
85DpHa6PdBTzTe8MQWYx9iqknXrddKRwVg16H6aJ3vANNhG3odWAukrVQTptUdeQX5oMmlKEijib
lIgyhWZyJsiI6cc09DmU4/dof/2oSF0oBbtUnsR3JqSZsPppE5HlBuLYj5DCgG7TInbUWH85VWtQ
hrV3iU0uYrtxcy3pQ1CjAuRzs4FuZR4uaLH7Y3gZz8vrHAY3SY0mCRoUG44zkIkZ1YWZ0F+EDACa
Ea1/iJxxX6NwDoZ267YaqE2CMgWK+XaE1kQbiquV8NhNMkdqeLfMFcAkczpivAG3i0u2uK+COj9o
B13ORG+o0blDu20ZNtDaVkACDLa/rYl36GOniE2COUq/gUTadROGCk2d6CLCyKJoaJ/ranxjULnp
dHBVCeSvwyT3xiV5hfFjb/rHzuX7hQ0KHyg06sMB6jFam50Z5A/V+WhjS2+nBsjZVDYtjNtf2QPm
U7K88PTd2Gt0ARd3D8YXNAiCW4uXL9McFjLpN8CWXweYBnGVayKOXMeFtz5o6G/Akjz23N91Ms6d
yLqH8M7BEmbnjPTSmInB2VlBzsK/cyM7Zz6UX+bY2iMdhs34lOjM7zFhcbhdb3qv2ujlUXsj/p4c
Yyq8YuLNR1nH30KAqvPW5yscqJo3bky6DGVBm2Hgtq8wcYHCKw6rcFkuW+Rv4QIfDSdQmanQPXTJ
DDVC1ChNVRdlCycsKPp7qST1eyziqyUxb/4S3foaMaapnduJJDC0E+9DVGFGVh8w3MY3iM/Li3Ha
5ZONgeIsxxs5XI74jmdBHzAu+l4N/bBBksnSBpglMOGhITH1WyLcgqFWTFAOzNh7a7m3nB5fTJdb
lgu49EA+7IntGiNhIiQhg4k2Thw84MMvOHsS1N42brwrfZymGNVUOW3RkcxklBTN0jgpAY+5LFHI
8uoHnGt2g3Dz3otzaoUTRhIkSBtttzmdfJ177cSu+iWCFKRBf3ZonXAX1CjYHH/EoXWIuR6Z26ON
pJGHtVF3KWmpN4DDzEc5a28bh32/kV1b3QLTRFOHjW8jDUUO/WiaORINwsa221dMp9iWcu3kjXKr
3A6q4dJ2VVNYNrpPpPOeFaNt5nBa2D7/aKzugERvh+BcRNMPI/6Pq/NYchzJ1vQLXdiFFmNjvSAA
akYwtNi4hUoADu3QePr52MtZVWVXpyIB93N+OREs5+7Gav1T0gg90Iyk3PVeclBBhOQVGbgAecXt
0HN+G17DqIG1WZrHpc6jqg2OBkgemPkl7YnfrZMh7GZzPzbeoaGvKc8ZgKqiY5JW3c4pCD0xehjJ
cTOPbMlGvXPGOna8hQdWv1bQTIL3XZBJNpCnTmBVNDBqUz1z1f+7fo6XnoC4ziadLK+iXGtOFWoE
z5g6TObFAeJvI8kLT4b2axLabrw58mk5WjGdlSZl50X2rBM3u6Ft9lzOw7sl14t3I5XZTcTwbnqo
7lS7we95bNwEbqENfRYu7WecqKKYbMIJjAsf1jkrzX1j+yGLFKdzsdekd/RG4y013R83qC+VbGOw
j51WeWDEZHaLO6Cc/CervT50A0ot1NzFuRls5WjucWnypRmR67lbtlsir8pja2bnGSLGtPOHIgHb
UFsUKPAWhfhHNM3BKyEB++Fi65yeCX86Tby2iRlmYD5el0cTRgFn3uUFIBIIUIBSQGrutSpe6um5
ZrGQlQw9wMKuuOagQ3BDFKDO77k7hkP112Xec9K6+6H27o25fzGE2uID/0v6cWuNCCrGLF5Fam9k
U37OInsS4wiy9CdGDrkye/Smeje3xd7qCwIUC9ZPI2ey40nuko+guVR6thu4Xrp5+HHr/uKAgqLS
ZjD1yrBS1PFUrrnzJv1C4OJm9dkqAu8IWXIY8mE3+i/8vaM6Xx5HC1opBfMZvgZvifvb02wGR+UN
d4ikTnViv2pm+2Tgz19hDvvJOknHOOfsKdPY7hzCv6yUmRHMGzizz5cTmefnMqkjaU3W0eiTez3J
4tn3I70BZS6TZ1vpSBvksQm4OLXxPrWXUw46MfTU6RbKQ04L5q2tJ7H630Xibm76kEDL9lpA8/qs
P3epcRLGP30tDubqngYG7AY0MF9QHLTeDHzScBZ64ydvw1+AsqVK4XnN8r5YDoN7hc58SokvE213
kSQzN9VyXSx1WuUxAEHx13Sz3EhGYe4yyIIlAI6bGutQJ9pOed3VUtYLKbob+4aY+pP3XfXZT1MI
B8TfrYAFqkN5+4iG8rvwm2dOqGguhm2NcmrhziQUNCzAxLtM/wq84TyI4mTI9Ikee4RPcCbuVLy7
dfFm0vEYDjK7FCLjfNCegszh3ZuONf1izcBVhsh2eyNYUmfuNhhdaNBMTtm8Rs7q3kGnsoTUOwPO
JM/rUy3EwWnyyO8GUDsIpZRPs8rOfD1XHqFzMS//CrdAzs82q2nza0UghGeof7OpwKEWFU9u/RmY
DTjg9DTyyeS0t/ZJS1WCtz4LhwssNZtl44q39obrOd2zkQj4viHO226fmUKF9mDuJsbjTQPYwU8N
J3zGQ6c9WO18pYAhlrbx4AWftJvHFt2cxbC8GjOGndFL4woYbPXBfgF8CarZ6HyyAev/OMFxNwam
my59bdb6YJjjNrUe6ZP4IkUi9JqHSbci4hyP+UxhdS64+ddIEypuFkKUlpp2+CpyxbR1m/RkWShg
/eMgDfaYVtzxHp7gUvaeVb3k0jouHoXkGbdLMGzRmIRibe41d91YEMPKeWnFdK88rQkBEH16hXRa
GHetof1WHA3gIzR9ZH+zbV9nOZ319m0cuVrZP+ohu+pdgSEOokCud5q+7texvBuX5iNYrANUwaZF
eCK6IqTsDbE+gGRBekfCFCxBhMcO/DkvfkaiR8HH8UJAJgxW98O8d+ThakgMzU9eZr9ZxrhTZn/M
lfagm+uB/s1Xt583Vr6yMd/bWhXPCnC09R48Ne/TatoU2WEQV4fTMuFMQSqi1n9rUYbjum4V+tqm
cncpLnW9ONXzKzfGkdvin5iS2Gy0ja+/ZH6wz8byrJYxrlW3BRl+WYduVxYzk37ax8pZXzVn2qWk
yUirP7hDviWlgOg9rguIbZ8xxBifJ825zAn22tF/sMFBSOralOrLbZcIbDEkYeiy1M7B6QTdImM8
2/lXAYNidwS75MHG7oNNsdqR2ZskzWhRxQPhNMY2JcJML2Rk/Hdzm2nx04OXXtP/Uk3bFSWTstvw
bmLGPRGkt00TMPR2uo5ddu5p36Jqg6VaYwO37JiDL1IZntx5VMCa2rm2g7e+Di5DWr8DtfzOdXK2
6TYFpz5I7SZIlDwAkPLx6hzzHMJR6XEaXLXJfrcyeSqKaXdbcvQm23mmCpdShRiAtpAeUW1owMV/
yIJDP+Bt76x/4yBOCuxT016ICUJX0ExXu1yONhIJgsseK9PJNoaUd5M3nnu3eVDSjtM+P8sakXRt
/d44EVoHrpNtvM1GtaepZGfWFiazAdaeGNS8jXH4HApkPnlZxRKPyuokRyMrj534EnN+xyUH35ch
zKmYHp0HjFLbWzA8f+03y84eQS8/yDNXCIRA1GbBeVTZcQEO0M7l1ku6UEwvS8nl5Fgj5xlSjEl+
zxDZ9dKcTCp1OyaDTozYn5EcxHQGhhRtIZkiJZbvd2kG0pI+fSjREl4mk9arnY+UtutsEhDoxXDv
6HSLpj11XLy77rOZUkwNY4xwwYkDoAKdEpsWtUajIjN1wU3rSwpG6EDyGedg/G47Il3grmz+aXl9
fOvftUT9ZVIzEE80wK+GPFrrxGEWAChYcGByui87673WiOQsUDVQsUyv2nKupR967qnUTHbR62Cy
bui/xeLddYUdE6fxj2jfO7JQthmFyU2+csX358n+tiXa/HyO5ZpvFiE2VvpvaJZYM3r40H/scRu/
VT+ZTLeL8M7unIda10dl1wKCpZeCgdwPLpRnhikNtZFeOBvqiM4DE26FSHFjctr1eXcUrFi+h7lL
HoSeEh6Vb7KWd8oxT0v33qsy0lSRbQpzeIbas7kY5ruxsL5dxY28DvUdo/BHlZfxmHAh+AwCG99m
inXb4atw1NXWSHZp8CD5vNeG+HYrZGpO2jIVuXU4EPEROMUGUCu09LQkAVXGkzE8zH3+UlKoMKgb
Yp1vbQ3Ji5Elx6VL31p+axzI90vZnBM+0AmJnj7Im6ilIMO02SjPj1T3mIjvJvtoHD20bySe48P7
2yicOFYGSr354y87p0xvH+ryNmfGZwr6viFN489p9YBfZYSfcc19mjBM9c1XpS9vvmleW6f9yAz/
0xlewR702FzETkh9WzrpG8DbZ+rfz1X+r1+Wl6rcdcu6zdVzYGUfdjJvTZahJnsi+u5Dn6pzYCDr
q42vPgt+cX5uGuNE8kioCvFHLdK+crNvx1PmTu/RGboJopQgCQBvxpxLrfwTdX5OBINYpS13okuz
R39exKe6PZJyLf14Mbxum7jycXDEsPNp5H7oG62MMhj8qKoYD9Vq6nEjO//kND4hXk2fR7ZEp9Hn
DIR6llphOwcqFKR+76s5Zf2z+4b1mdV+0c0i0q283eRev7JFtMlp0Z12E1R9G86G1SKIpn8zSf2v
aXa/1oXwVUi3T8/keyuNG6Bt1o9lW+db4S1fk2NIJGDwgNqMvbKaPXuTLcnL0BJnVmkDw4LZXtbZ
HXatDQDayb5E9TSf0kEbDg7h+CEAQ73VPC5tZMG3qlp5nQxYb8KGijCpoCewJvAQkA7n8YlAEKij
Nzv34+I/+mPmAaKWFvNXG6P8NPCBGRniw8rc+el6dimH4Xgl9mGox93YuV85Fx1jJqVyXkL7lY1m
DtkkyGD1jWA5GnIm98ymHqBp9iV008ZMjKuZBw+jA3TtuPucCKyQqNKUllRIdX948qth3+j8FqKJ
m8zcur6KKP87TG7y5QOTeKAhshNXTYM4XVT76A7WOVDDjbbSnossO62tF8F+Mzh6/bfk2Z9NLJuF
CagzbTy7uuOXJgWNzzQRVrZBDakOiHu/cQXooVrTOV5LNtvJGO0w9Uu4vlmFjtCJ7/IPfD2/llm7
OyTlh8otHibZ7EZveQAlq2KFBj2yHCzYaDzAVvNm65jF2WOwvZGaz9OCoyGf3zIiY/Zzny1gaT0i
OX84lLjh4GEbJyQh45s6TPdaljWol1BENI6IUXuZRysnUebnB8plT76OpqRLu18KibDssUFTJVg8
G33+l63zRRY8+k7/OJj6k+7Xv/a63O4eUDGqMQdiQ5of19JmAvfSQ6XXUaPsT+G7TBqOdrQJwUTj
2zI0j+WfkbkGKsHJ23Q140BdwelWOU+u8L+EXUo21/VgpgvygaKfD6Tt3DduepF187tixQffHL75
XH+MstHDtfB2/I9XVHKfN2irvs0itAyDPqkwbbsMKITo3MUjpGKA6ZiULza4AMZwSifyC+X0afQr
kdPZZV7Xr9xeTYCkYdtiaENBKu7qOr+YGSccq0u2Gcus2A7DmiOnTLadaHskCAGLlcGybcpuiQhp
aEObV2sj+/qrF+bTystd8WLzLa4Z6nZexpR42MNgAQVPKslgApG+VbYYNrOr/wEbzPHSVUgpRf0a
NN2tUB7qSMiaINe+iHvCmDY5BaPGEtDwEox/WYXIpp08FNh9dm94bRGNJfIK6l/3XTn/sfpPe9WZ
Gp1q40Puu3t4bnai/KChTQzTZoq6G8JpFxrQPKqQstWO0F5fhe3HDf+ykRPClWlm5rQxAqDxuRB1
qG/oO0QmMurM2zdGfzKNs9OkVrRW48ShYKIeZmX2JGetlWtbuJ1tOupczIXDgpz0O7E0z/VcfDGU
gYg0xq6g+oPYEabKMbmzWtY2q6XxCwV02ED1NuTEbF0hXtbFve8r96ci1lV1dVQU1XVUzWfbo3ys
NUhICo6iTLLYmOZTg6AsCnjUoqlz6N5Ihbax5/rUluLODoazms2TVMbesgcPYPmDcml9WyzuEwXV
L6N/i6KnY7lahp98SO+XoT9U0rtIKc9O2UL5yGlvp8ZVZYAgplnsiDW+7w37syuTt3UaXzEqv6X6
3IWebp3gSbd6r4EwB78mMttDOnVztJiAvJk0hv3qj+BF685K9T8IrY101l1QOQflFrwylDItddJG
JEWjUuySq1cRi451KBT2cOiaBRW7qT5YvSwc0V4HwNV+NTnUky45J+HEMLiUj1LeZsKbAxTvOJpw
xcMhHXVf5T4qc/hHglv1KPe4cUhUhWKRdzn718bDPRCafdaxpdsEtlfTe4pwemMt6sNM/DSilesx
mYHlPK9POMBHb5uotgyX2mpjRUQnz6kNadQ/taZ/7Gea429FLXE+8gDWgkPMXBGc9dVHsiTXqRiO
olY/I/TWnGd21KHhBZ4i9V20ldimDYpnnfoRoktOGKTuDb/5t+pA84uH03jUmJ8MM08PTT1dOv77
2MF6dNZBNO6ydzvezVag18mwBPWiShBHSyAkCaquVf1pKYImypzufnL7o5XMh5U3HinOji61m+5/
PJWWW8azUbcR8jgqfyHFHc1/lLX5a1hdGhE7zO0tNSZQAQMHDopOyeWOrkfO2SXvOZwqJw+BXTOC
7L3HlDyATbsmexnwTHYQPgK9D4qpeMnmMU674KPTnDfPKKATxMXjhvUy/SEosyO1gmxSWgGZWyPI
BWV/pCztNHVoEMaF9bRhPi/6+gG4EBynBQKaIeEnO/tsUV+srNlaknzjcMrC2eTEAtxGhmkeGMDh
Yeche+p98m6I7no3KnNGquPGA3/18ibRXQYilSU9fbedULqLRsr/KLfYSy0QzK7fd0GKU9Ks1TnR
R/buBl3O6LkS35TwroM1eHslmls694Np2sbWqNyXQPr6AZ/QEq29S+CpWbPLZQbvY9XqUV/aEu03
G71CDHHVkV2EiGzzrTRAfosVnV3dLrj3EYK0MxUCE9kZU+cmHJ/ixYTtbKT72cxg/L6VvmJfoAa2
ILK/yF/RTT3qqjikyMQGgz3IQhKQLijv/Ife055X37yOnv0aoC10oPe7ScJITyaDhuld+nV9Hnvv
tJSE9bryJk2/tbdbuYxMjeO7UQZUa6p/9s10GFArWq333k7LB8EHOlBjt2zLPGN5IOB6n9HFhMYk
YT4rF4gOwxpjfzKnUAXNebTMZzfxqEdQ9QcMwt0I2Iu7YxLxOOpPecrc17jOy1p3T7hGDnbVHTQP
ZrBb97dFUtbZs5Zqd2OVvKSpexGBxq7enzBbnU11HyAuC02FbL+pT4RCIWorNI7hMgs7O9vqHYix
mi9uVVFtW85fuKACqV4okthDyx4xBD1WNe9X0JxGVztLU73oHtPSALCh5wytplsLcCpxXZ3lvUea
FCq7gjtT3gyh0Ed8Q6zkdshTmZxQJ7YR1v6XvmBQz8UpheDrnPrsI6pkm02Y+q30waFaSbectyo1
fpBf7HsrPY11ewf3C9pZj+Ho9981qGqkmdr9HBSIWOUbYoywqCj1yuMinV9SQ77XbQ/Ia+5nQvrB
FeSRiM8z/pNvR3buVujJ81C7Z4QBMV82nAyzoUReokagFWBaEThb0+uiekUGNhfeSes++hHZXzIW
JzqoUlpSrFDPJnfTm7rBVFe+kpv+ZmnusUDfgufnzV7MiIqZ+4mRARjV522Biy/LwedIzSSIgg1n
1lnuruzZw7ApplbFsiffxE1hYNfHMQ+eCUneqSCNO8N5rPQC8a7zKVckd+jSD5KF29OcfaDNzzaS
uskpI6NBsoscpjPWNaaqC0uBh0TXPk1Lsse9cq+tCYBD9S5KZ2/bDuPOT93CXzmiQSe+Zm9jb38B
e3ibcu6/uZWfSp3jO0DA6jqPnefHteddiQH87RBfwylqf8yE8UAcc2n4j8oEFSpT2MQOcjjue6KW
pxnFUJL/M/NabpbsUy+K4pld6qVlDeEqhP62ZZh62rUo/DuZj8gc9Sf8eo9gp1F7c0cZVMdtJev7
piWJ5b2H9yaIE1LBECgWOAmhlsmOljxWgWbuxqJlQrVI9V4ZVNZu+uxbd2drK5OUtr57t+KrJkgf
btmyycwIYzhLiiWATWCBg1mkektmFFV6yUg+/rO4JUN3hlNv23KfNuIyd8VTHdQnFegrlFTPYkqv
EPj9IKM+H0BqSlJdPdPbO1R5+RbFV0Ggw2fr5VGbbaxzvTpOeQaH1phanIzVafY0CJ2lf6c3+c1T
lrWjdXinFdwNLlZVzGWHlvG0qYeoda0wox5hg/AwxUE35PFor6+T0D1I9Dndl/li8jKY5omV7dnR
azhdjJrYhLIwWBGM1+MnDuvrROy3NvLTq8wa9hK7426U4jlzvaNomHeD9NIMhHPZw7jnMHvpCtB8
bzl2MMmtZcY37NxME3Au5ISTNp1sVFCsn1Hd2LAK/MWCNPKzBS42AGhyWhj8ulrupPRjzVGnSrGy
OvnGVlqMfcQEBckOGjm16IPw3eQBdSiaRbqZvqjr0ixQuQyTwbzsEVPv3ICLIijrx0GbNXS98lSl
C6pBPscm1QMe+6nYGO00oGFNXxiqQqO34tFYPgxmMgSCvPZWgMFkbLXlgEIOXxs0OR0AGDqcCZFe
CQnbyPLRWKyJ19Z8oOdyr6Xuz2Jkh1FBAxFDHkLETswK/N3SyS12vq9w1w28/qzMzWzsaGxEBwDT
Gg28lLSKR02eH5vZu4MwizslI8yuO5EY73NbxaQT5LEtuf70hsF6bZduE6CViEQ615D7UxOmuSji
oAlYB12NGUGKowPLOaAZjXrD32YCLs92SdtNn0oKibi2OmZFywcxNmf72525QBDERjRv8UStPDam
rTCxZvUjacXIgQmKBxm2/CnuLV6VAc/M3G9c1brhktt3DR1uO034j5gduYoKxA76gOhHNutv0mJ8
yoR6Vlruh+hRgeWSlC1kzB6E49wh/d7JNON2Q30EntPt7JzLduhZFzJSl6p+ZB8vl5faDP4aFDHh
UBqXOi33VuLwx6lj4po3qcOx4SkK3pwHF5AwrHPWdc8eIPrTZ5xJP/boPfWN/WSW3kvATLsxGRUs
W+3d0b73bswgG83jJIuPQDOeF8/6DnJnwWYjTisGJjbw9mOY8AO4zXz1ZtrVpNmCtI3TtcP5Cyyd
LljH5pJxi5OdVmUZNV4Kginkuzvzx7oJijD0RXNd/5gBv5duvFlO+Z70oOOrqNM4EQjXfXurT+6w
sU3xzVy+bkxPdLuaHvUNLWf8N/WBdIBwofTDsEXod/4efszeBcIFm1iNKQJUYxJtp7dMs16mdjkW
ogTkNR89u+bL1hmPFevO0vFtz65739nAoC16nECsQO+gwMP8pxD9VqtEfWPoXAL6G1FNnFrY/IFr
dSPMC5pChF9hCeqW1yXwThPuCIluVKTjxc+ssz0Fe2NmUzC9q7A1QHe3RU6WxsxAJ4nMLAMBzVgQ
mTCNvVYlh2Bq7xNSRcDCRFwt6/ADSCLPWInqU9AFv5meNxg4c3Ty8x2Sqx0VTfxJQFRDkacYfFH/
lZp4H21EcbgP1rDP1FszdJ9ttlxITqbbSNFl7JkNiJie/ZpJ3W1zixEKdnPS9RP93n2su7Uf2mRh
myUyZITibEPVynXSMuT28nG2PT7kKYtLUvbItcqiplKQA3Y6brJRaWGXkJ/dinm7ImLGBAK3rCGz
53DHhCM0uMt+YL1a2h89s/ob9sLmhQGdWlvAIas6J373nZiIhAK/5lfzKB3PUj79ETV46+pntrC9
biBO0NoxbsryMxncnnGZSSCXM6Sbpu9s4WbEQOZ0by0Z70LLxpXNQXtduubOMPtPWTtssJgx8fxp
+haEIQspEMNVMhYjbvnmbnTtL71N0WePzfA5iKB6zWoUMrnbop/u8GtvHXqqYhvcme1ZMy6ZmyKO
DOz+i144pDnWiNnI9ipkSHP3S97dB89gFY56gs1B5td0qdKd8tFc0hqkHO3PwTywMwzVQqD0P0oB
QEgnaH4sRnKo7g6GI+Ol4oJ69dP+4A+W2CfN+GNWFT0RPWdNMlXGi6GyOXRxD0QZZ6gKOu3gpOSz
BVUOdq+5uTz3Uzs9lMyjmyKh8rzkWoxqd/qesLpHhScB6/EOtLZ99jLQM3iKfTCKL84uXPFEYSBi
VhmyymBFSl8QyK2NPLSqgyGmq/Np9QWNsmn1ko0VlSLoLakjsxidRHUmw9c8uk5bhIzl3ePSWvK5
wDEQpSShQtEmK7vLQjtWYwxbr6UFnudUYU6xn+GTwUNmbpipcLSot9UDcptmK6x6jnR3LE/5wDTU
dDwucyInDiYnkUckesi3SdccNxTx8GUV9Bt0a3YhltJ7doWT/BmQdo8EsfKQz90cbNVqmXtRDWlk
TQqUtsKO0NaYq5zMHOjg0Z1t1aOgGmriEPx0aPZNYY0PFMCyxPBUxeDff1y8XczniEOlS7+dzp8O
NVD8NemdZStEX+/FUvPEGKW1XZX9ZfcIKFUK1ocl54cStwWBGVKBYYJPN92yCzUXcVczpP1DueZL
iAQCcTUNM3RBzlPyr/AK7Xfoxhlhva38k+tIFTH0qo8aSG9f1vYY+QndkXCVg/UKBNwzb2QoT4xe
tCds4MY1HYrurvdy/8teLI9Pem0RTGiafCYTpHybU7s8Z5inmThKDeGNlnRxWiLZ3nRWejuCuMd3
5KbN+3oxAV0nqEGu9Yrxx6Px0oL+KGu+lKUzNJoulQdR1SyXNbXbXYXCkSlNIepa3PToVKa4DCv6
8sK6SU/a5Cbv7vO9QTVUXDj5tEOdgcYmHX0ztizX+atnVAVZjRB41J1pu/ZjQxfKkEVVotyT14EK
rHm+fEy8IyhEGFjsAI/+Mi+kRig5oTGvEpaE1jA+FNJLXuIAU6mld4dSKUQLmYtB1mf21HXTv3YS
UF6kvrm3CnQGc2XcPrt0eeRH2knv1gZFp+ruSrR7hEWjArMtW9xN4AD7qWzcXa74OIvCrX4Go3e+
/bGctjktlLt+TcbnCjTn3vW5p/nIxBM3eXWBCeE0VwqXa9exDMGHxAOp3XftjdCWM7W8randfHJB
evYrPTi1aRLs+D9nxAMkxXbMAv+QZIEeEyrJxoX6MArasT/ncsC8v479UUxlfunbdv4nesCdUsPK
jvSluPd6zBCiq7qTW9LY1LiZTxWMMd/zpWlHS7M1pB6Nd2clCHgCHAqxleUGE0yJ7Rnc97Qsssff
txpPpCQ4R9lm60svDYZdkJIobeV6jz4ZUp1R9mDWOt00o88xUFnTiVxvQPeReAmx6gaFKWaN+I7t
lmPwDbUd+knyWZpTLSdtq1ekbaga/tcZbT3MFS53vWh0Lk/Hf7X4pp6GOXUgwA0+NVvAoeF2D3GZ
Dxea5cUux1K1xeaUUgDeiKNh+bBkqey2uliMWJqCdQUz+CVpguFqY8aOO28y9oZV0PKZtdmBSKoC
69icbZn0l92QJ9VrJXx4AZSh20ql1sFuO3k/ScGzfdNzFrhFyOaxeOMtwd7QzXU8rKa3qyoUvl1q
ZnE3zb/tjdyb8r45d0nibTAjuhF16MEpKHhfS0FYsNFxdVAaKi8THKfcAA+xllq9fVatY+/QILd7
zQFSLPpliPLJRaGQOfodm8mKWNih5FV6JWaGItvayFXwxMv6Hn35g5/Z6mkw5HyAFIeHQG4vIuK9
0M7iMo6Yl1QRjkaLpL+wC8qve50+xQFR9LCdVw+ToJeXcP7TECCQ0Quc8TGEbXt1yqTCAjnI4lL5
KDJ5SovISIX8akXVPkpaK3eYMiddRtCKU0nCAkdN81OAOmwmsahD3VjBYbFbJybUaFxyoK6aOm5b
lNzoItPFVWlZc8nG2Rp4jsZyN5KuLsJBaDQm9a2OkIQrfHmd3cJ51LhEZKxNyhn4Y+ps8gNQBTZ9
fTTB/ChWx2dlu+q980UeRJXwcBvLZNQLmKDOvEsqgY3e0UkfiIqx5UjW/BnJvuRsd9m38qxH4qQc
glM4ch/XOqj8vVdLLdj4zdA+EdqSf+AsNqaDVJ7gvR36NuCx9ArvjAgh115HVGH2naURfvFAB2GJ
kXCl0P4+464tCyQCfEXHZOkVY6i9ygFJmZochUqDuSauGiipn4HWsQSRS6C4zFI5jyQfTM58syRN
3kvtDKUTp0spk2NmFQAhnn9LjOwaa3K3CV4CDhqcVy+5kSZfoinVEDtTHjySfYXobGkcVGJ9fzMj
IoNdg7C0qIlkeWKZdDeSh7slC7h58kbFVFlW/iLDbMjR57HbzJjw9XZdNqpPKgXhu/ST9jeWyeQi
Cujs9M4bcvDonKam+ilZby1WZCPn/sVPjByMNfHND9zSVVT3lR+ves5nqyM4aOKxVG0DLjRmwyGx
u2wNcYcQFzWZ2Alj1NfEc/hzzXfJ0l5YWyUzfi75kIN54kxpmnAVTfKblB7/avncCpE/cJzu8ra9
/STKMAFKzblSZ+qxhjqaioBzS5Nd6z+R3jE9W6ysz/Nc8RxLt6cit26W1dqMqd3A7pcpHLrkH5wC
zoxkqkuIN9pOiFPopCo7g9gvlIAytolTYpudh5sgK7HBlDQf19qhLic9OWgiqIujx6iAmmh2MTOM
Pgbc+5Sn5JYKYtnFLuknh+wyy5x+dG9es/h/yPLldGt0PFuuiPwCM0L+3XpPNlNYijO9o3s76f3I
xr+nERsg1G0rd9ZykxYEIRFxIQEZPGTp4E6YH4OqPIxrjujWCTOIMIdKyVJA2eGR/W9a3v/+zP8n
+auvNTFYddX95//y4x8+D5Ulaf///fA/9/+PvTNbbhtJ9/yrVNQ9PNiXiOlzQZAESZHaJUu+QUi2
jH3f8TbzAPMU58XmB5eri4J5xFPdVzMxURdd1baUyEQi81v+S/6W3tXl21t9eMn/5/Sj//yr//H+
P/nJn795+VK/vPuPFbdZPdw0b+Vw+1Y1cf1jTJ5h+pv/3T/87e3Hb7kf8rd//P7yjYt0GVR1GXyt
f//5R9tv//gdaV6M4dH1+x/HY/z8C5cvCT9rv72U//m/Tv7Q20tV/+N3QTE+yZqsIhGLJqEiokX2
+2/d248/UqVPKlKSloGyvGiKWKP+/luKH5TPj8mfDNT4EFSA6cCfaZMXX5U1P/7M+IQjpoU/oskf
aJDZrN//fMB3L+KvF/NbivJBFqR19Y/fpZkq22S5xtiEYAiMK5I8V51tVarPVKW5Ffbtsoi29T0d
87vgId8YqDLAM6faeN8+CEvpjGQnctQoy/2xVab11XH+U3RJRn5BVaiU4UjwXnnOt6zBHDxYeyEI
vxigAw3tJBGqBxMkv9Oo1XMzFtU3L+iq71oLhLnSi3yl6kl/H2Fjf+nBhtp0aIrfVigKEPdzmFRK
w1+R9egFIS3/Au8o5TAUfdgsNILPpzzR0+tIQ12jL1X5iTiWjnMhFe6+T6T8Lgi9/sn3TIlzWavv
FBjLTiNI2aYNNQpKQQeoth6AJ9t0rwZv4UkGpd2+bAkygDM+INqPHgZo6GUDq3Zfe1jirtgg7X1e
Z9KDqhqjnQxBcZnIo7nW0Gly3AJkzfQr5LWh9OHGE0aIHGlQ2xGE95U+FM26KZKWY3ZstHtwEPFa
DENuOs/rAWy3EkDBoaPF6AeZfInYU3FFlkCpsbSyaiXrRXAo06Ck74cUq6N6unEzgGff+q7qfcUT
TQYekKfuAq5gva4ksoYuKKVV32TyPcOatw2ml7S+LGG0zYxUbkibmDQqEVI7kWmX5MkYf0sHnzI1
3cueIDDVHKmpghsBO6hlJcoDUhONlPJKYgOknMzOAhirOFiBUTVBpI2WCukYFQglABbm+oO7TGU/
WY5dWa1ihOwo/cnAxJuOcLXrP1u1Ojji2BU3SMgMuzwr9F3rlpBQMRHbF7XhbitVcp/k2LWuUTWq
vsic/2ALyrC5LKtKvRBlV97j0ahRIdTGXVNV1TVep9g5eHhgghnORBs4H4hmC5bQQxWNygZPI4go
otXFL4Yadiu1M+AFpAHZlBgCNLFaPblQegmqW13qB0lqCsQ0vLRCnajD1ISWedcRQMkUqls5p7Sp
qjrd68TKe42uS0kkG3I98DuhYD/zINo2ThWPtrU2sQskVRp2iRwKqwYXyhtf0sR9RSh+pxTe8NpU
enqvG3nAzZ2A3On1uoPbLuog12gzxXedF3BZmxph0SYmKKFspOXFFzPWZVhdVGIA4agAqwPZK+/J
67S9PkgUPQ1I8xbAmWCs1lKkZ5K/6sCPOrXWUMsp0eCAPBeiHryuW51PeMLskZnzV6j0QFh/7jtR
TuEq5VLxNkSJYSzp8BW3rcB+Lbs3VPrgSNF2Pygky7qd9pLQfAEZFgWk4B1wqDTXkfISu7rawoML
0VdgtyXGhrg1HyH1NhHIJKRfh2vOzEzbJ0JUUqqXAGOMUbuWFSWfGonePqcKiMkMQKXOFlzAycuw
pTm15t9TwqYegJmjIonzXI9x6i5rpZAufKkQLBARPZhjLe3UnS9P0kAh8Pc33LwFD+qlEB8kuVK+
SAZVuusRAU8KpLAxnrMeL06Y/l4nIC8l15dS0Bl2l3o+DW7ixsrmAzS+xZJfeU4sNpq6GIiawqXq
us330RWhm0WWv+kySXpKq9KCbyL79Axjv1O3Vmma9Nq9akc7RigXkaQRdrmUGLtrHYI0uB43NSEd
evFlmojaLV0k+cmCAfbUjVrp2lXU+o9tX9aO7hXxOjYbLQM3OyBcIlWFQEeEkxmGRUOBYhG1gXnZ
mZMNiuWKFwb1T9NRB2RErsIoyV+BJipPqHgp5gJJQuMtl0gQU00sbjSwbbfYQGVfAMfnGx6VlDAi
SFVWlKegabVGtYGcJLuXwK55E9ng0pwbKDiggEPV/yXvI9AUWeZKzzG96Ag+TQ//xZArzdYHGJR2
SBUAIDDM/TpfiHVKsoPk66UhwQMZZI26kuoHjhWJ1IfLxnTGskdVIxGa5AJpF8CBHQAjIiWpVPaB
2ob76cJCGTHspevIyMp70cfklehQAZPZy88eVylHVdtW8Ip9kQaCwsbd1chgAWn0wECjdDE+mL4V
3HcFogmyXzQ7xZRQA8xDOT0kicin6kWkiSt6RPHXLjey557Fpy3ZI3LWxCJKn4ae3cUlnrOUnVD7
44V6NwTrNVwwvGz5fw3xQRQCLJJcVfGX0UC4ixLCmDwoQUyeB1ggPpQFGo0bi16/tapLVV9mRmDu
2iwHV4qQE6ygoKEpu8IkVLhoZFm/aaAH7VPgdw5CVuqySU0hJ28TUVlDRglOQDVk45uRDtab2OfS
Z47h4hAVBveMi03mNjPTtlgUOJddWwVfGH2A9tJQYP0thZ62sMDV4iAIHgNnTvy1kFJNpbZsftMH
ESUSHHX7N6Pxg7uWh76sNNFbR5C8Nlqa0MQN29BzItEdt0Zhifde4wWHNBNyFDO86JWaZ/G5601U
JNH2UnYUtITdiJ/ufdsYdQ0XVYcXGOhmCPUYMYdWmthmiqEpNMiK8MEz9eCJdpkLwTrtLl260F+K
NlFu1N6Dl6WEmQNEUv429J7/zTRjNHikRO6f0C+S0EbxLLAUpVQjI0ZBcFkJSg1xXBUfQ8kDq0hC
JkzIdkN8Tbomv8pRPUoW5B+S5nAVdg+Rb9XPgPzKh3QEP3UTEwrea0Wt9XYkiCF9J7DDMnQPL70R
sDaFJQLDYWrpiNUD2vvAeqNKkm8TUBbxsqFG3S9HI5ky0kqUtF3S9uGXLiray9L1ki19ab3HsNSM
72XVyO99mlRgLbNizGxJ7oQLd9AgEaJ1+cRmFew0a4dLRBeG4RIVi2gjRJ2RINdW6xL5nJh8K4e+
uct9iM+HpsGmw9YrWjN83zQCFp2R5ruQMGnY8qpKjyM19bQLPG4Ny8nyDg+1MW/0zymSR2zTQZhy
LzUmr0rVlHwtCXXhFc/T/mufVEZFSU01pGUvWGNt8zT1tpQH9QGNDMSTq5bMUWhcaaoyVN5X+hzj
bdV10qruCIopZFcZTPQ+719Hsi0A+oX/Fc1bSiSFNaRo1fRTPtc08D1MoBIQqvKkHm2VF0uTo+81
OiClJxwsA1LCUSLxM04/jstn+uKIwRiGKaE1r6gG2cPcKoe6SYLWKmF5GaEgeBXXZ/TLfw2+VeyY
6OHIlozBmWzMtMUL1r4eajqOgJbJJRfKpt4gckA7YFE71rY5I/4szbTMdUBVsoyW+Y90AxOtSbL7
SAge0JEYVj7klnY9rKx6k67bjcp49aUoL+BCHZorwBNn5MalSZP/XYoxG3Vm4ZYPjSoOOrMMt8mt
dpHZXBGLbpnfypvQ+fiN/VBJ/2ismeh4q6SgUyzG4pR2VM4Irk/WFg1fq96Cr1hWy34FGTNcuV8V
G6QeoJDABk925kHmZtrzpZZnrlFBqLWChp7HQnXKrbZpN4qD4LZ9fsrSL7t0Wt7JWxmRZg1pFLLl
45dK1muEtctLnaZMOceBTwoLdl/fRkvqPKvxKVTPfBgnX6kikR9T1ZQZfja7fhBc3aLtw+yore+Q
61jAsVkU97VjnDHkOLlplekEMQ2JA2g+v4x7vR982lX6TbcSV+oqWHFX2e1OXIvLZJlcCctzH8os
H+dL1GRRlmVDpltH/j9bUhEVggrWQAANSAB43C6lVbKmCff3CzKH4GuZVdn3+n315X0V5/++so2k
UGf4r2s2f5R66uy39du3t/Ilfle9+fGzP0s3qvGJgo2CNaqGKg6ePLypP0s35idQcYZJ1QLAqA7K
9K/SjaR90qjb4N+jaiIWONML/LN0I+mfRI2iDco3iCNOwvR/p3RDAPL+dFNF6kBcERLFmx8f4uxT
UIdyNKuE27kv0YEj/Nc7+SvSn6F/0bVAnr/lKffqpUT0CUxgX6BLjDL8RS1JFwWkC1RdmkNYE1ib
XXkhquLWysONSYcfQvKtVCh730V2pqpWLTG5HtavSBMm9GsJPhDliwv/Ymi7lR9pW0NpgBX0sJcH
hE5gGyyV0UWEqXKQwv9cxqYzuP5jMBaU9ovnvvcdmsWxXaQmNYXwygjL66mNAgKv3sFxXrd+eAMq
/irXUlD78hpHMxrAcgg30mvvIth8Lhx4agG+o5nRs5qqm04vd3FlvCJDf+tBiyK8vpJz38G3ETKr
u4Foc7DMnAqshCiGBfYW7gsafXRK6g2l9Vt9pA/dYbcpZpKd58KG5AgBOSGbwHMmCBuwrfG4MUTh
Bn6+M/raIYHlHFrJI5HFfYqcdUM/CIV2UF3w4brQv/S9Bvhzv2tLuKOSFCMCEOYPejpc5GG9is1o
X7WeE4j+k4UCYtUbjx00eL31dxSF6SV5S3DeqGGjTGWIjlXV26atViCTrjIQYwiDrYBJ7YI0XVe1
uI5CKL+3ACvNyto0qrmm/boTOnmVSiypDliuh8bhBfmtmPBCKf3WpuUYIspLQrgBP7EX+cHOM9du
WF2GJspECv0pfEivyYW+ib71tS+slShVtlIZS66Zr/qQbvLafayx2x1z77JOK6dCgsCKoo1RVLdB
5X+xBo16GXdvMNyTvK8nXRiiZicRymsPlfLGiteyBu49AhVWoZQNagIehn+nh8bWGHuQrMroNNpw
4QsKlXVYQjAigylATTGAWKRyjGuAfB8IyQ1SlTR0Ywntlm4fe2BN/XLDHTax1ptFViJJFSWdk2TZ
dVWHW0sCmhDKF0oIZiylgpFAiy7o86OOIYr1Iy2NS0+1sGCAigJTH/3r70hueasghL0Ci/UJmNJX
hcbzUjPAgAPDIqKyEMtji4GicxFqqp2oqu8pQX5WvFjaajUeoqLRoI+RrMWCHBPtb+oJlkKppaXe
Umg54rMGnNsqqB6GvnsqBe0CZXhQ275hi0L3OCYFXHIV5z2w4Y1QSLndaWgV5DYFz/qLEKhgEiMw
/qZVRk5lFV8B6XBHFwI2JCJsv6pglyg1RC7FAJNReqGwiBWKY7JMzKmX0l1koq5BUeM1z6nDEPTX
S0ukZ5oa5fAZMrC2RbatvdVV7TFqpK8dQtlggp/gmC8bI3kFLOrTUVTWvXgvoNRWIiygBQrSCyaC
CsNK9OsXlSLblGisEx/dmEy6MDzDX1iVtNZUKmepJX2X6Lsv6PdNGC/ztYzQtYAtaVfQiKVwoEuv
0EuG/20FoEAip49dGzdrmkY9stWjdYcm6L6XlTuAECsy1r1W+mtJqF61FKEVxJduKbw8t+TRupot
9QGee61twkpwwBAvDV9/QzFEX4x8e7JuTDKjOqQ5Yx2jLi514RZhHruMqq2VoerRptdpBSoTrbir
tkEpr9O3ANpfLS1c6an7mR4kEkj11D8ybVqWh2CM90HYAmRK4uvAUg+ZOfE3JEfX+F8KvZP/PO7D
Y3eZQZNpS/m2l83XLtE/632DGlN6nTT+Fr2YYqFBwURAUtFXmSrtlXbcI57h23RMKSQDYlxoYJ6k
FfUP65DC86eTHyPibSQHbcx/xmh/q93z/2Z0QblU5Jb9r8OLwwuhhUNcVWXHkcXPn/sZWmjiJ1kk
rMCmitsbADsxws/QQpc+0XYiQFDB5OuwaIg6/uwKEZCopozLnU5lR6FtcBRZmJ9EVSKwIGAkXdRV
6e9EFmBb5pEFdvC4wfIPkb0EkuV9YK/0XlmDLDDtuq0QPwYc3XyTsggVqxBB0ZpevTI2NuquYeSY
QTC0Wylvwu7Gn+zm7Uwx4buhl55hb1H7bYBGa1qKjt9UHgi7qpZqXDWVplkZrqV87oK4n3wKlLqi
clG2wh3ghNG4lNVG+Q5JNAM+3tPLpqSsXEV0yvEqkjwBzVYgedUGAxxucdNzU/QypzbXlQlU318o
DbVqIL++1iz8XjBR2244vWAAIiiZrbt+bNSr0UXpCe0z+gbKRWQqXYwuqqy+xQnXwiV4NMw8Kq/S
9LWa030C6IWtwUKkmA0LZDI2WEEwo19FuB6Ul5StCqC0MPTUW8tKe+yFRJCVS6WkMGVTvEmGJfkr
zFTkeSrYX0WtA/OMBKWyk2IM0f5Ab81d4usCoU0JxrqzPQ+tPMkexCrQL+PMygkiRg2ryB0QnqKx
e24bA+ArqChHl+jvPPZl6EWOl6rD6KQUd43d4DYwPQatjLXHBu3S2yQQjHBb0ptQr+lT5PqVmKTg
Z0UIOFj+gGbJEFfRK4hplkcbIRc7FfFdX/aBEfQJqg0AvJZDp4MW0AT0bZaK0vV2gZmDMQL9Wcu+
CYcf9iA4TQsyCH4HyPrrV50pp9dmKymshmzdpKmC3J9VUskrR7Xhhg4aXVmGSa4gOsRlIb3ARhF7
JCY7gZDKbVrSLiqY/UoEJClvAHdgUtGYFJCWtLFAN9WmFFF5ajOveouamFoWnqREIA1byljidaHA
No4mAYSS2vRzYMncvvgMaAQ0OKtgDVbXyC7SOvKynT/QHNwZoZxDIByFKIT/brmqds9VhNJqnlHp
eBOScVB3RWDW4gY7yg4wUwpkwk8zgDoFFe9y3cIXcNECK6c6VRrBvrTxpJaaL5JHKI1MJraIrg2b
XQHToJbdQGTmy8ql7AaZ7wQBnsIoOwUjhvctxS70y4pQvlUacm8U1yBPL80wjlL48AEqQWaA1sRC
yjq4mBS3Y2hwiio36t6iPJ2jEV/TbNFppOYTcDXt1esKvxXq/FUwWYAped0KC72pe4PYDk3+FYrg
oE7pJY7ISwgGTIOFkZh9sDPVXIpfRRDL48aP9Ki/tgykRICxZQnAf4RxSoSMGmA3pWQk49Z0w1G+
Yn8hqKaH+MQgYgM84sGnQkjbb8GFmjciVJcg1YCxVbmeXPm6AGuKDKevv7RdmbWbDASPhepOKuNl
EnCarujXEfgWNE/XUVdgqkHrWXidshEkoUFGaegXuOoXhXpwi1JP60/Sy1DisOJoRGGlI5AtrgvW
kyoiBhOUpXD4+oxkcj46Boio8lByv4uOa6IkvLFQuk7WgNNahA1rxSre0iKF8NdBLzA/i0DmlO0I
aZm6CPKegEFMzgmTE3VPjw45Z5VYEbhIRwAQPA1gbSAPgmqubyBHyE/0vaDb12qVkSAhajaupTrV
kMBVUClYgofFgqFtew4U/BKU9DJAiqXYBaNiocFkgIHW7BRdBw1mmyfKG03SvlWqCag1p5mmbj3J
jOUbGc0HbesDGm9W8tgbgy3xLWqv/EXwUyE6IthMozyHcFRdVq96JxIYjX1S3wPU6W4GnJ+zve4O
ob5FJ19IX+gcTYYlTRkhyJy2WQx3GEDsKuYsi9ZjS3/wrh+VVltVOFRg5kJDmA6vhC+DB9cZllIs
NRKHtgKFrQShBmaaBkqwb1sj+d4JBt0rS8sRovBGJI0s4tTvAqKY1aLUA/Wg6yYctxHyNbzG2Iy/
YEZUvvkQ/J9lxq5Wuu/2qK+K0A2dSE/Eh6GVUUIMRjeKNzkyF1ApXQMw52i4qbji7BnhDSN/nqAa
341JeEP7PQ59+oaYTbQ7RffRjV5HCZhu5BCFVq7wtYkTT0rIe0dFsBPw3DDxhbKWFwYvBIwpqFf9
xmvakl60FUnQ/BMuBQF9u4jTmzihcZ2wUconYjzgQ2ovw1wBTQ9oybOExzLt8xTJb/BZ0P1SdNWd
SkMjANaMjBqBoIp8FmaUxuE98FUTQQndH7m0dDEotSd6uWBpfej39QLtZU/eyLQG7LzCGyWL8yF1
8jhhzyHlCG8fJoE3XFbQR8mnms6oLiK6zCIgzrSmo+l5dbjTplTlGb/nBECaXhhYHHoqp3QUGibC
D2GZ28hpwZnBLoEIXY6KMtyqJcQtrqY83blgMmIKAKjHO12D9AAKyWEDH6VO4fC4cZnxIpTWQ05k
zPBZD6oirUkrw7K5yPICLbJIHJB+SgAkA7ZSKzxWEEIpti5R+5WWtGBIcdf2jQYyUy4/FG3n79VQ
Rwt1gGTds7d8tb0PW0yFcM6CE2X7rWGCd87pAdBijpZJoK4rGPge7P3wqjJ0zIUGvEOGnRmYFchi
hFtEXPlUobIbRS+HNTYzEM46rZPCrxpc72HrgtkzFnoQmN1OFFAsR9kqwoFrQM/cuo8lEVkPuQtc
6Qofk4mS1YWBcUjbymoBg7qw0/IxRye19QPsXAIkHxW8fAAktkskyNlRqoa2/bXZx5W1KxIxR3zG
0At3JVickAdD92UKEJhDLJDGnHhmkKAqP0nvB7eC0ygC/ab/1aDZdEWjEgGNJgaIaIvcTKS1mSDf
a0Oa1Ff/vwRZDxOySRLRsfwoSVhV+X/+7xLLsd/uXtL6XaLw82d/Jgqy+cmc+j+mDveXDFOjf/Fn
DVL6ZFKRNkVdUSj/WVM74s9EQTI+TcG7SrsFrq1EG+mvTEGWPgHz0lXqmlh087N/Dz42c1qlxKnR
bzBAVFGJlKCPvk8UKlFtRzyX6oXodN+bC+W623Wrfl/dxsvk0KE7DJvk1ngUz7Zb5m6rv4w8a+1g
jdso46R6Yj40U23eLmwXWZeF/0okBYpIu5w6PYoNVlhdEiBh8Xb0zk606KSpFH/U8Jk/gT4rv8pl
ogaiAq0fcPcLMk3UI+3grfiKcUm9RpALncfFmSFn3YHJrNvSDJXWoCpReFZnPSbDDGQVJRLobAft
qb6XII4/Zl/wfUOFz6a7dBOXpCWL1DH+aBi8A3Ae9yOn1Tye62xgbTZX0rTcc2sGbtLvuF161YtE
tmaO6E67N7p6+Hies8L2fJrazGrbUwXFF6geL+IavY5QAx3YSt4uSsb23IrOOoR/DEXGrEFDoeti
To9y1JdESF7y856h6mW3yp+THWfuQdi5r8Ly7IaZfyzTIiJLxtcqGipewdOGOhqr8xJTMAvGQiDR
hhlWbqFfbao34ZKqIRD0+nG4R/X9SrnW7j9e0HMjz/L5QYIYEMeMLKRXEgIllJUGWbFVvN40Lz+z
V+a9ZQ01YElV4GhZpOSg0GZrCo2u67lS6x9r6u5wLFoHTnyh7fKdt84+fzy16dHf7czZYNMnc7So
g4bWJNTSSW09RS4apRkaCx8PMe8D/jEhzdDpyBmGhPDQ+zF8K8w9vcbFBXAkBGRbV8FH0UuGIr8c
lhWlWNAEUBqX7rmROal/nd3RyLMX53YVqnzT7CB8rTzzIl/3m2A/rCPX8Z6Cpe+cmekvn8O0mkfj
zV6d4Y9aJ46M5+/HtbambX0fbRUbYurZz2E6q355cUdDzV5cxuZDQo9FdUMlWhJhNNuAmu0k2WLq
NjdfvUFJULpyaSUd8lRo1x/P9ZdD5v1UldkhQ+zTkCZDRCnxB9DZrIYIfP7M7jw3yPR+j3anrIqa
HyM1At21sSOFvphRkQ8GZz65kx+BwaUOrVxXtKmgeDyMCjg3aVuGUetHwsAFjk/nDspfrp5puY6G
mO3EkSZnYcoMgaPT45SFuGuKbOoWz8Yl0C7Tjp5xFvNXSH16ZxbxzOzmbXg0wrQkUxhakEpUSAa4
Z88f74XTR9Zfs9Nns+s8ekatyBDTd6balT2+6tfAuPfZeriQkzOLOdsVukRhl54yrs4mWm/GHN0D
+DkSPU8KbbmFIWoF6H7CfM/TM6fHmWGU2aWNR1Ed94EG3wc6XPBdyb+5ysvHC2e8/4j/mAnEYHgM
KkHl/ErzJEELUlfHey64taoljEtUUK+i6AtlrzOLNtuAfwwFWmlqu0MXmB/CHZZvyGKyaGh8wzp+
rGvDtsoGUZ7Lj+d0ctmOBprthbYuYEpYIvo1UDM7NAT0rtv2qXbm/Dk3n+kxjo6GNNa9HMoimoRj
b5OZYk9zSW1nATFt9fGEZt/PLys3PcnRSAUmZCMtA2j4bnUTycmN75dnttq5IaZ9cjREQJGvCA2G
SKAay+EXfEc+nsOpjaaCzxA1WDlTrvF+ALOsgN4hBG8P1qR0R9fUuMl7HU7ft66+/nisUxvgeKzZ
oS2GcWGJKZMpymApIT410AkpgPF/PMyPZz66AX+8FzhAbGVOAcWUZzsAwlCEuptCCu5A0E8h9PlL
8btvkzs5Hgpc34Nr63t4adn9DmHypX4RLIuLj59hzv/58QzEvny8QEg4l2ab3XfbMYiEAOPRvbDR
lgQ4L9nOe8OiadXthS+oI9mp83fDjF9Gnc28K6kn+37I29yF17hNbSAYXEEsXiCXe/vxDE99ZscT
nG3+Jvf8tkWUzEZqcZWFtQOpyJ6kCkb3+8cjzS+RP2aliSylbHK+04R79xEMQqBFqljTN78yHWOd
HTynXhmOZ1MEPxs+nfogoH38c7DZJu2oGmtG5gYIJpUrkWq5JELvk++p3V7V+TlY2jzZneZGE5P9
QUarm1OD8d3cZAxktSwE+A2BlSL7RXGgw74IX7oldX4nWJ5LOE98g+/Gm02vHdEAQ/ElskWdCLt8
kxJ0+TB4OPPKTpxb74ZR3k/LszzdrCXQ+0zLlBxtXTmRY3zpv4t7rAIW+S37ZXNmzBM78t2Ys0+u
w+xZ0WTGHJx6md6jCfFFpqcH3Q6UZml7ZBHQci/c1ZlxTy4pwYYEBpdasjE7ozH6UoRuZEmz7xT9
qb0vCwcwo90DyViPNkoK1CzOolGnFzU75Gh2A6EzObcVQqz3K2zIZt8NpYw4wEHeySuUJFfj7o+Z
kq+deZ+npwggXqU9Djp0FvHIMDUyw6WaW8vfkpbQHgB+HCuLj1fy1KZRRH2C8MnU3sTZtxCP9G+Q
OMOQC2GrEc+JITgTj566GoCAAztVKNUSLM72Za00uShNcmjiLtgkl7wqG6XvBW4QF95Ove9twRkP
6ENss41xHazPreOpLaqKOhgEQ5/EVmbDm3ImIRku8FnAJ0YK207CmA51thtxVft4MU+9MoiPKneQ
Bgzdmn3oetu1lqDRZbH67rOW15goiy+Bop4Z5uSMNJGSKLVKzdRn2zDIx0IKRWbUDrLja48pZmtu
u7O8t4+nc/Kg1HQRUi+RKhzi6UGOIiFd65USSxX4QFfqDtEGG1LGLfiEK97YQ3fxr5yTx8PNPmqY
gKbUNpC0pEB5GhNwjvLgZFWy/DenNVs/Ey59P9SME279+2AzXrSLfIUhDcd/tj6P3Jen3zc/Nqh0
atxvlMCpSbxfxpCGB3dSFtkY8TnChbwLHWWBPOINB1e/7pfFrXUR7YSVu0lf3Du0RoJFIENfXyg2
noGgz7VzK3BqBx0/0ezFJshejj0eyLbqrlS8RzfKhbk1viBgBRtqOSnBcqSu0hs0387WfWe1kh+3
7/HYs7cMJyyWFI2xs++TfN62O/ygMtyXWG2sIDPWCzSLn5TVpKsFVebLOST8qRNPo+is6KoiK6Y6
Ow8gHlqxDPrBNqrA0cjAG2SrPt5hp4eghEFNhErsjxrc0XdTJRzbRs8Ufe/RU/aFdfPx7//BMPll
R0E8gW6uKSSRsx2FKjwywkgp2ipoyRU3vT1uoh1OckuU0ze9DfcFld5FtDbPHD2nTriJ8fLnwLON
o/UBx0WJCpqQP/fmM84UpbE/M7mTm/NojNkGoadZpm3AGOm+3EpLuErBSoDr4skLZSfszAs6MHa5
Ts6kDydf2tGws1NBgWoSwP8CdQNeYAxUu++3H8/s5M63TL4ARZSIPGdvTSdgqYrGnDIF7wdpCO6g
UzvVmYnMS7w/vrApxCVsMAB76LM7nbs+jwUdwb3+KbwXV9GFj0nBRlhNTSSxXSRf+4fg7M44tXzg
bCCXWER8lj6bXNBowWBkRWQjdrBqwJXh5/jx8p3Ye8TrpHYUBi1DNKflPfqqxmCo/VCjR2VWj7Do
8IqAst2eadecmMbxINYs6ioVi4lM8mhZ9ejjBteeyf1PfbpIRViSSPaPksY8ch2qUm7ABAZo+9s/
MitH7hbyPfJvnHyjjaP4IrtC8DA8m2XJ08k2OzUUmBq6NDVTdWOujxE1CeAFcUof197GugiXid2v
xVVlp3eCbe6TQ3lhPMQvGOwuE8H2D5Chkjv9zAKceosmHwCUY4NywbyhIsOIFMdKRrBNH/fcmQ5a
1XeCK6z+/mYxdZ32lK6iMWPNtiP20ZJSyiacawDD0C8m+aaFNp7rg8mn9svxOLMDMS3HiO4h4xjS
QrxN0HlYahv/vrwuHHObXmUOKGtHeeywpXq1Dt1Ss/uDdMjPNjV/oeyR1CrHDzI7NblxTcT0eBDl
ytqDQV/1S+y/I2ymbX+dAr5YJPcYTiPIcJksh021UW/Ch3Ox9qmj591TzA9RD22TsGeLGVfEFSpG
DHa4dJfjpbyVrQUFQbtXF8LZ3tLpTfXX254dDeTWehRMk6dCBWI+BF5jYYlbnLnX54366WQ9mh7k
qNkRpMPUaTWY/P0635b74La57G5HznIO1yWX7vdh3WxBp6aL/GD+Wztam2dqEKLgbIvMEXknxV+7
xXWIHdnHX82Jq/fd/GYJjInOph5HjBGjlQMx2u7F59C/r4v0zEAffzaaOAvCcoAYrdAz0CA2mHUd
8vJMFHF6R4AxRJtHgvM4PcDRZSGPdVtyGHLWhXsFZ4iMZpzSZf/SNP4aZXbKmIqWF5hgsB/y5xSk
Y1l6y4/fyKlCHK/kryFmBwykJEkKYobQb2RbWBi0M5dUUW2cHg7pTbX5eLjT7+Wv0WaniADgNRFH
li3JXiOMWvKHf+/3z86HXBENeZwWTEwn2QxK38LtxyOc3MLGhIDQJtLpvLViWn0GrFvF0KhFybHG
46r5KtTPHhXFjwealuKX2/RooNkOS1orxF+XperB6ig4r6O5kGbfPSO2a1C7Hw92ehscjTbbaW2h
4WRhMC3V8Tb51XhBae8hJ2fVaepRVvx4uJNfz9Fos03XSQNpmsVoTb2v4kvsjqtz3eTTN+fRGLOt
hjJF3JYY99mItm/FXXKLYeMaiOhKW3VO4SR2YOO/ZyfXpMIoKK9z21ufvzdPbvijp5htSCVHv0Uq
eQpjlPAkR+ynidcfL+aJsB/q7V87cnY5QTrFDxATEC4NbzPVZBHmWZfnGxEnwztTBKeiUReyJk7N
8ZEXyGNeFinj4Cy3x1tqY6yirbkYllMrAuXwM1vy5ModDTc7wqu0HrUWvyFUFy9GWszj14+X7eSH
fPT7Z98Xoj6Z1yW4qpDmbIQ4X/masZIqxKWDMyOdjMmRU/rnys0+LnzAEaGsWTnVkdYHupcrMMnw
Hp1+N0XkE45Jv4Xc+a8ctkfDzr4ytSNHtBouQT1E6BXDIMu7+3gNT37HpkLZE+YTnaNZvBJLAtD9
kHfkD9pCkK80uYGc9OXjQU6HnjTNoX9NV+081g5dqiyBS99tAg+G+/56vFId0VbWySpaebtyU+9Q
9aTG7N6p62Rteovg6lzz79RpjIWQSSgBnZ3Jvt/8HPqFHorMFGORReeRW9GH0ONDqO5Rlztz9J9a
1uPBZi8O8gLS2NOLA7Ju+9V9gltFYp1Z1pO78niU2QGJtV3/f9g7k+22kS3R/kqtmkcu9M0UIEiK
onrJ3QTL6QY9EGgDgb953/J+7G3qZt7n1HWl162a1sQDZ1ogISAiTre33UquMn1QJx1vO+OkEy+2
r0Wi7zGgrO+yeLnJfolt+Om3M2mADS67MUiVv95KT7KWTQ630q/PY/muXs7r9uHvH5mfbmcQW8AG
UF4kR/ZmTWxHVW/MGHHOoFZ1UIfsUxjPOxiNIEOJD361Vv2sNGzDIobpRJWDm/omJbJe+DCMTXMv
v+iTd5oP4ra9dj/pj9Qb920imaL+b2yhP17xzWpspPB8S8FddPBKDPqbdLpIMhb09zfytQr09hTy
42XerMITU9+uREQQj8nEot/eDWcjMV66A6rrh/IxvYNGHVP5v5+fit2vQpLL5vh3F3+zRGvg+KG4
HErcvLruOhB+YX+0J7wcOaPTPUH+qsNfJGj+BQlzicF+/MZv3vRUOXJJcy6qT9OVffSuLptcFhuE
tH9/b3/6HjC7SvmDRkn30nn+436aN4PO+vzylhfMwYxzlC1Ogs8t/vvL/PxdAL9Bqo6GWvttthg8
36UCx0GyNEV8GSpP+55NZ1IvsCDpEdseN017ml/qhxwxZJUzVOZ56/e//xg/284vEJA/P8WbNS23
WhWmlw7wsnrx7bu6f/yf/fw3q0orVmUXl1NQFs6fIWW/q+fgF2nxX32Fy+P6Q8xXTNkfMd8IWSwz
nmT5i8zqry7wZtVyxwm6h8k9grZ1dkV5RQ/2rx7vn25kLoUJ5h1s5iTevNCew9TsMHPsmeM5CQ7N
5+DSdLy7FLepC/VkGbbkUqX6b2T27dAlXuYZhALzmvr44ebh/zNnza8olt53m/4grxaRKbJfZP9+
VlL88TJvq9pzOQ1ZBacNt7P9rkp1MontlDkgtOac6aS8i5RYrtvefgzZISImhG5xGMdDnk3J3z+Q
P329//8Xfi1b//CFFzkKMMWX+G3QaCU/eSgwQ/gQf3+Vn7/dP1zmzSoyMj439x5fWJ2Cw+VULq8v
pUbSVMmvC3uXl/RfFuQfLvbm4eH31ga0Z/GSye/NimO1fGegU5SZ/sWb8Kub92blT0doePhLSK9Y
pFWhhbiYtDHC/f3N++lVaMQ04QX5DBy8WTP6IUfttk30lnofpvaDs0I2KexfXOSnaXGQNP+8yptl
wzRlOBU5D8Kf/bIAb71yVyTyKVsTsCQcYWlXSOY9mhmknjFuL8beU8bnjDQOn/9n3/nNGsNMN77P
iV6oujobHYcwGvT99ve/v8jPz5Z/fmeI3W8CgwoNutjolYuDG/1upB+j3QfgzkABxfYlOqXJS+zD
X57DLo/Fvzyf2KQ4olMAoFHiryu0xQv3jy7e0q0O1YqE0HF/8VqbPzmUOMYFxU07C4HH2y5ASkcT
OENuoCXB7ie51YtDh7L0MDL2U0RUMPssmkcDaLWuYCKCe9xZncP8YxPquMhbbgEMauA0gTwaKwhW
Z6nNe6bmlydG94NfnDJ+dp6hEY0uYDIErv0vEyZb2E1bVfOrsA7pQe6bw3bor9BpxL8qfP/kbfrL
hd7s8I3yq8Vvyc0bG2JRuuuDGY0AR+ZfLHnOBen+5tfMoB7tNiE9Kq+V4r/+mnWR9Qr8eBO30sLf
mmaFbnEjGDUwoMlJyeXoFnjMtMD0Yb8RxtOAq+GjZmNS0eJXlsfw6obJ0h9XqMCzOzzkQ6WPrkvG
O7Ds9MNg86JgRVjGD5Kx51uXR8GN2lCMGKdx+lYFZdYASObD6mAuknKx48wz4RK5jLM+FB6LSuE3
/e0M2xnbpWi/swEGc7RNGWlWP/BO3Yqze10ZQ85WhojbscYG1TvmTgW9Pua4LmIwF/N+mlNspiQq
UFmt/n5t11fExQqwA0WJjcGuQ5yM1wFJjb/R4wJPrCoAe0wBHaNNZb+zYI/v6aJvroqi0Z8apqSv
KRMSq9e+l710Kpy6aJGT+bjUjX0ThPpLiDAlEYPX70ZYzAd7LtbHqS2qO1B81PWyjrHYjma4TTnL
0fRoJzHdGiZF2igkgM6w6Ctncfov6Ln4W3MdsGWntT4PQa6PJnyOuFlhSaTI0M/oITcYCtpXxnEC
WfxhFDL/qkzwx+uQW4/TbIYHs3HGu80cDOayyqH/7NKJ2CW9Z66kNrYZ3TMJliHyoXUDUc1R2Vrr
ulMgViCPMeFMa3Lh3xaFNMiSpUMIBDgU+n7N9LYw8Vz39hLBV63xzJa97R9Mycv0zZdKgqKkic09
u2FaqzPj427NdBHtpombg6e5MfM+d3Gc9bq/3nzdWmg3epE5eYSyde6B7HWU5JrJ3zdlCFW8nEq7
TGyjsT/gguFlDDcco8wVgwP2GYFGkdczOD1ZSgHi8N3DxO273prKfSpnXEU9zbnHefQzsAylOrh+
qfZEgtWDVbT1PTPrHmPMQf2hpB776OEeAwXCcbjpcXxm4GFPKVN3ezdtzGNbufW9WeKjZV5gvndd
0Sdgu6woH+05jLoFZMF0UcRaDGR/TMViewzfjS0mzTZ0nvtVFSfh6jLeGgkZ3B2Lb76Xcgstbxzj
sezyPTwOeVWVm7bi2a+GRyynzpXRmw7wEx1+zYU1AMGa59uaThQQG9A/jjaGswiNR3njw7LeKXaA
NKI2WcelHtlKpK6ebX8x97ZqnJvZFAHIajINeexP9ursmJhXV3Xjhgfbq6xzn6r6mi5T5sFRuLcR
6BC0CClg/MNWZcq/lUM638HvKz8Al7Fug2WxmLTHNAIaG1N21fRHd5YbSDi4EZ9g0oTA86t2THxR
M+8yB626LrVvfXbazdqNyBneGb00l5PGe3KDWAUMDjjk6ZrcllUeijXv3jeqQw3TWU1SqK4/SmnZ
3Fnffd9YbfHQ5qK8vzSMPIxaoDrzQX4ATJAw9N1qHo+DnwE8mYfwniXAixyz67BnZuV9aihI7k3Y
0bnghldNaaQ3+TaIJ4irzS1rkT6LbAquvMwrzo7RiJ2RSiRAINGwyc3u9z5DD2Eoczr0dp0dwBGH
h3TJ+htdbRNwEyN/RMCFJSRbjePi6/owdZW362ew2t3g5Kgn3facI2KCRm53O0dOilskU1R/U2PG
ftiMp7xyBgrnS763YEwkMwqbgzKD8lTiq9y32k73Cu99IiercZjECFG0pzZAkMh0xvF7V6YbahYr
9/fVVFbntPXFo/K95VCHq37pZwgGkXSrsNwTYsu7IV2aqGBCONHSKhnFarcDLhy5q/MJM0wGYuAc
GGN2U4AZeWzAULwzmHfLGO737D2IeAwSZTCdnE63X2GEL++RmIW7UdbzSYVAZ7SfMXa7Fk7+HifU
fCoyMeFDbQIkSdqb7ken9z8a3UyNUDlluuvQSj1nXkUL3GyXViQkAw1tmJrP9ty6Ef0G82cpi9qI
O6vyXtw2Xz8OojFieOOl26L77cJlD8O5ibNukhVSL5U/FmZg7mD4lvu60zbTxuZygdV3+l5tH5Vs
AEwaJZB8owUnrtHzRM02mO+zQdYX+VaRvrgBAWic17n7XEKruWc1Nw91L40kNMi80GmaglWy69id
03HXups5JaLhEYx8/FdXWWnVJzHOF4ZPO5+8MWzxlWtJ+oSBuwRBQZhId2gTYCjheWB2COiFRMRY
mqm4WbQKz5zHu2sfXeFVa08tPLg6w/PZb7fKaMFxI4ZHjqDL25lVkLncvJmPbZE2d7LU4AKV71xA
Gfneli48rhp5RDeV60HMk/+8BuwMXmdHQ72GtA6o8cZ0W+PYuyMWaa9Od+oyFqDqYdx35SzRjaL6
WEoesGHu3MhcrPmKVWD95OJfO05uhqCvy6sD4JDgM+2ATGZgjDi4xuCxhPH2dWue7hHFbadNLt4V
ErflKkRpXUe5pzpsmKp6F0yg9UsgXBHevSbpDUwETc0rvxa2HY2NDX2nnuuPaeZX11vlPdnsPcjf
G9wMENNIQzSixD3gtqc+82hjo7koEYbbHz0RkhLfaodWjbYPcIhVwREToJO0fYo4EEZeFhn22O83
Oia/tZagT7EN6vWzV+f2DR3qw41wgubbxruQgP8sE7Vygg1sYZ88o7T/7Yq6RaM0fSQ2fEIyE5fj
5Q/xsnQ2eofWpY4d192v+bUlumMh/v3GgMtVaMOjQ4kZnrcRQkBMOZf4I2NDo1wzbpmr/cXx9CcR
OZdgspR29NcmrDdBSNZlA+Qio46HnRFPV5m+qfcI4vYAnJzr8vSrNOJPemL+er1LUPTDjdO1XCZT
c+PcOwbl7fMWlTva5PY+QxkJgANot/s/Wqn/F1v4nybodR69/xpbeOiK//t/xh+JhX/8kz9AJI77
G8wC0gkeLe1MAF1qBX+ASFz7Nzp2HdpbAwPR1QVS/E8OifWbfXkkeWIwy1Mp5Lf4TxZy+JtDAoGW
PlAlJhNwwb9FLHQuwfcPUTJRDrU0GwQ5pGaIX/8yS+ewhAZVRhDkdzhPq7VKYf2OUwY9sH51Gw2O
yL842SYY4/fN/KuRVoM8EB7N2bXIBh+GGgrP8NCMw+In00z9ebf6qlse3clfWZAYQOz19UAb+K4V
IncPXrhsvHRpYEokE8CT4yDtcBkhmdPM0oBb2qJArJ1zsDsFDBCOUw+7cBRa7dplrdVdgSWao4kk
NYTouso18r2K09AuwLzwxfYbdkNaYAXR98I8ykzso1ymvPlzIfoJzO6zC78OvU3v46ayq2J9diar
0nsbwUnLTk69mc1m9beXrV0QGXSWRqNAAX9QSTU2RRahWMCt5wiLvxeAF+2owxL7TEtx+bnSjhx2
gJwgrTkbiqUo0x46pw1GHqCtrXLSvXC69fdOFw3Cyr6vp2ucMO2BPXD64BjjMkQFR8INTw/oMlhU
E2THgJChKJYl/YYjsVZEP5WnzgZERnwM7lBOO1GsgTpbad3rHcKNlHNTkxIMBuPsvIQZYEY+caWe
A0xCbVyWrN97Y9NukPQrDhlk9anw7+ahSz+lBEnlfuSnkJWow207w+8pHoZgHTC7FF5KG2JwCwT2
3q6a+zUI7psgtUHXtHnfA08N1q++0D5/wcDuV0R7tZXUrVdNjylw6PW2N9L0qz+jlbpOQ0PBeayK
cDtNtdVbD2AFOZluvDc6KQdbG6fVGpdQPWIrsiU/PWy9eB09vCmB31vrfoBxHBDPZ+Nd24ja2Gdt
IRHTZ2Hhxw1fNySPlhr5SYnR3aazyB0OhsNyOUCUaWl6t6aypZ2gFdPt1ej6i39yXXfxEjRJ/njD
MXKob6ZmEkYCXMjp+IqZ8gzE9mtqfeRhM5arWZNFRFLbex6PdF2uuHqFeh59yV84BFjcbOYB0Q0q
kEBQEy7iww4mYgbDNuBaXbaaNGp3fcohg7kRN793U9DXu6zwgZl1DE/xjAduinXJ7TB9jK3J3KI9
azQ9sJCbcr4ySi9t4rKz5uY92D0wZ5tXDP0hLNpm+dShmGQMJecbRh0iL8QOfetOcVYLs0oWPZSI
hsaVJgGpOlRBeRmsgHmahlCf/tMV6DmxmX32+L6X72RgUKNV0LxnxVhPZgpOIdamy8Rh1sjUooZl
L5wbjaa8D1qZlzvSJmK9JuAmFzR6VXhLzCrehUJW5c5suuGyhPSLtXOqZeONnaV0nkZj7oeolFgg
o2W5WESKDrTqfmCOqN/prJ7sHSZmLV+aTOckV11RdAxGGQuf12366l7LTlmxPyjn/WwZTr1z5QTe
DOpfmu8EbGd5riBGVYnwuzx8LtNwa0TUeM4UnJjhQKOTe2s6v4h+6DhpqcAQfgKlrCmJ2QkKImkR
Wj1IaNn2hxE04TW+al/s9Sj87Thhgmqvmc2Et94hzzNiZ7v4ipYeG83OT5vh1s4dT+yQrTlLXHes
n8mqFesjNDoPmHyeQ5ibVz+EqyhH4/fKX4r6auRPJhWw28NF7MCWMdSycKyiuajx5iflksxB1YmF
aj8vUgV4JrB07wrP394LjxPyWSsn3ENkApBGAXChmRXV9WnMW8e40Q7L6AmA42TBo+vQgwJLtQ4j
EfN2hLUUYs6qKlHtYdKythmt4WSPjrJRdI6kss6Vkmr/qipV44r4s89RjmLfufD5iOrGRtjpM67x
7Cv2Nf/Rnjq3IiLvPV6TjVg8ZQrD2fBpW8gWeewaEKscXEv5GSd9tzzYExmAu9SZyNbBp5VdbLuK
/5O22bl5Cic7XfJDqWuDJyJgsqxEMle0NnB57i9xMlMzx9CCax9NZt1+ZJmal30zmcH7Tl4MNqBV
uHrm0lT1GX3G9Wh5vTtEPcTs5XEqC1pWBQjb9yFSUuwvTh76kSZhVB8KW2j9WTpzlQMtqYgeq3xC
qgOOzzfPBTO5HPtD3dR3vPaDxYe0YcZ7JSMH7wxLkhXOw6UOzwq374Y+ShtLgptQmeetUuuUlPCt
g2smi6zmYJht1kROicdpP3KEh/eXA+3s7/zcFOthQ2U8fOkulbhoXl3b2MlXSG4/GOjZmlIUG7xx
rNtPBKOFT94LZzJPmgwqNlavIEBpPDHxgcfSDMfvBrNyzdGv8Y3F2+V8EMFkhuGpO5EViPnMxX4w
pty0bxYVLm1Uv7KB89HK7Osw6C53iqdqrO8GRJ3ykJu1A1pY5O1k7rUlEUYL+sqsaLYaSc0jI311
Rx5IlQejYEuI3NLi6fOmdYFytS3TEo1jVk037rQUHqxPu/lC2ruwbwUIQvFkdYE90dO35jLqSp6+
qM9Sy8JgDJTzOmfiNz2M3rrhqB2mOkXyRDL0btZEisemVheF7qAH9WAPU7NcWTOKxXt7XULnRgUw
cG5GFzUvXPUN04NeYSaeRxcU77XA/zbH/jrhsXWQfTunpeWnPkAoA2waQA/gJ9Or8nEMMk4UpH1Y
3on/SutuwcDn3PJrm/3fjSbL8vvWqOYwcU29NVdZ1TfpSxsoMy7nVsxJGxRdyDep7fqd4erFPYYt
3sJECqtSu0KOFyklIOVhjXS/ufkeI5l0JB3Xxvx7ZmmbVNhUEju7oxzreGSNtu/tNJXiFioyTFM3
HFADlo1vX70elf83bvhPxqEu9cP/Om74AXf+H1/BGc5/8an88c//iCGgnsMDu7hPGGW5sLSIIf+M
IYLfTM+n+Zjo1b5YcgkU/hlE+Pw3xscpr5sGQqELWvHPIMJyfjMYCbvwQMjZWRfZyr/hwmWY8U0Q
cXGyIHoJGR830fKGb6qaqW0VWWqby44O+6J+ll7dMW29tIXzMFGODtmv4elk763RH6YniafbPdU8
czBLnQBJ5QlP8tycmm5e648OGf+CecIMG2ISVPYo7g05j/nv2hpd57PlssN9muGNhjGZRckeI4Ca
o2Oty2wy751Ky6LCj9D066eOhqEpcUBGL1FQuKObVLqayyjIN/pfyMOrJrHpde7u5yad1UFno9kk
hrvU2yG3zQxW+4JJ8LzaxcDcbO2p8DngQ2L+rMrc3OFstYY78mE5AYfBgma+r8ZBIZVZjG5Jr5cp
p5m5yjas9KqYOLDVnpR1UjZ2kJ2CoWD3HHsn81+Em4+fst5m6Run1HlRaU4EEtSKTU+RDevObAvD
nmCJNH0xVMt6j/Ui7+JszHrMM403wjRvSLUxbsrRJuoH/vOe3N/lzc+mSXXJEvZruAO/6JqJWTaZ
cyxel43udQmhiDRae+wXVvHOe11rNnYttCU13Nb7cswu6psuqPhYI1VK6061wWXR8otRJYEOOWIG
r6ubel3pnLZenFPwugJmOOvm2Gqqwjs2QV1vd/AYp+4qr3prOfqoDOWtM8j2PeglmuOWDojwDuh9
+T4D6hzEDUOu/s0AtBbENRUdnWRpsHxRzGNEjiy+d7IhG157LZUfXajwPkdnkibDK9O18nu9HTPy
m6jKi27wHhpEjDhM6yAkj5/P8+bFkwl2/ggSGWpsqAfdHRvytj782mBYj6lrkna052G9p4uxNK4M
clPTi3jF0Y5jWdmx/4qpFf9A1nIwpOaV+rr8IrXfi8jxZrOHfK0qHWt9Qd+Slxo2Rj8vSNyx7anv
m2nZuLejDnDDyiuXdDpbbgrhyPy2+MtRSVRbh34soe1Wy4W8q14pvKSw0vBqzJDNZKVenStdtPkZ
MLL1sjVbv5IF3hRwoVl10Opb2V+RqXepMb7Cf60sYBba84c5iH2csTiQxy7nIL4wCp8SP2cHoXrL
j9rU7inp2SSzklCNhFYohHl/VaEN+EuvLOK0W+ERzOWc5leIKfv3aln9E5UeZz2EmmTf7cJ5+5Ic
9326xOnpDq7qKrcv6vVQWIlnN8P90gddkWxS6O1b75RD9yS3MFDX03xBKuNfT9dbeqipkkLN51Bs
y7UQ+6IZOJNlCuLU7A0cI1s/FFkcppM9HMRAmeUwFB4VHDZO2lk5thmccjZFcRqbtGrulegnzjJG
UXVJRnHud6DR+G4jMs+LfJcVaT+epXRlZAuhE8dI7Xjh4DHHQb0pDiRVUZuMgVnKAJ9h2F67XAfl
hPVetn7m7MZALEyQdkUPR33OrHHHGdRJx3dTRnRJP2XRlt/QQrgLdco1n3eZaFwVdbL0Jro6+xYx
dbcNxmPRcTBEjmm0WVwCnkHvZAYda5nLB9jbCL39Q81EMRVBq+zd+6UNIOfpbEZsT/ajJ/Hf5nZ+
lvDg8h1TmuGAM7pe94s5qcs5uaAGSqTmdCfVp9xIy9uInJRwZ9SpobOgVjKJ9RKlKHg9tm4ffm8G
S/nH0MyX9EC104L8FsoFBw+RV33yKY34USEmlR5IMTTdlVGwWcTOSDljTWVYI4npvCnhLGg6Ue0S
oR8t20oDOOK5BzjPH8wPCOUmGlRYLEmBDOvYHEjaDH5EqbscotkgYxJ5ykhxlSrvaS2a7XnxrKw8
uF3VdsdMWlX65ObTV9vT8mZWWGLjKYfEHbf4RR3I3l2zJnpaZyrFFGzZI+YaQedUNROZ9XQS9nEb
6lZce06LT6u2/K3f6wpkRRyKCTS0Sb3thYLoQg+NXHM/6uGKq50ow2zd98E0LjdbSKPn/biMgXkt
lVDzu7QJ+576Rt/j1hYDBH01hgMlXluq5VHxCb2HfEuLPE7TwccoYm+6fe7aKct2ViByvRvSaSRH
UlHxjhs1KQwRztaWL/nQtNNLP5gAfNUIKSQOCnNWt/k46/JUT7zQ19bqrtt5olD63lx9IPE0HTrZ
3vf1/NwOzpwlVVCt1qnyg82Cd+MVYCOkpw2U4nlnUvNsE+3KE0m6inO9A0f+zOl+nnYrZadwH6Rz
S3df5RbqRI68baOVTp38xmh7ppbUILslGZZw9vdOahhfWUdtMxpoDXTuzTStwgezMbGb9WvrV4f/
PXz+A6N9OSNy1vubw2fRfh7/44DFr/hL6vqPf/jHsdMOfwtcXJEM2Zsm5RGD5rA/j53mb6xg7FC4
dWkaxa3zw7HT+Q03D23MlD2gbNFr9MOx0+Iki+CEFjDoPACw3X/n2Mkh882x0yP/Te2Gj0ENB6ff
m2PnsrbhoAkWY8vPZ2bYdTPl+5qcY/AQCEcSZ02uOe0lYXy1mwoRUO7yA3EIRvZpxnYDcb+RaMAz
E3Jk3A/LMrtnRYEwYI1uZ4Fle5JZ4rdtW0SjaY8OKd5lXM+TCGqq6mHXAygVxaKOlj9nZaR9SqGc
qwgM53wT87tSznb+3ZOAdh/cVczfPa+f8LAj0JXrlaqDdEwKr8Nrt6wLPZS9nPr+ljYnFljdoQ+5
6wcp7xbZ6tt6Mkb1ZNNuttGN4U9Qt3ROJTAW2iigiWbKhlDsrWh+zFZ4mFKaKu1iVS8saZVhD/mu
TEe7fui8YFzjkTaNMDZ7M2cIYjLImDaGEN2ulKUBKbTJFblNy26n0TjWzZJhzsaJS8p8G02aVIam
MjWCgrCwv9DUOE+xL+hnSqq2ke+CFf8D5e52S48eCCSWVy9TH+kKW7LTOhpNcZsK0dJw4Ah/iUzL
zvr9FNaNeUW2ohlfwiB3HDpK041imWwGcWzF6C3kxwLz2WrStdrnr6XqpnDN9+BlKGB7ZcjW1afN
6O1SrThYgokq/T0xte928TLbHrO/dRGO9w6V1TDmd0vve0kl2jsE1oxcl0Rw5e605tC+4yzv2g9m
60xz0r/2Dwjfz7OkdBXQVreTbrpjZVvCs5/X+Ia2LUCeNhVkE9jzyWqQbrGs5iiCRemn2lfbSDPc
UsnLjFm4RC3pBfv30tzyNppphXrwm1rOSZ464eduqK0agSNV651XOqI9I22e4AaN4yKvxdrbxs0a
YMmODDFn+l6+drFoy7Hq3VinxtmxClckHbFSdTX4g4C1k5YqPHhpmqpI1+72dSBF+HViP3pyPCt1
d/1mDG7SuFWgd6taexP97mC7XxzfWt+vjtCfvb4uvUQPaPV2Vb05E6v2IHzubCZon3G7xb6uxdb1
hzqbmupUNF7WPucapUuSmeFcPLp51nhJ4IqFxlae5nm3Sq3XJ1ty0IxkQZvVIW9D4/el7sw5KnWV
VS+1ocrgrIwBFVPAR/jgjKavDzx5HklqQiNB40DDhr2Feh6vVnQkc8/gXjMEiWNl0CXcla2USjP5
KaxSNgrzyXxXGGkLXqruWg6CvCqJs8z8Rv3Qvi4VUg/+wfY+NN1eJgxndPn9iguQhpTOLnimOJ/4
zFB01fiYtqPdxW4xseH19rBM5y2V2Vdn3qpyT8KWwSM3VUuWGHQnNXTJrY7NR7KX/qHtHPyclIdG
EMpuSx7IWIxDEXYbor8cTYnRVymdgFhW1H6tLGx2Df0933SQIYSRtKCMJ9QmgXecC11xLGxIKF83
WukjB2SPeI2du7WPdmbN5tVAPcg/qCUgLmtFu3gHt+Tz7TwCagSZY5/rg5z513QEzTwYUdrykve3
ZUkJcOcrd0uvyORawW6evdm4Ukpq88XDqNRdm4vUYB76Ef1KFmIbigSdlMPOQo5DV00e0OmoaQ8Z
31NfvDy3YScKgKScadabTONDwiXlls1p5rmqY0TMqX2fLWVHs+BieS36wSHrn5vMlyzCohe3oTHQ
i0Omr2yiPBBNeXZyU35quta37ozZoRWddFjdxi0qiY3CYJv5T+sQFiUZ7BDkzuyTUr4ulkbM+5b8
axvnOZT5oz34tAgtY+iU1yQtwJZ36Zauh8U3tq1MprUd02TbNsvCI9AVYeLxkUUsJrcVj+TTFCIf
yqXrcQ1ttRwsmhnkXU6YHqUBeheOn0MkqiB/F2wNvx1q8pxk6Zv0+ua0GoHavuoJNMK+lDXsXNLW
I+GNqXRzMG2ze/A8Qp2rJbV986B7Vchj5eiME+kkpjCMGASr3bOghtyd+HBk/kc6dUi8W0s/Xo+y
5BGs0pU/x2pMWV0Xb6Wl3phoUL1roTx0+7HdQm+/IJCjnKCnhYCP2dv8PpOvZamOADi7al/rVZmi
63TvhGiwkmwcPP/yElLfsl9rXUEwu14sGkpgVhAUS1wMWKh3tKAKJjf7YFkT8rV0dZVTVxdfhNVz
9YbMjNdD9knTJYFmNhS4dmmNOsliQyPEYtsYycxa36ND7zd9aqpQbQ/VIjf7VJaTf1FwXYqKc1kT
9uZ+65R3LHaDeOBMSR51upQju1VQuPKEl31rBXFeTFJcUqoM/Y/lTJPGVN4ohzD3MPi5MZ4rvYLu
ngFplnuZhu57aaKEuQ9V7VlsNoaVJnRJmtvetlMhY/u1xPpabR2l77x0rzXYspScl83X2mxwiXjO
KijdeUf3+uTGgzexdPD1SNe4ZVcs38I0OJJNHgyMdmN1aRUvBK/OgADq/WLaXcIWgoOVlAzbBOXA
9XdnDa10b7wWmbOG1tbICQtKMxTsKUQbhM3Djopx+bmTgXrOULvZkcNq2F1as/kVGoOVI996LXIH
xsZj06GRo3HvNYGmulRfCpX0Ax+c1zK5g8xT751L9XzYwrSKhKBTbR9sOGY/O1bP04c1ludBvRbh
J5q17e9WH6bDvqP+Hu4KfoIXtQuNjnSrdORN9sGkWMmUnfMsWOT6rWRc0QlGGFp9kKlN486HwCw5
tVht2SXsTCNwva7z/DjA6gMUOHBzdVoYtIbc1RcVRtehnXZGZYeCLIIP9O8y6rNkj52sWBmsspt9
FudpDWnek+gFpelV3XWvnQqzLX3fRCBNUKiI0+j0uV3ZEvZaC8pV0f9j7zySJDe2Nb0itEGLKVSo
jIjUoiawFFXQWjiA3by19Mb6C957+7Gy6lUae9wT0oxk0QPK/Zz//GKZGxV6YU8G1xaMqpquxDSy
Ba59XPPwLnfGX+U1k46NlXT6phGjNpwaZlVFILU530thZYUZqBPI4i1cSkMvPNKSc81PZNyvztNq
YLiAvRIBe3ElOv3cUYwlKdFVUVwerZxJ1V3P7sXIt6r6tb7XS9CLZzzNLoSEXvQRb3lTVl4nyH+6
bm2++puMqeIYahJg05UxyZCYu04eV755vcX/oKuSrICoy5sL+66qbm07aqobzV7S7oFZlRHvBhy4
ifazqstkWcYs5mOASQEJuyL62xs4QJvCpdtvybSLnAbnvWps5uuoL6pkW9U1GAxfZJ7dZzDwmUA5
zqiEipxn4I1Grq3XVRWTCW0X5rS4ilw70OWJ52PCltZy/aOTwXGfS9i/EpFMtT9mSst8wwRDfKUQ
b8nL1kej3OpKPr8JoiYZbBGyJZ814tuqTWZJWX1nCam51fsWd0s3N2sJmDRZpNolUjdtn0oDcYwH
INiSXUaM73oEqlNsr0mB2vzSlIcitCD5elarGKUvRElpJlpGyS5MSp67Fcvyuu8jjc/IkkqNHLOR
S/bIAl/7EDQNWnRilWkKRFCAUsepZpFMYRM7tWOkluxG3MkY6hfWUHsLj6D2CnySY3+qFBGH1NmN
GUSWNuPOwdt5IrO2iM+z0qXVXiYN8xsgSKN6ZE9ml2GysTBGRnuknaN46mXfnrRdm4/tu2QWy+TO
S50R4dLa6iFjfGS/5EXa0/NHkpyGlmjZVkUr5fo2MQbkFKoKKIFaYhSJ//8b83815qqhXCze/ufG
/Pq1+9//9Xcy2b//xH/IZCZTG9KLcNsg0Yr5BsLy/3TkBF5d/jHOqWB+FyPI/9uRq//LgJALtQu7
At3E3ofB1H/mQLT4GgopjOEgKPKH/lk//lM3DlPtwiST0b2TzWEaSMX493+jHirY+1InW/TFsnNv
SXAQAYGAjGPr+W835fpf5LS/ZypdlHj/TVn7ayG4cTarsJqBA8nPC6lUug6BNUgNbVsQOV7dFPV6
dsjNwzkmPzSp8oUA8YIjfFrQMiDraUzhsND47DlRVtAyJjHW7ko6p0+V84HDNizx+C7uG1IIi0tc
+ldmTL9ZFAPXSxKQpeom87Wfr7JzprGBqgzpx+51xtatHvkLe4ybsWnsankZw5LGg9Jm/cp7+hOu
okG5JTPtkpB2sbQyPj/Jmv5wLKHhudVaP6PPQUr00lvyy58f429WcTBNIpMCdiTy40/iQ3vsyG+P
Isr05kPMUCSKb5pkfkHA/XWRv9iSvPb4rwIxfoKInCWluIJB506DtbOyI+pUcmv+YSQON+yyCk7d
dO4XvIyv7++vfjYU/YRdGnriToSLg7mPfou1RfjnG/ZJ6fbvVYg7wBEc3rL16VqUpqc/FmYNXeVR
L/vT2ImzJc7l8v7ndT5Nc/+1jmHjY6YoMFTty/f3tw+Z7OEZ6haEiUpzDsZibTOq/C+ey2dt9r8W
4alraOVUnSn2z4vMRka/QNI1ejCDzg3CMl2xrvfHWodDCLyVowzQ8w87MuKrpO8tTBWT+5Xhgjvl
7eT9+ZJ/fU3w14MLazO+s/jKP1l2OEJFqZmrtVuRFUn9Q6J0bZKvEFdfGUL/enNZCWQUaRhxB5ju
/HzdUhepWQE1zq1V9DexRK1bJ+0/NA/g7uLZx2wfOIw1cLb8eZU0KWYVMx5c1ldtBHRPnpO5evzz
PfvdlYACGyqOKjrGw5/WkHIjdhYbtFEVFWiZvK/0/vbPS/y8B3JYcRngMprKpZjcrU8vCUSrWJQK
O70Wx3ggOnO2RXCr+HTG3etCeqiXd9kUUZhT4P956d9dnY6k9MKJBvP5/JzgFEczWjsEGOViMTmX
5m3R9/L9n1f5bPJ4uUKo3ChANAw5LPlzmNbEWD01Lt8aMIefbvXcz6rjIo5Z5V5siOVQvUo6Fz97
ZfS7PFjSULz9m7//P2YU/rqv8BtUHKnArOAofL5UwtILraZ4d0W+yo4vOyP2ZBaC+NKtirSFetcY
q/3F/f3No8WPldPU5vnK2PP8/IaaqjnETcnGnEjK+5DY37hBjwCyCPaUJ4f9B9HfV8Z22mcp+uV2
02liks3OZiu/lA4MWLEq7niheuOQzkGkbxYCaOMGDBOKSmBbXl0+Vc1zSYy8GD4iKGjzBEE0HtzW
8nV8g4BYpHVBMH8uJjjgHVLG0p/sfQEdm9wjxsP3XXr57gY/Lb02/hZ3smtnyLWAuPPidlyv7VoO
u3ny5SoPGHLWVlDogdHstHVyoUt6xXRWKyIx6YhEH8rpNqcTKs0T2s8wKnGq640rIseD2LmS5FBz
Xiei3CuiiQTQM0poCLEJjFEvXwnb7d0EuWBXtkHDKLWYARAiu7gSY9buocW9SBZW6NI329kVaefB
QQhG+xvNq9tFJOatTE5H48moH8QQWsm2Xnxb8xR01kp7lQ+7hcSWkZlthCOpuoBVqx4Sd5chg77c
R/ZRZg6pbBMZZzjjkekjo/UHfTJdc9j25Y2Y7xk7ZEnsNertOIKbWHuRT55oNbddz6Z8Zn7oWsop
r3/odQag/tBJbJfdfpCQfuqqbyWRnzgxg8b3tccZ0fzR2ZtVO+Uyw1o1TPCGzplqD8Zmbd4N4NN8
eM3HW9OGwxBBRGzdyUi8QW69unoanHavO5W/XsYuKYSMi0Q7P05N7o5lWKF8Hb1JZzNAYDwbe3p0
4bz0JIzzaMm5kiDZAwOODPiJiNai/Sht9CLMR8Wzs6sWBU4VJtEpifrTXGyESIBljqL15QwBQp37
dYy4zyuis7KehXwnoBBXnuy81fVRzjcqY9x0GpFL1t4wHdTmJh62I2Rrpb6dddszp+to2sQOfeSY
+IN0rY9qWCejq0sv6hquzqPaWZ6c36XidUYVFr3IxVaxNqX4Hq8P9XClOj6Zocu8EcPezG/jLDCK
GzUPJ+zUmnR2IZZCVfqGXtXrsrcO1kg7mDSzaWBIu2luYVzsym67Nj3d/AEowk+hW2TTqdF31sWe
nixZG0Eb+V1e1i1uM3wzxlMu3BJEIHVUOtCX1fleT3dZelfAPM/zajdn4GVnYsmNAry7Sve2yfzE
kB4qdMdSbrmd4aCCnfcqXF7Y+wVTqigrSN4GpzP3k3OTwFrRJ9QWF4LtontE37pSMW5Tmdk+hhDd
KPtFO/mDeZ3LxAGU9nFmcggQ4kGCDrOJp2QGTnRWa5+QTHl1XFV6U6P5uh2nQOm2lcL3mTB9ksI/
nw0/tzl/HX7kBmkYG1gGdcJnSyjdXOwVeS0Fv8EExE/ViHFJMiW7iOmqdkKFsyqPrXCMhz+v+5ta
iHUtRYVZSE/5l2Lob+VfM4A1LCZPCtVztEsEZwYAe9Y8Tr1RR1/Ugb9dDALi5XD/qyL6+Rho9K7v
koYiYrTMYeTLT2LHZR6NZQJVzVd+4L851IllMWwmWpdu93MjB+o+aVMRN26cHhX7ZbG+0vv9+syY
SfPA8LOjPlf0TwWLs1zCjZeL4rivJz4OJslM2MPWav1GTcNUHvovKtfPCkOONKwkKNItrkjHRO9y
h//2uAy1WOT60kbpc/RRZfN7xE8MZFu7dSTp7sLvWOzyiGTDQBmqPKx1ddLNf+iAzI+AZgoRwLyE
DNrOZ4tlueubvKQph1j1lmlvStd5RveFR+GvrwprwMpHmw2JgFLl5wudx0KADWs1vg6NZy+C2Zq2
Q+LxxRupXGr9/+72L98d5SxXQ4Fg0gpcxHd/v6ExJFNzoLNGncJeNzHpY39WbGerUUDtBlicW6Zg
5E4q2rDJyyQF7sVvIPFGDKe+qJJ+Lc1Yn07swrHAZ0b79HBrKQfRaKgnMCph5DI+MEhDa1KYO3Vo
Pv7pdw+1GJxD4W8yD1P7+brhMXTMv6iNFsz0wqLoga6TpfIBS5vtn5f69Tu8WL+BuoIvUOKbn5aK
09wa+NBp/pLR3EGA6JHfcpT/P6yiXOIvGHxrmN39fEEo3vkSoUBAUVVUGB2i8nQOtz8v8pu3ki9Y
QzvJpahEuv+8iLY6IstLthTZkcmQUX0JbkVRvP15ld/cMMu6IGsKteulYv55FR3/t9a6rILJdFAY
jJ67r7au3yzBJXC7DAfTNP7y8xKMEBFANmz7CwC8q+f20ZTTzT+8DIeXmLvFfk+kFK3dz2sItBuG
mHnFOAy2TWwPyE0w0PnnixiKoVjahRQvf4YvtGUqFTmlpSonMV8lVSp8xZnsL8zlfrldXAowuIqo
lzbR+ez8lMJ6ZtRJ/7KuH4l20/3j3Y7/v33B3i4JJIR4fHqveqVZ1doC/ptazLmgD+JGoKRpmPet
9kWh8csrzK+XdYs1WIpG/tPG6uRFOSsDuNJqsJsOTXQux/IFqe4X3+Pv1gGwBbcltwxB9Kd1mENP
sOJRk6aRoDo2ImnLYCr1S6ZCXyz1m6eDq6BxiV2CDPfLi2bUxoA1jw5UFp/klcktqYF/fst+dzHo
NKiR1Mt5//mU6MZsmRz8tFynVfwpe9KWV8CELxa5POSfjiJH0f7KUAHtN037M8Gtg6s5WxcXCNui
pRxVgk5rXyUmS4hnSWq/WO3XS0IIDrQIZGSwz3yujjpd4FnGsOlC6T9jiwodPtsn9r8HPP8j3PBr
xUK3z7nKx/lXyfAZXm67tO2lgls3t9OyMKQc33Smc77c0a4h4IRkR56UCZ/YxRwERbXVGd44kccc
K2t7/+fn+MsJC4UHC0pQP6iEF1u0n7ek2aCIyy6hywi5npbOjNwGbo1rlNo9w8gvXsvPoAdul2Dr
IBkAHyTjfA7FkUSsZtxkSpgOnGWBBWZry2kyzd1c9lfMGAPZar7YqHhyn0Ph2KVkUE2F9xRWiEpI
zc8XSTqB0/cakEA92fSdzKi1yjebSZKCJikaaQMP3FpLWicx9Ec9j431US8Wo1xcOODYFLii6pt0
a1SKvnhD24+9SmucKGhJE3kqH0czmptAq7JOnV3RGPDrIRbM5NC7RjOPuEhlTKCULeMSqdilEoqm
W2Vp4/6+Wc2+OsiVOa1vWTLqQ9DYC7CiO1WmjbNPaZhx9ph00tx79dJE41YDHI6fC6TTqBsdWBtH
yu7mwiLKcPJSqkaCDJMtF1MjI4+t6RopfpM/lpjlYM6X9lG3H/P80utPsnSKJyeN96M1W4brmEIb
PcduM/yXBAgrpB5ZyWD1Z/O1E0lLuNRmv01ggWR7TEtkqEjwD0u8v9sBjZOJhbarjviOBczW1+MU
O9Zth5BPLzar3hqBrkkO1J2l2+WDKrvobZzsCc8va7SxRnBmjqoUJmKKEW9ToL127AJ+dwGBrOc3
+DlS1GkXI3SH5G1Ece9BFkGzCSsSfZGKHxMBc4ui7Eu9yAJLNQt46lWPqg9N1eCjYG6hg8YEt5mq
HbmR0807mFDdHVTCozXCqMhPc1s2m2YQul93UJ/46WmIproKY4bPftJMsGWRXZ0gz65+ObAuD5BZ
dRu3W0mJjQ2KC/2qnTMLowEZKxsbL6djk+A6h4Aj8W2YkB5yBufQQv3wZfpX11Cn8mjkNaTGlmRQ
A/oqpBgrCdQYwlpdQXVBzKvBTkflk0toREs0Ht7MpCLQwdPPdZdou3Gs0rCO7HU3wm5/hCuwbBRC
5EIpbQovXtt+p1DVnk3MbPYLnAR/6evyulEm6UhzTTY6zzJAg9uHrYE86AIAH2aipsknAUuyhLNs
inwdj42WVEiNs9JH1UOIhDDUH/2iq3cIb5y73MhAFLrCQY+GpwVqGgNiykztGWtSSPcIgdOBNuIu
o/OGh/Ww7ydZ44WA4t7JOvmXOLh4hjbKh1Kp51Cp5dmdkqnejbmh+Yhu1nPDx+HPVbJ4eZuuD47a
GnsDgfHdvGTDVacNxaG0GsVVU6wformKuJME+CVtY510SQepklZpL8qBfPt2tnyk1TqFa9Uf0HAb
gYUV1hkm57jJ1nLaIv2Xr+MYPXLW6APCvdGGjQNZyYj1FbfcCt5A4sjBKgqESLYhtrxUMhmysbPJ
V8c5jLKTXFlR96YLLdpM9lye2CW5c12fBAhjVC8DljnmbQ/2nenmLf+Pap9p0kQPq8u3K35/W2cq
RaiyM7yppWbtACmykAw9iGRlY26mgQ8zbjPpNJWtsy8sDv3V7PqTbSfta9ms0sFQh+WWhJv+tM7j
iujfVrc9dXUA+q8dJbiUXpqa6V7F5CCINLnfrU3eh32DIktqFeVlGUvAP4Eh4DovDbiT02uuA5WK
z3BaNxh8Li/SCECL6Q8K4HKE2THLjQ+RWoRJXRmPzawrNyrWnN/RhsUbZa2nfdEIUqCLifSCBVyV
MT1ejhZqo0xCvj6xJ+2KXtg7RDcSO52ZADxm2qZWlOYwFVK7MVAQ0ePrAkc8IbZpnE23fadjG+lY
uYvtCrmeosFrGd35waCpvTKwmQhSrNE+HIMNxJXLMs1CTZ2wkCvz4tVJzCRxucHKflrb7qDHmIpc
LPvs1wL++6lrYuWaR9QdYL0WF28z6a1XK7y7GrESNoffgC9ys9nW0dC9WEbW+QA99gFPNDP2aQCK
95l48R/GOskK57/mnOreyvyab+pJuZwebk+vHSZrnzzVhs20bG4apCELHJ4nhFoldFl5yleEgTom
NFYnWy4Sms7aApNY96mWGDucCc0q4Bxng1FQud1Xc5qd1kl7gto5hkJS7I2kqoDOSqu/r1aKFrCd
MKrBLdt6HvSxh/bkJI+JnIzcbUm9MY24fZK10XoFx4FPF3VLlrlOo6Q4uebs4ItSfstWS+IarRQv
w6nEs8tL5mL2olrJrmQlEXdd6miBDQjux2s5wJhTRJgJ8T6XSxuCeuAKweiduN30h14Wz3xPV8oa
JxtUhteKlT5Lg7mX+FYBWOIXde4/DKuy/UYynyU70oPJZMOaTSAoqh2bK4+7XdsqaYgUq4fWbz2v
ZTcCefNfCAPKo9MNVYC2f8Jrb1IOqxy1O0labmalQfopnh3MU2Diy8+Sat3IToULsaaN36AB9n7T
9a/jvEM/pvgQ2bEhGLUAHSmBSMNMP5FFmIwsjYajhXNQAC+9kWEE9VzYtvZWxn4nVg+T+q5EFVFT
dqtt8VN0PKkzDqBdubsIKaydxOtG/W4Wiy8P5SmOxFZk3T1lAAoDC9uJGNuR4maal5tVM+5mnAol
0BILoERK23DU1q2D2+gibEhgqfYdkcdJw0NojDC6n7GOycx3Te4sH2c+7NcMTFjVxYGG18WUnYZU
M6FJArlaA17HC8I1cTplGT8oG9xsxj9Wkmystdb2FWZA6eFlAEM67yu/aSoo0XPQqNL3WYNU7Myx
P5uo4dA4xG5a9d+NxIhdp1JfVGX8MfXRrTPEgNvKFnHkeU3Ylyit3KKQvF4y4Q2nkB2Vanru8lRx
ZUN6MjFOcJemfEkn0HuluGsck7oZbmKDsgLrCz7P73wD+J1zOKexvs9nyYtKdhlNsp7genBE5+1b
Xw+BoP4o0F15ZE2VgZDwnY/sjAm9HYgZuz7EBHNyYfcnb6Wq+1V24YRleOsuPVuW7MUWc0OtCSw8
TXFBACJbh9zFCvnBGJx4G3UqLEy4LHKTXYm4SVyc+q6KpQhWnQwCJN4uxruUBOpxGPUdxhk3asLk
IM2h3kRtfhikimNTZxqqtfriaov92tpOMOrTIXesxmtbLFblBOkBzhSjm6RNaAvjjvSsW6VBeBkn
RrRzulq6dpyMhECru1o6LnIpvVpQFWqqG8n4yTgforM9iG8ePrrfJAvvIIuNHVOO5nZWh/eqqxmV
4VDiGbH0bM/mXdkI2U2Ql2O9FiY6Lpd5Jc5OZm6cUeOzW3laYrI+9HZ6qNfoESL8Ox640Hrsfq+O
750GzVHPk80aXyGq0Fx1YnTDcYShsSp+VNWLBOOcLfmuWuxj5eSbcjUOmrgrLXn2lZpwFoShnuUo
V/wHt2y7xDrnzbUpi29jYT+uzdL4HFDaxkixxHFSGUtY5Yw892j3049ElAANGZRxjHvuG7t5n2W8
yBtVHTy69gNqa69MkkMp5IDOfsuODL0a0jR+VJhOamFSqY+F3HzP2oXj6WRApq+cg74OzxUKW3Ww
PqKUFBRucjfPeyQtT3ODFKLLd5HKA4Bc2KzpsY/laysW7iiV2G9SY4nCXe3e1+KJFxD31RQXvfXB
VIRLa7nRB4vt87Ak55arU2ipMqpCBnteQ5y3lriGrngxOg2t78OsbvnppyKuzotGizldt5Bi67XY
Io1y0UmHfYf4Mpl2AuAjvthAKsCuClsWTHNVLu6dvtgLDk6lwvmEwIIikTFqrsnGGXghu4EJr34j
SzETLorv/lrEr5OMa1H9oFJudITPOJVx2075flBVlxfmUZ6z/ao6IZz8TW4SH6fN8dWYvhrZbRzx
WbVrOKrzYWykrTWX2yKyN7VRHfVVP9r6x5BCO2MqWjiLu2iS6zDJ7azHjMPRNNK7Kv6wV4dUTnG/
FOYrJjB2jPlK1aKUiYS5nXorHDp6AXtAtKW+NYbsZzOIdsfGEr9VtCSjI/ykfCiz4X7CpAWfJaQX
1jZPCRTAzdx0ok2u8b5Dgk1l9RWshOClAz8tgXotimUvW49U0seqgjCdvFJuh1jvh7NGrlw9+fiv
MUMsg75KkLW0cFmd3Rz17pzHrk1RSHYtZjXlXqKmwAp61xapi6zFZV9+oPLZTSAvnYiC0b7C5SdU
cmT8TgWSzOJ4PIil9xbcBOQ58ZrqraKgMOIfqToxzo9CRQiMtOJNJ417VX7B7jlYLoxpvQuxNsV+
90XSroDMePwTA8T7BSruxGbYdBvVWXc1jU+JAgMRiZ937M6Mknql37RmiS5wOY31YwmzAIFf4yeY
wiCm9Xrto1049jhWmrLlVk5MvTb9cqeOV4W4qwQuDuRyie067rK59Q2JkABsR2nZL0OPTUaNWMfv
jApQc0Wesd5KvNiwl71OiYLc3K9ZfbKJtzBRvThJ/A2G4tVSaT90Rq40PPCYlcobVcQCY4y7tnJv
lHUWyh1tGTRsKCbTh86+GReZL09FwIiEfX1YwrJlRD2rKwL2PqO4x88IL+z9FFtXTFOugQkQb+Wd
p9YfXbec+/koGbpr4H+hmlKAPN9Tm9hLNcgUS7fpOXt1cWdFByZFNqNToW7nCx4s9CDXlUCYtIBY
mZslVaRoNwvdLnu659TmBh2OV/aGFzXjrsBmOkbjpTDvJY6O6up10AW+IZ3bSYpvM8mvwTSQDG3X
4XUgmxbUG9HSTTo8Ggb6z/yc5Au4vU+RGyp8RXZfXvUOkoJTDOmmbydsuwcLaQm5us15aPeTfK/y
LSoIyWjlOsdb4tcs7mh8n7p6JwHOpeJGUF7E13P/UOWnQVcD3VpdQ3rXgUQaqjtbCRAx8S7pAYp7
5O6P0OtcLFwNRtiq6Hk3UPHQQ6YQK2bLclW93CT1EPaxHmDej5Sy8ctFpmrHR460UVUj1mp61yco
HLmEoy1fCEouGsjbi9+Rbl3JVshEJ8fuWkne1u6pMXnIOGzgle/OCXcXJ6smx3pY26ztjvbM1Srb
FVqIiNKjppWLQ9FeNctrJVB+A8qs8Q/7W9RYnCYnTF5cXC1g27gKh+C6npQk94zGS83Amr+l8mGM
zvMUmHOYmkClNT4TG9Ft9Ih+DXdyXu1kS4sQZhcjinbgj4alfd8X9yYVNA2/if4pR32BDMeIv+sg
TxrmSfALJqztOudkq2swxPMemM+V9Han5hXKp84fSocOv9tk5hx0Tnkgbpt9YtpnqurFmvnRCfQq
axwQu+RJ1J+NI1PE7WqVaf+HCS1kzU+qo21mG3eFWdkggYfFAhGimTityivd2fHNzQ7WX/BHBt30
gN6enAQhv5pvo7bf92kK6SD/XmeSN9Td91EyjrGK7iiZ2+F66lfdnRrt1nRWr9ayxJ+mJEH2tYo3
PS7ybb3iwSWvczjG434tMvr8pPTweL+uOnOPvZXnZPhUY1aPl8Q2wnCyVLINZR8ITWhrdlg422S5
GSKxq7V7vXmweR0UPLlW9a6ookMnZ5jmZyHx3QFl5h6jd0/uhmuLSjJJTDovigJB0kGS7kr5bNN0
KfeDgSzvaHLVam9vJWwBjPUb7mjuqEu4JL9MyrGNEWVYeYglxVNPQl6J4A3exsGY7qRMCqAs+oxv
EGRbe9MJE2v2Sa30hfEsW4uPA4SCqUVpCb9Lce7ZluazIzwrgiGKUwXanap+GaQntDWukl5s11cv
bhHkWpgktjc1rs0NhVsR3zXJoyE/y+ahi/AdAYi0TsQOQR0KxuYGC7AMmFBZ9tSrpiXcZtoo+nte
LDsD98oaUK+f78tm8XQt3/UTJnn49dnowMuScIBB9wv9flw3unNbE/+sRRldf71T4/Ew6e+IUbZp
fdIJk7E2SxEfnYvpdoVlBadcPYO/cb8S6GcXG5bTUuFb/WDhhaLc2fUzjoYwHwKBbsu0kSTfmbyA
RrZbldCo3nR9o2u+rTzLwov6jcOces32dBuuaWmIwLfTfNaHrSUeUudkJudFH3y8n/15DC9ySdp8
JIdakgRpFqxYcUJwMQy62OIqaUF+A4zVN7yhQpODSFigXnz4HKjWlF/OauBEh/Fzu81UI1Sy5RYt
mOQ5uLL7mLdUrh3bz+kwCV/L+X5m241SAI8VG1K0+g+rNt3IdRkoAOyRNOyZyuxbUW6G5lyXdaCW
d4ua7AtzvS5l009q2ZvTFXduQNC5cZMCxDR3vpUie8O0dSPFll9IsPKW4yo/j9pOEQfYfV7fmTiE
hMYAxxadTffYWpu43/U9Bad0LfSruL0X/Xkun6WCjHLCaNTiPU14UZF0HWaInooqXNFTN8qVHxXa
Bgj82yLMIB1tE/fYfFPZzf3Fn8eZtG2bKVeonX/YCq2OIW4o7PaSHPsdjE2OeUx0yVYoB1+oLSfr
VdegTeunypdANVWblnkZXGQ4zPlm1G35bpA/cAz25dTcych31Gb5WDX5dqqmx9WGttKvG1PqO29q
2XVr7S22Ei8WA609VrOS0vE6YHU/k+gVsb9Y/boXGAakqODdofseS831uARKw/15mUmrNx03VWGl
DExb9HjZFe29lj5EDfXS4g9Le9bm2SOF4NIs1/W0jZYsqKXFH+ftWopXUgdDbF/cuK+wzpz2JCF4
iL+fbHnxhBI6+TbrJ7ZXAal6vO4zXP/5Wo+ykxZwreRTJsl+H1U0H9NziUxd0ozNKHd+on+fmsNK
lW2VR7S2G7PUXJvAAlCJqT1DuAMb8PM1RvTFVWTM3uX+VMyXDzmI1L1DGEUU1jSF+aIRK6xvRXM2
C5kdRTk2A5FKK3YyqSHuppWTJFmDdhiBd+VrxRSgie2DpFhXRn8yFMx5hPXQxg9FVniCFlftMRXV
pBs8ix71Ud5kFGSRmmzzIUDDfe1oyYcuOdeYSFIiltA5QQTRN2gWIS4LL6vaXlExbShLuzXyKY5v
SQSBVQaV1Eg2Wtr4eqfvJFEEPbVMnf9Abh0m/bNMBTEzETaGWyfZ69JzJQ9eJ72Ludqp8gdkFq8Q
GXaZptc10BYfayvl46bM16O9SM0r9UIetZXNIrrdPEzBZLNniicm5J5jqSE25b5ZFchKyXBdEU8m
S9jqjou5w7acSR3tkl0Rd8QBRLcpDhfNGqrxBzsQRsD3tMMBCl26KpPKu+Ccka5gwO9K8pzH6Wbg
kJDvMCbc8e3L9jvpqfhCP/fdY23w7FAbdg9J3oOJIPvHwKBs4/so79kMLqo3EEwDc2ogkor6PxcJ
JVR7qKlu5dUrFgq+QvdHaHr05firubM9uUVDEoWme4N4UftTou67WOEoknb1AMOPiGLGJ3rztCSP
a0zyYUwvwvjkMhC4yAEFTsA8ZqWdzuNwNjQkijPheHQwqPR87Pjppm/r8fJ4iiAy+Bwn7hRWwGdN
qu8V53bGRyJ7GNTdhLmHJm6kmvZUkTbEBgZd882ShmOZKK5Z0rob2lPErcYep6rebOvGZgrVwvau
6vPcMGEuHvv2pVdXvzd5s+dngXF8p2yb2fbNjlAZbfm+wPHMK4MdxNpezlw760Bfp0vPRdWCaIvj
rPMXYXiGEC7QoVvKOuxSUHIQ6nTpwwYYf1iqw6zofq4lfpKvJzlVccEki0aqw8waAlp9WqmSfas+
5Lh3Np25wTbPheB+nFbznlPCKxLivFbSfeZ0h9o1yPPIG1vQFgjKiMZhRdduZlc+fWjQkOoyGjdp
QyeLlYptYLrJB47FwsMKz3XFEyyfsc4cG+D/mMCgaCdjdgar57HOy7u07D3HVLz54vux/B+OzmO5
cWuLol+EKuQwJQJzEoPCBKWWKOSc8fVe8MD1XH5tt5oE7j1nR3SDACeJRYZGlrohyaS9ZbpR2rv4
49el3LiET7vIt2BBf0XGXS6XzB0bf0t6odM21mc8N4zQ0sZKMNhnFmjnlxZHZ/KXzsGAWEHTt4ua
e1ZwHHDDk4/L7im6WSESraXaShxtE9H3On9yqsC8xQZnYyS4RG/g0IwPqWxudXqpbCOYgvPs62tV
yu8AHAo20/ij12lznwy2hWpSeOssCU8/Blge7uRVkWubkyZV9NGRHIjH3Dd2YuRkZlcoU61V1qVr
wNdvIf7N9fxZa/M9TV91HnhUKb2Pg8x9pJwCPbQrJd6LYXAehmbbatZfMFrvYY5rrxT5Tpbr49Jb
vRskbw1Ge3Q8v4PevVrCHREiumQz0RdS7iSVb7CsbCYaOwieeUHGs7WgoyZDWzPD/hjzuk46RMSB
Y6rZnmydU9FWT9JUgZ0OidrauKaBRIjO0D0MMILQb+Yg35ngSmEx3UKQNEWV1iD6V+z+7szg2og9
uK+CaVeg0a0iTOGjzC69/hVZ1o4DO15pk+ROfuDpw+CqY7/jPPmXRPyMHLxiWbwIeTsnoQoymcLG
8qSDPZCmuzIZUdI+33Smekwk3UmoaSK/loxvmRl5/CuEf+EMgmvGxudcJIdWJojSS3UYh+x3GvBx
x4ID0v9oOUxCKf5MfRATacw8ImwJVaYfmv9kLL/XvHJj8mq1hJq/lEWSoo1AoyV4fkYo7paFZxp1
Ju0Epbibi8Ur4KMfOtFGz7JJg4bOK2ZrSJV1nbWbQtecgoytOPvp0/uosjLp0AgwWIOvb5uy3Eqq
7uFzOWLwPddF6sSVflHqxhGKejc3jWOMxOwPgZuO7bMnuyAX/dMwl64ElsqddCilyjFq8LUyvMhA
GmYmvIAyn1ryiK3fqHrEQnoyfA2+jiJUaWDWbRx1Pk+lplAsWyxvMBmE36XCfZbIEvRujS+fgSWV
9xrwQd4EnjHVTmHkCGXjTWvFG24QZ5jpskr6QxQRQEbySjZcxy7equED/srOYUtEEof9FKNYEJ2j
dLEj52e5/ojorCXG7VmErdeTnEbG9oE+E7dKrFvdy1cidDcy0PzA0u33bEaTumqEn16GEjWZHsia
0CJyEGgE2pkWGzUTmho1b4rCKMDST0WoJjE25aanc9MJaOaVJvlLGfJqTq801SMACRiXcZd0hlPq
vlMRpaEFPufGqB67VNuJhK1bpYJzJPBm1qROW9UmmK2mEeJ5Bfl6S/x2H3bGXUf8TsUsPqVVVKFF
aKB6wfVkQoukWfykRWFV6cglRuzdQsuWHzerjuBm8kBUiPJOuuLv34ld90rm5l8X9/8SayKiJM2M
dTiSpjKSRbpKlERf9d30g+Xjao3diYA8zc5mYq5yk01EToCPZoE0Y5zlIbyb5pErNPEhJOl9yCZS
96fJP4dV8TDVysvo9BoN6ovErLqltPnYjdx+ddiMuDexrqg5baxjotxJsPoVyvEphMlLL8onMMRr
nENmb/R9XjUQ0AQnC3RLygwB8NK/oSMma1w0ucjTO1epBnoayFba5G2irYcu3E+15pAddyvrjvgU
ja4Kcy7SNXTYwYrGsw7BT3ue8Eva+0Wv02g94/zJS/8tY3txkGTQGqCiUjPJ7VvnifqQl1DxaSiW
x7qSliRLYNUOUJIerRSNbFW8DQEFPUQcWf8fEFUj/5VJFzDvK1D0/XAyiM0BtzRg8kWKefpCspb4
u5sIYr2gQhdUIxyImsKjommfdBiuiQ2/dHnqBXOxa2txE8qcvrl8NxkpCdVfy6Nx0tmhHUkaL/RH
OX6vvtUK8H3OVagO1R8VOrcgkJ+BGX2Uok/qmEVGuiYKu7DO7w1D7ypT0r9IEB7KMLzjQ0FKkkwP
RYweWa3qTt7pXOXFpxGRsZNI3Z4iwAcSHUTkxjoXMspkjOCsmQhWcCTsOn/0ECtsc+QEgOLGG80J
h15oLtE0HPS630HYbBDLFus4m9+jIgXwbsM71V1OH7BF9rSACuPbkAI9+qWHLeDbHKqLQLGUElsX
cQQ0GnOmg2rnJ+OnxGBfFg0IDJEFQJJKaGyR+jxNAgbTtr5qEgtpKcnIs0XjQJIIpKPsjThkatr0
TI448JAHzuNDpKZvhYp1pBOlTUVj06DCNoBRcJ8hmXAk4uTNILj20UgFiGzuiyb9F0YAx9CwyDje
inD+gwv5UilrLEi1apXyvcfvEoQKWFqi3Qplvk0jVJk+p/5K0JOD4HPiKGg3dEVi/vLfrUG6KhL+
KjM561n27NPwOLTBdzbUiJHGQw38SW7PNijm0lO6zvNloICqI1lDdKlrIx1GOpVy8Afu6tTtuEWe
REHAtGSmEk8x4qptWkaKjEEn7OhbDsVTImFqilArxUCqQXlNTPJ1S+5YKVrXtbl0ca0yYdwJibxB
jOhgKiULs2VOhUkQZPMgCN1nlOqPiiIozogkBy4ESWORwzV5nuSE9StaN33vhVOxLwQdqjbfkh2y
C4F+zDLdjCnBlNaIimAG4+vE5G0mwoamCCblnyqit3nYtIRnjbiwIm5AGdowNVM71499zfw7Bw4Y
xpGkvnWW4Ys35bOutfc8LLZjn11jOgM1Js0ABxfxW5e0ekV4i3o6W1eRmazHQiNyLb+aU3rmdNrI
UYfmR/mgYW0tFMaTtowNEbTG/KEVT0vs7qIoeGXpf5lCQIaN8TbIFxSop0CZjlof7wfYvoHyDI5F
FzGdPU/GtaJWItSzbS6Uu4IswNU8Qhyb5c6Ypk1KuIdlHfIArl4hEHhqnJZ8OZ9ZMLeitUy+mh4R
bFR13PGq0yb6IYj+yQtUJ1Q7RYfklu6N9S+fiFFtkX9AQISh4hoTQxYvZO4jFrfgzSx+HgAT9W0O
2JVg9wrrXYQirsENAKJ5pif8Kequ9f1jbpILlFNfyE3a6eV6SdcW/VfWWd6YqqScCeusYxqpcgIV
dRv5PcBRj0YHLDwBvVv2o4KbkpmfL+1PKYvvlGggxGnmrjaOovENm2hbpGb5c7JB5AW6NvFyl3/M
j9taeshZvqn4TRv9jZxtd5FA11mHfe07yZ8ljeHCpH4q42Hq+GoruAakmklBKGAM8TgwRleAkcij
uF68CZ/mkN4j0t6IkQInMEiggl0jfgUhzcovFHbBxdUZbUoZrW1ad29yy9UlCVukGztrCt2kH23C
29jcasQErVPOiLqUg5l9mqDqTQETPCM2kQ5BepXmdC2y2ilFj0QEiD0dwEoK5rS0BULhgmfSzYna
5rFe1QOHOB6zieKL9kfvH9KC9+q3BW7qzHqliR1NL9bBysSNIgo2CbL7mtm/MDMabjj0u59K2ieD
Ru4fv3r+MeB6AlH6lTv8kFQobmcYtsqHXW4Ro+mYQ6Xgn5SEb5I2uHkUH6K5OmZz6Goj933tE9yc
uXQSQLb+BfBCQ3nV+/pHCMj+Hiwmghg6N1jR/wMBI+yJ+OLNTRAfWluzVNZo7yl/uqk13wN3t0lW
nthgW+0HknqzrRojpOMtNpKURf27C98zc9xGYCySP7sy7YXhMrlM3JMNUHjPmKoSLIv2ESUAqWbi
Lghlh9oHh4H+i2PM4RY/VE1AN1G/RxkXKB8o0YThvae7SAtiR6O6ZWyMZxWP37luEG1dtrtJeUqT
/scJuRNhGZpYPA5Z7LWwVnJ2lYY/Hc1KwDozxntqkhZ9g9UcrQT2e7rh7l8Vy9daFJucNjzSEtxU
u/sQ1sMb8cf2mB8zAHGdl6sl3tCOiNEmMEd6jEL+9Gvxn9RWXlToIpHOyGX7rgLAlN7zefEtWg/Z
4MPqhGEzyvXfIMg/VENN8Qg9FQKohoPPYQGyFie2kZMvlGorMJlUOBsmgJY/HIa0tQkscdBYo+ZQ
WPSbt7lJN/O8sD7jPi/5cslfTmHHW4uTSMnw6S43Yge0Rm1utoSEMYI1Uv/o8tgejeEvpjAz06ud
CR/Ck97yCGaF9ewKJPbVJ4/6M0FxV/LVRhDdQxXd9EZ5+uPEawnCrYX4Q/11wP2SRum6p93KUh9N
+par9jBgeOd3B2XYl8Emag8xBmucc7O1Sdh0CHbE8FVNZHccQmyprbgBvmzaLZf1QHX2We9XlfUh
Vw99/sh6+sAkGCoVD/dLgx4xd7p2MQgrBjHh/IpSuwUPbSn8Uy7t+DMLbmW5o/wtTceQ1DtIFWhb
CODpInG70yQGwX5gE+xQ1TDSNQMBFNRNcSoqeW9r/7LpIwVBaV6ieSCJBSxAuiTdQenXxF7yLqXp
Nm5+SDNFvojQnFAsKK3pIdPrW+i3WbsJJF1K6d5Xvwi1zlF2wNhFergegicp87aENJeUf83txJup
/BvJua0xtJyEod80xhdqB7F3ZLRdmdVtA3lGvpl+mPmDKtAVIY9uZJ41lkqt2MjjOgj2SrbuhN3S
ekbuWEG1VFyt1V60acI6t8md6ctWw9nhAfYNaO4vob7qJOyP10pbV8U60h9aclpMtdmqSm0DI2/z
Kyjkjr7r2doQj4yG2fxjppU94ug2x1VLFatyGHLAy/KuIf/KrqgEYoE60OE5lEjF3Fz7jSL2ooNW
sVLQ85g0yTp6r3zkm8T8LJKhaq/5j1rbksqbkhffe3L1yQYrEpTgUw4nNJ4VzW5dPNNibRRvBHy5
iMNyc4tvt4ENNmnSlBxBgOWs3dx/zOOfQTHKpWSvMqpTqjkEqeUIHFFZGcZxquGAP1KtssXBlQu0
y+dUfrbUh9aPLvmeDSAE8zgPx5wk7+xbbFSnmtwIll8O37WeBBgWhZxb832M1mlkHrM+2OrCpc+8
gi4KdFgXoFTuGtu/B/jzFSe1Lh0l9Z2/4fKEalciJqt1rn+N6rAugmTVFju6ObHwx3YLPiRA6sTk
BlpKYA/IrpOrNH4gEGqbbRferHnFqxVMx/pfToFeTMzbuiPFxV8y4tF3nfXisRQPIYEZXFp7+aVe
Fm4zYRPz9rTA9h/le57cfI2T9YdFZ6tDn6EwoTmYUhiaAXgALv29oVpLWBmYCizlDPAclx4/lxb7
XsqyozG3Dd4S5BYXR6MGREfTXe/F7F3mp0vCa1K86BAAKFCFi1aeyHNbelw9EtDiYds2JAQQBB7t
psmt1DVkSs8lHvaOb/wSoRYZGwWbPhp6cOhDUkT3ubflFJXfOOwVvnSLBSBpphUEO5QoWQ7IqQh6
1Yi4E/ms4r3E/fHTcckEOyXn6j2N5kOgfytzUBmFZwEVWEqJDi9OmbIauQr1qfVmEHD15sdmuiog
YDinkK3Nz1Fw/eVYGwAcsmMPTS3SKz4cWqtz+u9g/qVcNAr/oE9QPLtihLoGBJLAho9hvpCdSqnq
alRpDVeh7GcUpJx75dNC31ZLzIVIzOXACScEbuhGAuZ9cYR5uGv1vp++FOF9QE1TqC9l3iLnqCMv
N1wad4fJdEymMAqNpW6roLBAERjycfCAJOZFCvZSccs6MhD0UzT9xPmhlg/ZSP/teBTJKzR+JhB3
gxc6vKWDJ8PQ9DTWnk3rGaSeEBIeu+2Hv4T3X9nl3c3q1oK40aU3rTtkSKIYtCy86iH5UcOupYNg
QuiWMCrRtTAdJ+MZDRtmpUL38v4WdYeBaFrtO20+jdLrg3MSf2qKF/ks3a5m3MipwwRVZ98TT6a6
5v8iv1FP/KufbC1ziyw/7TMnUXdxeOh7XnV1MyJZmKWPoTi29NWqlBaazmRuCzTXGB74yxblyRPQ
TFZ948pkeKORmp+5GXJH/IjTp9HsJ+2oWTCj52n6HcJ/rUgPmWQTCFKQGEmuLRIfxNeZk4mHXiQ0
RfwCE9eppjCJlVgtKAjnn3Y248rBpMPif+ujfdVtSEcjY5ZUgWICseprogRJ3k4vwFr9fOhULAjQ
yj8xxRRkN8yf2DcW4Q4Tc29nigtsZYhuof+QrU03H90nwjkLnln5UYZgyzA2fTaf4sKrmnbVgRty
QFvBVyj/I6AtT0/a/7fRPoErtR6Wcp9VL6DUDn5YCLdziAc4e6vnjwBiiji3gxyFThBffdb+CMNu
1v9rWM0CoqC3U3zUg42Zrknf9fruY+K5Hv3P1HwN4m+kfBNL7GVsak3w3pafBqSMdR0XbwroLtof
cpa2crMeA8LG3gWZlAdZtAV9w2OHQN0ZlUeClLNW+VP0fCDFPfyFJG/e4nHYmX3ucSU3/SEr/jEC
OZr2PScfKuQqAqPsJ8ZWDFyyAvetqfORi81cZdiZLMfXzqMue7CJSOy5g8P2HiaGJ41INafPoP/U
+t4d59GhF8yJEcQ3Cn7VhBJP4dDO95yDawLtYwCkeCO2KhRY8IPD0woMBgjZDUzFLdBzGixRdY5G
kfKh8lSG+xntSlpshjfCY89QF4VwJuiX+kVbUh46+VOGeoS1UD4M8SfmOaR4fJUrXyZ8SU+EIx5w
l0o4PBz/DGRAJMLJ8V3PNk2C8eVixQ/VP+vtDXVGGu8U6aE3jtnuK2Qt0EI9xyWHIhy/iHjJDZb8
1+QQ15qXW0Sw4H5S/iS+GkAdKiH3cnMj/xORwo1QZjS363m0VtUwqqtW++PDC+Ozii5f1d2Wh3RQ
Pvl9o0MnwDuWlK+c/OzqWw9RubbaVpJOg36py/dscALTC7IPdT7W1CbJbjQ7oxhwHK6SGT0DC3pZ
0E0PW6nYcgDlzuW8IV+mNB55+UnBPRnTJFjmNJKAOcIgy6XTIUVpuYMlxGihsevbk1nW27j9E/rv
MbiWAOgjAzEWiybqbBWlvEaTOUyfyZe6olXQ5reZCK6JXNE6RNq72kmrqgu9iFGJzHu0aX8NhHBv
Xnmc0GBVfIv1VmCSxrxwIo/UJcQEuhJr4yrvH6JwhQOy8vMidPWBthfS4Zq3IxuodlRMdZO1axGL
jcQI9hIR8KVfnUF6Ntzc/E8avi3Y75BAdL3dm+W7DoQiurRFVqYrsIAxEGKdBYJRU0TrY+IMwjqX
7lPxScEmQcuIr+OzHytOBw0t+fwLHOchtwZZMNGtDT/k97TxVCLUw4QbWCYX3ImTe0nRX9++5uzW
T99tuquRx4H3hMTSxtZJKS+z9jvFZMQcTf3f4ntqLsP0D1LdDqcPddqavosJKFjuCWhUYXpGZCiE
LJz2gF9VBVYy7UUIgYpO3nbjXkSlHyt7lAjW+EerCcnfbLKVC5VG8ugximIbtBohmcOuQzTQRGWB
uqnA/klXSiW092gyg5q2P+4T0ZHrye6UJ4qyKNwIyOxGMOoigaZdeJ4at4MU2hxbk+T5+iOQPjP2
V3QUHRqcIaHI5t/cCI5k/Is5o2SIXrDkTiDQqAdpOqrlRSLmKdSZFngsZnATp5V/R1LCtEz24viL
ytRVJa8rTicR66LiDvEmrqgMa3li9lLJrTkwwZCIw/k0vOMimFRXnN+BBdag9Dx70J65cg1B7KqN
Xn3p80mwwHpXufBJrIc8Ln9XUXa8aeNdJPJi5IBFxFRX30l8lqLTpHrzUoLUf+JRQKyEmSgmKBtM
gIUOb1hI74o62qTgMjd3qzY/ivJvgVa/iw8dCGjtIdRYTUvfow79lZwK/y9m7pOSJe7WM8qLgjaq
Hr85NnT+Zc0lizabCeChOgIe/b2NN13xiAJ36pDUKk8z/5RZapHshdXdkP7k8tJYpwgarCVlnBpd
1tYGKbn87oN3YEWA5UsZLq96bKcWfwepm/OfKU9D8iIqw0nQKM+nQuIMpSvuoEaFA30ZiR2uQGlV
climEQFdBpgMWJKxyc2nXK/AC3U+egKMlfEnC98M4x+agpXlX4m6nW098Kr0VM+voGISqCFe7Sj/
ShG1lu0zCLm++SlY+mkMY34MHIErnNDPW9ODbxxGzevfSp6A2qkQgXSaXRW7QEPKEDmz5ujNn9p4
abeVZLphuUQsVITNKTec8aSh+FwUnBLhWrOjBVz1NBl12n7kaPRZEYAsAmLqJ87F4VeatzMRE9Mh
Tk41Gw41ooFpD9ErDnlk/4r8p0TGYszSNlFf5vwVUoY527KwTZWv0Mo8bYnJb9c40tx6eazfkXya
wptQOjLbkomgMmtvcf/VIyiiGBY5oWQep+lMnLGue9pEFKi/pipFRO4cDWuOFUn8gz5JhaMv7CrB
HvsbawgdTAwkpy6mLTUl+qrBVhNuuqpcW3Hkxv5EJ9BVZjuQpJceHA1+TQsV2ikod88E4ZO3vTGn
tR68d/5TAYTODdXVOe75rThH1cSz5q+0jCGtf9Vw30vkmfmOyFQSpU7UQ3uF/TEsNyJ/oCTZJ4Zr
zUdFv3fD3iovYrCnam3lP7U31HPt8KEL4G2PtKmgj708ZOmCqf1WUUWZyON0umvb5Fb9tvQg619h
/1soNulm5L35xwCRq4Sm+sk+0i0JbBvTBxe1K7iVHlwPlYH4JemvuGQRhqaxtf5plL+1dlfibVcH
tt7tSl5LeZ1TTzWfwnZjxSC8RwlawFcZQ5avWOHuvRn9dxx9FwjjqOlVek8jKz/5k32bVx4i2Rif
Q7rV6q0Ycqy7S1K14Q34ahc7GE1yXGlbLvFZx3NCzxdiwITDlKdjKrbsqynx2ZaD6U0zMX2PXzP3
E5+eyEGdHEkna1DIJhCy+o0Vr/f/EoB1uQdW2/k+RSA4xXmerNBLyiviVBBdPdvPS83Le1h8Cr0H
kqYmtzDDKJV/9SkUxE0U0TquNbx4I+dK7dSq56sXUz31kkveZ5Rem+kNWqyPKGpuXwkCu74AQFm8
TRyQcR95Pp0TmGXlU9IcpvYllcmm5nYntN+ZO2Cp7+UAJKPHKSIAvepJgTb3Nh9ftYCeLLbZlxH+
K6Vkp5f/TCBWZbEeQEHYhXHJWV4wgq3KCladCwo5Ru0J5qHqwPs2GSGNnVci3eVRgvlF2R5334KP
oqbdxtnr/6HtIZn3MEUbC3ztZESjNZy5xDFz3vyZ05Jol6CIZlePn6qCmenUgQouNWxheGKvDiGM
pR8SjlEWHXE3K9nGKi6NcO45poU9QQXgYge5YaZA8atx3GNL34/+LtJ25uAMvxT3deVrlunhbRPH
RPU+AJ6zWuqogJPnBCsR/s7Tr4EwoGOYzKqDrCBKHTcIPXAoQ6byyvJUrpviYrBhxtpvAFYtxpIt
PqfkkjS3Id80EpLIja9ccwslhHUNCoVueuLxuQUTtK499UBdRbHjiNp0yRhB3IDdrP5T9FcXfGjz
TQt6fnpSFpcVD1RDWPIgGtH2peAYZDb9RhJOMAp+jtITdinh5et2Ad8WKhY2nx67AKpdSIU889TX
wlcoZoTpFtPGjB5oFWX3hJh9y1aTPUTCoEHzEwn0oTXH2aBhbZsEx9J8pt2uYHykciX8rNiUs5HU
UWUlXnB/8VyYF7jKjqy8dD3540rpTr3wZyin6Cn4uGqwOtVIY6BDYxUBGrR52XDXnGKkw+Pg4kBj
sTIbrjvaf2oIhA18XHFvAMupk7bxagucJcHGukLwYygShRUjmFlvIFNtRLl49vkFjfwss1shLs4+
HA5uK3yS+xj365DQxhyn6cRDMxNacM0RGHBP6uFRCBBvv0ggCMZ9gOl6zEfuGVeizgdWsbz5iYkL
CQ/+t6rcynE9wRNgDFQBrrEsoZ5CKSgO+6DgvUCZtJqOsXnvIEt87HLMddUDBY9CHX36VWCLKidE
nX9i4s0pG8imSdeKhbKb3nTl1LGynoLEa/srdQNMM8cu4Qh06vwNnk4YtY1gsYbAS0teFG7Jp1iF
0yE0vmLlO1Tfm/lnFN6s4Z9cbsBx8fyvYDatjqxUFRMws2xff0nyLWx9ACYbGgDAD/Gt11R7okFx
YthWd1ZhybRol1c0WsIeJQRxtNxt8s2CA4/KLQAGrVm2ofEPfhivSMBIW3TLawHLU7SjN+NG7DZB
mIyJbb3CZLOSpX0Wen76W8ieKhI9aUvox3fGzUD8Myx27B+xP1btqYAB9KuXImMWBCBlCRdhkPHI
5utAfRJLydiaqb98XGvqSNCA/5SCG88j1ZUl6vErlwgW31naD90jJusRJYyNtq8CIfxsvpP6EmWn
MTnn8z8VgYMC01ViWdmFgCvGXquuSz71xG0cwwmhdun3DToVoA8Fm+GlVN9oseWg28jarmxcfyKr
Eza3p0Hx0of/+iTgbut5o3s3RopsBsgEhl8t2eDc6M2DiXYzRpNFV8JqgGgMTSqTonurMK1nf+q4
r8RDmPJpWZ/VRJiaiaaeBpezWH40BU1LwwkVvWhyY2wj3rli2DSmfDCGSxKvR4QjqYQZ33/m/AhW
ehKi47L5qFuz34KZpenbJGGg0c7qL91MKDivYo+FXcQ/tM90Y+WXvHGHBIZC3NKNymBl4mu6DtKF
fa5MLhFOLmB0W2eDkk901JsJveuELtDvJVh3edxg1cr1n4IpnDt5dgWOxBJzRwcvgIO5UojEeFIt
piLNzKo/ecCP/SWzgVPeCQTTuCL/2+IAijO7VImMGzdkk9YZfzY2hIC6bnTByTtDkwhv6/9/y7u8
f50C0ydxXXCLNQv6X0KTNdo105xWNPfh+E3XFlBAhyKc6walX4O6+9GPd/qIPCuVUWDZiebGKjoJ
/1fs/2naPTOwtHMMIb/O4ErV+p2CFaW6QJH0SCqgR2enqzm6qt2sR05alussAahAb9H4hVOGRzxN
mySsfvQo+/brg5beaHOiJmxVc/4xLX6iX9HUF9VYcHqeqVJZvxqbDWg3pUKkZuXBHwmYjA04ounU
EI/+fJllvkqCMcA9fGql/tRfYzpLuqdTBJPhYeBTeVkvbYptPU3WVFuU05XhTwFsUe8EGzYJT/ta
76Hxz3q9kZQB17Tb5vJW5q9u9IIYUx8y7qJONlZJeftc39ElJZEzRYrDjTiW2ipuuP5qCkctzvLJ
jvPvNt4vg0iYMa8P0iqXd0P8FdMlwhrI6ZOru0l9SmDei9ptx4/XMLZp6lZECbfNkfCaBYDgYfxo
262m2JZ2gB/y+39mesnJUCWqIYtviXmWyifkHWJZVV9iYDk8iP0VG76CvZVdaLmViy1mfeijMiVI
oL8AcCvmno/YjwjOeKsRvoaYX+d2Z4gXQTz13PqIf+BuTNA6OfkZJAwVqMVQjwflcQgqV497O+zO
enNKANml5hx1x4kS7R6gIYt/xOVMOoAdte1yx1JyR1bxVjeZZhB85Nik50eufcpaCeiWoOlsQMTf
pTiBR/yBqEQz9hnMWxNNHJYKiMN9gAlWpLnIE4dn2x3x3K+aHBLmoywQEXLqqRpf7VVQLqS4IOCD
plAven8lkjZgSpDlm/pRaY95+Jb9lVy5PTtM8Ram94WYJSeV81MNiKJxw+JfJFFaqomwy+/V+Azz
t8F/ozc6oYu72LbVbSJqmnRkq6MiGUvyaqYWd1zNPcswJLWAghgV1HDxAbRzd+4gMtEWpFsf9NW8
JtJemI4DobDWo1FVr+zObd0A/jL0/8YmsIvkpfkrFZVjq4F7Af+jiD/EyuhQauxKc2nHuCx9ldXZ
LNBBErLLeFiphi2TeSwRRbCBF8b2lPI5cHakF2N4iyWa1i+Rei6lA8XNDHNxXmNvdzMFSWNsm60d
K58oownNIdPC6V+Z6WWAvow0HepwFUin5NGXyncZ8yElPU14yJmtQ6IL6iZaqf5d11xztht0kE30
YXHqTNNVy3/xqJNmMiN3gx1FVS+XZ2j/is7oaXhmVDaZa58ZifO54dpY3DunXPpHRgPey6A71NWx
/52liayleaeWiQfwnqlP/smmIQmhGfnToJvIUUvg+cYDb4JkR5/oU3j+Ne4b/xFae5EviNsi1Fdt
/FcuRxRveR2/suKLDxVeOA++WmC4hKqoRUtAmniRHeTXVMDIchOhH1XQdoqQzQ8ixvDYw3ZBMeBc
AnnYGbxhKmjatbA4fDiu8EMJ3zyZJE4ZE/yqJ1UbS38TACxreU/bkMhL1+BbLeQNPr4EA2SsIZlb
oFDaAF8MIpQgARLZSrGpEnSNDmrsSeD2A3gOCEno+mqjDKxPD6P8URrdiTilwTdGoIjhm7eNVAtF
/YNzqLK9mSN1QKTBm7oHuLJiqiI/0Y2wr42xl4P7FbvJ2FnQIXjTEhm1NuBq+igUzxDfDP4gsYFa
8dx1gNMEHaXchL0L9yA/w6bdW9aXlD7qRARgi73GjO3pFIbnkn1byIhAZ94Izc6txXNULw2Orw7B
gOQoxjYuUMejZEBZSBG1LczPWH/G42X2P6yaxqJd0DzbmPGxuIYtICwdkaqIrPNLhJ7IK2CBtj20
WA5j7VAbu7KMoJVudVJicGdhEW8G3HH8VMI7XmpThGQ/NULiGOK5nNFPvSENsGpcrxdf87plz5Av
yv8T70GM7iNHk6n/x9F57DauZGH4iQgwFNNWokgFK1ty2BDtxJwzn/5+vMAsBjPdbVsmq875I/vH
uBHl5MEJWqRSF2xFSG9Zed8i86mCxk0KKBE/87Ax4zc5ONnYbqrqt54PPp8AOIF/IF+Av2VYHDw6
GVnMn4BwlDT5/jaKbyE+uax/N+FnfOQuxtNCq4iMGDslFyzh4nLyKQVXlaLXiqrUazK5pbUbTnF2
ZIEhImSI3Jn7qfjL0VIVCX3ZABGrIXPU+ZoRBCm6jYyDR4WS3ENvpdRlP9CdacZ2Nry2uIlxkyks
+5tRgypoAJ6RWhb9vwxFSpDfpQqaGSjaOENTAVX2UBz7fPydUNWMVxIV1HEnuteh+1RzVDD/SAXz
060Gch1Uj0En+Iiaai6KjS6anSEuo/EqEwQh01uaYEy4JRnDxLjRqYfV8bysxbvNVmfXf+RJr0rr
kZanRCCb2WnjT+ZvF3OKPhmOEm2n8dfGe5chCOUr4LfRT7Sws3AgMkr2Kl7pJPhCeZExRhgIjDzG
X3pAD/Nw01Ik7/k2xv2jNbs8/EIJG5m3ZFlvPAILfHEaGaz5gOP4r+6/0FeRL77gnEF2HAkYATUK
Tbcc2b/xmOIX7dNzbr3Kw9Xns80Q8tMeLG/QssLuwPAQxDa4eGD8aGPrxxZqLgZTrtdo4NbqZ8tq
GmJ96PN2LREHEqaXCKW/0qxE8W7JazXbTIShDR6K+y6+mcEB619Ufknmtw6JjWAQql9wXDeRF0br
KlqLeKuK+zQzOFI6HLyKCMuv232UMYj6ZURH3KIskZebrdvggBiCaxWw9ewm7UdL8FihZgUARz/C
gtil9yY89h1HCEGE/h0MQ5jVyipuGeqcEvuXm0Vb3I5jc+lb37Hz02RoWPf/0EJ5zVCi4moIh7O3
NddlD9Q/Jzdrkak3n2LxS31q1QLbUg2QAF/7gjucxtlnaUkrQexrxCoLWbOaGMA1BpiEKSrju2ll
+d7+RuNLXrsZ6pr+I0g+BkaOKrpIJizqSKj9pPLzYbIgdED5qG9qACn8bO5pjCb5xTR4Sdk5ufxE
50rySzd+Umu85QpgmJc5VFqPpZmUkdr/VUGRaKvTTsbM872tDTIp3OkrmrdqyIg/f5KpIsHbD+OX
MB4hYZWT/ynF2EXMsyS9WOOTcka89lG/kXSXSOoIt4i4z8UBjHQSW6qic+07Gr57IktUZtd0OAzi
I4t3yvTukz/SiGOgODES6WWtWXcDtiCUY9azQEhZnRcjdvbXfFT5uK5RgEFgqd1dQx1S8giydKXR
ZjaOwjhNGiXt71kKsbBF041cQXuA0fr5uc0d3BsMsY4EmIyufOa9tDBMS88cltTktp+tzczzaiwd
jHBWZKBIJuYCUIG3pH4VJiDcvzklAsL/07IXWT8IhAlYontUhOEDX5g2PlXtkKfMojwCEb3bXIz1
VoRHnRcjMVxr+XX+aMVLs+BxzQEnZRreNKxgKoPLyISTQCxOwW2s7mWiM8D+s7KzUniL9L5h5+72
SEwwAGcBbcl0SGufymAiNnaMLxlhMzkr7XSOMTAW6XuYf8X2VS/24j1o13b9tjRgEB/5f1E44zTN
1DyprcrnyWBZjxQxSKvAuMm0FDYVOq2UC5rN2FcPQx/u+x64mLO2K9YKgsRFXb94Ftugczp5O2mu
lFz84lmgt5zEVccXEKP6V/NNlh8kHFokN1Bl/aWqW4U1jn6HBPlvLp3ZGzOU2hKetea7Ir8RRjZn
LkDEB9VwtrtbMxzq5tQaBwodyWAyP9vwms6yV5tUwqDjImZpaJ1uyFxr6kk4JLzrRel/KulWxJtI
feFjRYHdTR6uj1X9T1r4jx7tLMAf0GbHg2BhW9Mjx6q+M39jDEw4wa80bgbxA3ic+q5OiIOmsHOx
4YTKd1nZKwPJTQcAId4TdV2F4AqPlCsC+bmLiUA5ipw8sMekoaEpn6b01hOzkAY3q7lgFQOI1PvX
eiTq55mYJgAnC0S3HVE2KANJDTjhAtsJ+JeRCS5nIBmB+FK0f2ZzzynSkNJjnxyJBxtwj6f+Xqv+
cHUa8pc1OeTfU8t5VDtXkWwH0x6/yZ+xO0fFre+ffYkw1X4dGcsk9TNSS89IrxNmuxZVbsi3oqnF
mmI56LJhXS5yRXhMO8bR48iBVxCiJ6uP1t8u+VBEW87vE1hmg26xY3otXvLRpUsBMfVZJVfG3Ip6
Tyg/J/jBTA6hOMEb4eP7qpKSVw2aWLecWbmwARriWHTHIXTGbJ+UjmRsAvy/8gG/oSg+G4DMxHqE
+t3q/gh2KM3LWNyRJ3IYVNkLV3Id8xpTys34fOkq/g5MKwk/PWUsCqLgapuHLxXveZNlTqjeBNry
OR6Wi6gMt1N7z9s7enVHzV+qatdSDbLmHCrFp5U+gpCtZpUqW5wMaEMy89aPV0B8a3YS85apR66o
4cNQUe29EUO1ru5QzFAaUJgRd1ixxllGFex6sZy3W0RPQgGVvPXFXfnMklvb9ev2jYKtQeZTPczV
h2Jxt3ajh8V+o9hI2Z0ZlX0U3VEQFfy8QDnw4+h7rbvObhbyqjUItRMcrSrqcoqBVzn13djveLA/
jBfZ9vLq3CGbj4K73+18xcnNA7XqF2LLHBpS+d/NC5U6+6nFW7NqVIhhD7t2JQCkZnfR5U/P2gyQ
Wt/wM8spY4+b1MQwr6hqjx5Uad/7glcQPGCGXYtParwje87vf8l+aOre6SJ0gwEM31Gar3pHwFh2
k7vrOEK/HvT0i2paqJffQr8kJXc0UFLtWghoWqLH6B2HEO0vSfjhT+8tEnYOpPco/K0FIlPiFCu3
bJzZHp2qtD2J0Y+qF3G3lqsSm2+yIX8Q9S/EDqMgnvoCiQ2GWBjvrH8NiJV8hhGaWCEIKbuiPmI5
lpDMog8by7WB2qbW35ay6h5lr23/jvl+hsWw/J9BflfVaROI2DG6DxblqRR4DJGXkBAVosUQgFBp
xLka7yV90z+MbD3h5Q73uIQAbcvU4XIvSbFD8auA5ltfdbEZ5i/ger3/UVBUjBsAP/anRNnnxkvF
eDjqjyE5TNJ25BekTqSDKTAghU5K53PWk2uSA4NTtWPyVLNK7XDvvQ0ywFPLQGuSBHUX2rGErqqv
0nwk0mjNUo2xhFOQdnGD+BYylaSKdpVNz2ewiKXFJpaX/Lojj1wObwjsU5i/GWMWKALpRo3BFTJ8
NeZ5TE9CrzlnKc0LthnDmKH+m0xyUIDfWxRz2VEtVyaT14QaFmlC5fGAi/iky7uA3V9PDJZyEhSq
FZhPY3wqjyj+RtctyZtYX8vBu1Z/VPGviAgIPTUwHkCDavssq71dUwb0qnIjY/BvD2K88EsmVUHY
pyXtZICvt9fUShHfgcQTdLj+KbWtxoeCYER3VXtLcqovIRbc9sRhkXsoH3z9iOKZEFKnRQ3FaQ++
sEgu0P1zvpS8B+mI9KB/YlGhluyeGLNr9LZTj+1DNb4ws7mzjiPJOk3BWhI3gQ5aFO1qkjpnGpGy
8WdzVcD+8+XAy6PMR1RdvJNkuc6l7lJZ5bqQoXUos5ZG2HDZE+o9q99jqd7p7RN/dh19+LnOnYXa
1Lz25kcX4eIEk9L6+wQeS1ApWlrFm5ELKPGpa/6CeN40iOpUBgNUgmMwbbVYoMUOL5W8BzbbSDbA
Yci23lBarnALMIIzniX6Z5LtuuJS18cA60EUcdvF+SPF/m9jwKsUV/IvKfpHLdsQrQwARizFEgur
GuBKi7wZqEU8RzVcp4tGjFC50Afja9WVIFul63dV6FbwbnJyzdGR9qQhYQtzZ/9vGkkk/meTCAdV
CGPbvLR94qTNPatYxzgVLd0dAzcGs6UKfjVAN+J4IDMpcXT0KxY89Bwb8FgQQ5j/Br9EMYMJJtia
HIj9fJxHf2MZqFZAMOKWM4wdB2/TWgzoKIBZtNH4Z1eJN4mfyKC4i8srJD5KTG49QZUYM84XEBcH
d2UOyycmKox9XP5Yp4BQR3IUDHywNLps1bgBNEM6WxyxkW1i5F35+FbkYjvHtzGCV+XiSND/YDBA
XI11TNXXqoI1P1kksd0rTXlnZGZ7odkIMFP0rc2X4pN5UDfJCroijndZOOwm220WY/4jmH4764rB
Cofl1a85B2FuyScT+dWWPiT/X2a9kLW4HqdH719T5UNUHzXBeWwH8ynPT2H8qarXkmz4gBeu5tab
RihIyBXGEVIKyAUeCJqdwQwrNePKfcM3vY6VVzm9i/Zzjt8V+9hAo03WU0atA+UZQ3Xrlb+mpwtL
CDi1yvkYcm8FPmYhA8hlnq1TNlZeCOoVNcfFg1/KqLjq3yS27jSM36MwPpAy/G2XzIxkFOZs1SQm
0At/lmsUzNch7VbDsNxgRHsQ0Zm059AqD36NAvA9RixPpc15lsJ1GPIvMBv0WbxNwQx7fGIthhXi
kkkZU10D+0Wpa4SLLL/Q4Snj67d77hmV3nWy4+EV1j75HrVBqZxgb6nE1kcA26M/MczvvoYia9qA
E1t7KYYK4rb6awmaM3kqiCrjohYwghERVtWm6uqtrHKpIlQce4aayEeaudXr4xCLChXHXam/Y2KM
06Zw6vqtagMvKm+WtNfb7TDu/bw8R6Rnt/xWZMipSmN57aeNT3hwVH8Wy7e+fBhNt5lsg7sghws3
bBSry1pFcAsxyLa6L1WdX0RLKGzb/2VafGp05VdCzRSS0oxAZd2BXUrWq2acq9QkjoYLhswQXWsR
no54qTsnRY0AamrY2Ohcrr2wxX0H8RETHKVGPzgjVuUyM4Xo03dCP6gwB0hSfXH1zXerfxExx+3g
iSY9VO8qs80MkVxgfG1NfR0kn2b/v1lrm3BzRgxhnOxICPtGc0pidsyEWGwmt0EKSf5u1jPhAIT/
80Dcs4QLYpuBphkWfOE8gygy/EFrvjTKshtehXGJBgpJQcBg2JPBs9HQ9Nk6E99F8TPLCe7/mQxC
t4ZZbsov1IwnKX4PUZ9LHxYjHfNZbbkdGl/0n1GAsAhSdKfUPGaHsiUSSNvLrSPp6lEO/snw1SUq
FXkNSHcpNf1M48Azh6pjERH5vgs4L5HjzUoObfGih2TSA3rKaAItbDtm8W2Wk9uNf8TMJJgjagRq
wDHw+uavEWonSXi9vKcZ+JDkJoargcld45e9pIMRHMBMZtUkVo43xfjWCtIDAKuiHf6Xpv2iJozk
zhGqfk9wiwZ0OA73WF1iWFetBvimO2mwDSDuQrw/Di9Be53Db3O6MCCr0ltsYSQCArFQxaT9o6xI
e5AfRRITNsasRVYuZZIBCICfvWTDq60mGPMYzRGiqE7B09TwS1Ci98riOpkWwTJCWYu0UDdOvxA/
B92tL6+iIryPnzldW8gBsMitWhM7PFptAWMOHuloyoZO0cF+R04Q55qjwYh6gf+wJEIDVUfm/Jas
nnD/YRUDbpGjEkJWcGQtedYkUYW7RNmFukHs8XP0EZ+R0glrBR3zI3jWK/wIhdm4OhbJT8vkK02x
k4H8jcndNtg+Bz6tO+rXmv9W+VshX+TpkNX78S8jss+apHWFXGTZZWHZlOZS/stRf+jCfilyNOiX
eUbSAa/mI6k5sTTRUa9gGOoB/sYI1KClQfBH6BVhxBgHDqYqeBv4br+LEl56yS1LmVgHtwbUEtlI
TJxDhCRmKFM3VwHmqVSeN6bVe4nCPOWFc0bOIGrKZjOV0CfYA5YkkV7fIn/LkAYGcrEz1UeEdJ92
c2f5VzLAlKLFxxTfW1ICA69qj1O3lyzwpF32yKW3LvhaPAb8p0LQpW1qf5+RmdUQDTO/SpGLlDOA
+9F4BK74dKzyZkZoJ8eMYM8IoB7MglgtjaArFSvHhBypkOQr5s6jj1qF8gNuGNYgNt48qE5zshC6
5Jk2k+yihnJDbPcp3oPJtv5NLAFt3+1aO8WpDtakAMaG6Y53SpoQI2LqugRF5yG6THk0gvtcHUBx
J+ElFin9uEQXYDxqz5iWQs3N1Q0NnhUmj2SXjhsjvaTpixm8sEAERJxBo2MUD6wtygl4pqH7CFIL
TSYY5uhQJ2G2BGu+dqVH5oueeCQ2YRuZIGDK7aS6KgWb6lPC6X5Xq3Ohrku8PTl1lH6ckNtz5wrt
ZlQRX3ydvok/ZNjXQHZHiBY4YHwvKDPskhlc+ypwkZbt2eh2dX5v0QSMvw2zdl1xGTVvEy2pbItl
7KQ6OFz53YOwj/XMbdGuw7Y4phD5DQe2bP4fLzppH7N8bhp4CtVTqWFlmwahE5wVc+gJETlVPXvo
1XE3aKOEQuapsgIl8dsU925RX4MUFinYlZXMcIk3L7pnsu+NOpPDOVCx7Q9cJSOoDl7X9iZDO4vy
Q+IDVPnAKPtsYMYz4OJH2f/NRNw2ZITjeHd0kg7HTavfK0T+rfW05Jrx+5IEL210NJkDVclmwH4J
tbPdXnQTekU+2PlzNFNnYpM2yg9KtbxZ3nU+5lackFVBvGIauEvwypgeM+1aa38htISkPMsQcfaw
t7E86tk/0WVgcDkC7qMSej7yEI1NjD/RqKugpILhhgcsbRmXTpZ8TRO3wL4dvRXJtoNgaVOEvNsp
LvegdIp/KdBDpNipJPPH5pCYWCbr5l53rka0MA4QwsxR3JAsRoQjBUFu1wRU4Cb3guZb5TJGx3D+
QDQQ2Qui3ur1ShBYHpguZfTv3XQN9FPFFE6OvDvnW/JYMDNpOg49pKqLQs/Ht569+vrbDMbR8eKB
qeOlDlRiOTaS0bqoN3uSCCJQcD9nOMa7hcpMUZF8kGWt/lFu48aDhXvTU8pdFMLOB8Feji7h8J2g
+ldLypyG2LN0GATpreUgV7C0GsHi5UQKsGRQw3x08VlOGXxdnGa7PjrN/s2q72aCRIWGYB4RpTgD
mJGcjMKTdbaF4v4KxIIjkZuOxOM3Up103vn+mzEc+xzpEIIgfamtQqkei5v0btuGYwcfsQHswbsi
qJ0GubfZiLFtrisIvxyWItxm5t4kebdQ1EMgQWDrLBa82/HVUl4TIhtI0nFbaXYn5KBpQ3BXrYAh
EzKJAM8EmFW02qviGortx2IRwqW/MhEt8LtOWjyofOD0urSYGbiT0NxuCNsx0KgaH4IIn2jc+ca+
8t/G8SAq6Rf+/J43OVS0gc+eS6Sw1rJcOAFHQWMlW8PyOV9IACuQwUv80Cp+bXkXJj9K9NFBoY3m
tOuGfV4PLKG9a2ay16vwEszyEb6LAWCwLAu3yEjl7rLmM5YizE+2k0aX0rZIHNRNpOkgVIrRby3V
3i1Pb/nZgA2MSo5WuQQdmx+yxeIt0yBNJOIMN6wm/zqENSUWngwVjMiZN5BipD6Kt9L+tfpjPHaw
hJjYlBAKx94g7vwXAcP5SvjSaujKAgA+n/Tfuj/O7YSyhFB+EPEOY0WgG2tBOI1vc1NpY3MYjP+3
1V1XsosFvuGY7INd17pSXiOux0fTjI1XoT8xVHzq3Lw9PC9jVyKa95zcJPwB487qiHhQBLEEODpG
vo3ZWKWi9sr5aYDzMi4HrzOyGFsbiMAl65oREXljDI6vqbjgeNJSrdkjgHHMxqBUmkwk0u2q1kQv
vWAjj2gmqjs0N4Hur1X832rv1PJdH8ONHVus8s+Rx18FHey7f4nM0Wb8ksBAWEd0zJMO/z5sTZYP
f5jggNMa/x76mVOOBn1NKfYTc3IDQ/vUcbRSGV9ad6kAk6WDGatpxuGRoLj3A/Ixcfq0I/gjEcca
gv/I4tU2d6xjTOfQrhhXfD5mzHBrs+Uoaup3CU1ajTW88/dm98W9FSB+KTAwpHns2Kb8jOC/CEbD
VWFuZh+Rl3T3G7gYUV7zWVtnSvWGszab2u/KIN1/LEgzKLAnZesBUWQS+Y7U/ptkgjaE9hLwdubW
oh4OdikHTaFnbIaYHnhkq4qSmRZ8Hq4i5jrveWiKGo94sGvB0If2X9ZdEpGfu1lax1x+JqZvG5mV
Xk+n3HguIQuy/ZKiIxhmH9Nut7ZShG5tQt6TTcGEQOoR2OHJgN0wq2/+4LUrtJ08f/YFhk7wqTpz
W4rF7GJ6YDSA1smXNOMNbSnoeIEscSIntX2wsoNMhJlR2V6XRueqB2vLqCCvJ3XVE1pr/guhRwO8
mBkAVqytNWJrKeqhNqpwE0zpdr818pceRcWY7bS4cyxeZXneBui2p+IoIR2xAe9Uopzz4btkc5/Q
2Cg9Tm8CwrnM+dnFplPP5O+5c43BlyYGk8TnOiX+uri3ZL37y8c78iUSlOk61Wn+1CEfP5UI0nNp
WtHttI/lzBEMmbma7dMZdAWtKPqponvwMewaUMMlTt1GXaApgSdlLwlsrySTZV5WM5aYJZWzoyZb
eanq8EzdFvMgAmCSOg0K0pUB9Fenf7WvLylbtLrYedX0lpnjtsQgIhA1FhC3anszuB5thWW3Z7uv
QspIB2kddH/ZlE6ruuvP9NNsZnLkbNlmhfPILXLsJnPYLDxJY0piE/Xhi5it+g56LGSS1B8+1kK/
4RSNrN5RKu2F/f81CUHrLZIdjh3p1AxRjo34Ie/o0WFNlbAUZFpOLgvpteS60YiGW81yJI3cdgxX
BC91ZFxrmrST2Hw7DpCnNnidan8NLKk+z3IslL8Zboy7A7ZVrC1Vd+DMMd+sZSzchcZ6oCXvsV4+
Q5ZMBWK3zVQwi95tseKgvFz1/a9Jht9cMTiHFWkR4PqBcVZo0R6RfacIdUhxdhdnNjieqwUD3Cfz
g+K12b4rjI0ev5rA+lLDRDj96BHpvNr3VKH7+KdbxNF0pF5r8dFG1SyZ6WM0xo9JOiLsG1W0j1a6
MQpSJHsvl8snrSLI2ocBJ6MIvospOVALt+hjnbwsXw3ztS10knEawrGLgCQMMn7aq10/TOtoagXy
rU+7zlbliOcwIKu7ta5lO1x1xN4+V3bDPayhteueDRorClES8q6zx2Cahyiwt5nWIAvgVMumcyjZ
P1MVkZ6HNHlsXuSaPsDm3tmYNSlZQgjrVyuZXiMpUhcr1b3oqXUy9X3Umtsh9mHSUTZUxMfR9IB5
F2V+i1MvYu0RP+S1rouY1XURNXA9kkUtlsLG7F3V3hPQKTX56kyg9lj/7XNGrFEh2AayM8DUFzXb
ZApXYRuuyWpifzgrPPddR/gC7o4i+Dcj5vWDboKhqfGXE40Uljc1x3Ij6Q6KEfz8ef4NVj5WNlrf
n9q2vukgQ8JFaYsyOAIyEaoAvtbeFIBrFDUx26OoxoFmdBJFI+fOrPldbyXUvhovjwZMUQz5LaU5
R/UZ15T11A/PkqOy6jmDz9CYMvRbqN2Jla/sl1JncqkfNu6gmO0lPGgdwhgKAQoB/vwRYw/XAp8K
EvZg2O+oC6DDjra5sNqLvmhA9fw7VV+1IFY1uGQJYuABKzDn9VKNUUxEVXfEg1AGpIDUjaZL1j3r
fszmS4hGFVmbQdXuEvkYMwIqcrqdHrY2w69mcC/7GbGefrSdYbPDhfzlwWj4ndXE+smR/PAxBXSq
TLL6gLBXbOOceOzKfJmjeE9moTMg6ZImHV7bKs5ZQ/kHNVEY2g+GwLEX2MSccZXYQe8qi8QWUQ48
u/bbaN0Kx2hl15u5sD56qtWAs0yPyW89ECmOZKA3Zq8wyJpGo2rr15GqwRrgdzZRBfEwqhhlx/DW
wK7zF3kuv+xR2UUtWeA81yCyGOb3FglEdUvIufwu2Asb1RlQe+vVe9jnZOfca7pIGqyGJUakqu3J
vjRXZf4167hagXcpIMPtJm3CsnENvAtmRsK+tY9xICrQQ2NWuTWeaDmrd5Mes7JGGwliu1QP6XT1
g/bQCAVqRT5q2DNEka4z/ein2TbK4fOV8VPr231maYRgdI6PjZVSsEm/lbIKFYguFYCGAsQ/CVYx
kSVuHhLRs35jDYeG96zSEXkhR1JxxAzAjlEitkOQ7+oe/bw2eRmSSXpjNgnznoGkUbUir2xI1qqr
z6k331JjQqT1XYBAKoTXmj5te+1HVmjHWId+5rBK7fYW98LRYL07mg5tMG4C3VYRAEUlk4UwFKdF
FZ8QslcAOBBZdyPxgyKcV0tnSW5hE1vF4TJdD5Z2UK3OnepDXVxGtVt6R35iVdmOzLO1fBvj7qIw
8+SzyVDXerVt7CpSvEVaPdpwYK94w7tH/Gq6MZlaiqraKKLfTQwnduuTnPZcpGYSUyHtqiuV6a7H
tpaUwW4wpoOQLY9uRK9ath4y6xjnaYmhQ8Di7YAjj4JDTMx6nsjvbFuoUmQ3RlgoD9FrFDyDTDnr
NjJgML12omXpmqIFqJgPs+nmy1Tl4KHC57qzJeLOOLsmDrQY11/uq08Vmy38RNRVuxi+TBV4Rf3Z
zZPC9f/PDNU3DL286L0nShQWfnGx5+IcA2yJemPxipXSvy67CCMmOBqWylJPQ0QwCM7AST5VDXBg
nf2NyeyWLEut4h/sMPKsND8Pdb6vCGegOZTjFIkdMUd5/Y7ilG2gvfHhx2ikBKK5vptvonjpBSOI
FcFdM1RJpJBZDbNibp/awD/6ZnJe+kjTkb1NIo8SsytsT5zU3kj1dOzPXqrGrkC0aieyqyrmPoiI
UWMNlgEEFG4STPCmrB4JnC2aV8EgYT/iCPuobyAhosuhZOmp+TZ/IHMsNVoP+PAbZFtQiOuxKs4D
Ts2AQJ7cp7EB1tAXUAMMxSbsxs6APCjLEa0g/n3WddmUqSwpvLzZW+hZU0xWJZlZOm53Qj5IOvZ8
cmkMkzyW/C1kQY3qhKseqIj7KS+Tg0UzlVkHRwZJFHX+KcLsIvp8E0bwVVKwVSZz27TlpmQuJ2wf
uW5za33pUeO+bWEFRgzQM1DJlHEW+90Gon/owULkkJw5ZeOTnyLnA+8wrOxG4/+hFmxtauk2FOAq
NGGX9B0ZBklNfFOGwEr2NFo6HJB+8hkkCu8IvrsSHbmFGVV8+9Vn33748ZsC4pAHsmMTxZATLmUX
WyYjL/LnN9ug3yocuDszJ8DqrWtfNUFhIWz+IL9muZPI6PzIJ+wFlbAzw6FvXGZdAiKgmkYn/AcF
x6IVMSdArpw4Lo0wYntwO4BXvw8+2gbNb4auMat5FZA6kw3hE/5RI6xAbrAVM0L2lFEMv46I04Nu
2D+a+EoKpupAulO5eRyU0Ru0EXO6spkY/cdQepVsiina9tj6f930k0VOy+UYB8t8pBxMm+LS8LPR
H/FsbwL5dzB+qcG9yewXC17fVH+aMawDZBJjKoPHavvKYs9J6w0RfI6G00QGJ8j4UVXtqi5VhRnM
MetkwhGBjVeCwyXVjZC9Dl1cQwIxfB/WH1ERrIk0qZ63LEOvRmhjCMO6C0rc2CmbvO8kDaEV1jC/
m8idekyjnRIdJ5wwZTh6oQSwWYm9orW7Mg0POrzqWD9Ec+pGmB8ZGNCnurGmtUjH7mCQNITH6oQD
b6vIEtIN+0pWIDnbmCsZxVE0bDPRvwRwx1aCZyHCOKtamImWUkh/Z6L1UGQko13OX0qbTZ3W/+Zp
3JkgK1ZfecaMJs3suC74tCe6FQhCIBD9Zeqrp2ml+9iar4EKhmZGO4ENvCCFuZfBK+fo0KOblqfZ
UQ0iGYzEI4vZG8e3wJpeGfpASOVNYpNYqyGFEAU5EJGeo19IcaBbe5usGRnze4AFs/PpzyhqYhZH
gKAAVSrkLIJkNVEIvm9uk3Hq2JnTntfHz/8aktNXRaxdA0i+jvKSBqQznSsvL+VLgsShs9X1mHxH
wQOW3DMl7BIkOzZVjfp34R7ImukN0uS0Q82flhqso8SJQXMeWigXwRkxIPIdRlJWQgVJeXJqyuiV
l/40zeGbpSfcE6qRr0flqYDKq9UTsGlrFoSvIogq4agyxFpS9VNQ+mOxvxHe+zuVHhncbojIL2w/
2ASZXoMVgz7GImSm5yFk1NYMFDE5UUZ4anEZpSTex+ahUL6rYFdzN/LMHfTJelWyYFsTEJ2NfAJL
nSFbgj/Ph94ef9oEwB57W0I/S0gvpRJwShLhOzG3WPpnW0ZeATM8FThbR4glZbVU4jQmtxF6vjCu
fvJx3AQGS1fapO6E70AGpO5D5hGOH4swOcX4G4CPpCk4+uQi1CQdUCl7l5UlxZOVmtA4XdyR5eIp
TdYqUfNtx3aKlkBHHxzLPzqCr0CWsVpWWDvIXxXaZZRrb0Fhc9XoPI0RDTcWsXUB2RevY0vb6imK
yAPyp71SMe/KXPYl2S0wmy8hb2pV6U/aQR6IOK9+izfHyJZDOyJNj/bvoruYMVl4EH+t5pgMqhLF
PVBkK0UGt1KBDHLATT/UPFlSjiPncTQREzmYf1Q5cyjzj+lYIAS0M2EZHwGYwIiwjzp6gU68nyR3
zIpbZYMvhdMuhn61MfFmcb4PBMxcW8M1Z+uWejBahFFoVbtMoZ0Pj+k0sFuH5reaD8+a4yaTVAYu
OnxTzXymFQJH5usiCZasFwiw6qAFt5yckzzoL+ksNlYTvgeEOlpFeqA7/tbDGMhTupNqnralA6JC
L6MlD/6Ze2P+q+bxGNaUsUK4ErK/KQZe1VZeF+TxqeO0GWD/1cUgZFpvImRxHct9TlBElSJP0ezf
NtUjNKsdYTvmjRrCCE+b4mfPmuOGOgIE5dH8IhJi/fgMi0Cm/CvflIN97PCKyXP/GjJ4zxO+qYT4
n5KQvMLlldmZY4BvoZ29JCsZ2EG/FUN2Ze3ZCiY4JcB/kPJAGA16ObWW3+L6itHM/o+j81puVdmi
6BdRReoGXq0sWbItOb9QTpscG2jg68/gvN1Tt8r2lqB7hTnHzOSh1hV6dUrC3MofSHJ4dPV3nb/q
YT41LudjI+4Dx+Tu+V4CXQRQvtpdWyOWP9DOZhec5nE6eHUDTC6wNrpjrBRj2Y+GgLwAdIpmB5Wo
uHRQFoI8wPZA2dw0N7tE0FImO5OYPZUhjfCZn3b9yfEkV0hEmklPoUbTIFCsyjR9bie5lyaCXwmA
iJjuuHg1Q6QoS5IIcQi9F9wqcEmNnvAQLIu+FgsiEykUXJEjtpl91rN8jdpurxznMiT+zmHnKMp4
ZZn1sfHGrdt2p6KrkAEhMWNk+a8Ji5NueA6XS1ArvMP51iXYyplYiHhyq+v2VWdfUfE9d8BNmmoL
5JtjiC1TOWydOToWpj4k2fwY1vUmQPfMFojJd7ZyZ2xfOJud+d5hBhb23oaLGX1TAduIqEvrswu2
AQoCHzppY3oXW7Enycx9j1ylyM9JyGUSDWT4/vJQYOghQQ+K8TjTQkFnzHOPO1hcohRMJTT3IRIH
HcBSZAlTQQxpLA9tDmPDKbM5Y/XVZ+evyWeJk2Rnk7eEWcL1lq5hcbnKIwlYQMBZibAAjEm0NSuN
uyw4g6TphuopRDzIXXubVL/WJXYCEbEbofRtAQbNxndBV2ojw3Sj5j6P/V2ayp9Io9kw1d5yZw7E
jZ/elh4kNdU7/RZrhJxlW4+S5LNGGTci9p5NfayTFonxX9ShyPfwai5ShA7ti1UPD4WJPcUyHxzP
34m2xsk1HkcBdj+LSYNg+2141rkNwkPoeBsxqKthSYxzkDuYqHpThCHtIo2LOfu73gJr91Fawyav
OUxRKuZMDAcLS221jxRKWEpu0bTfhf5skUiXwZdgtN1X83Mws972qh0BcgUfd/6ZcSPHyYQpZ4xP
sWZAm3bfUsa3mvX7Opc9Fp+QBbxr6cWGlGGANsWrNzz4dXmOgmw1FjdvsdRjSvSTe7PJjwUO4YEN
EBAEJmy8a1pzPsrbQjop4fxl6b5q3vM5PXndkwtBJsmmM2aPXYOnIZDjQ57OWDpxAiAad1yN6Vut
0pHybwELaP+jRjLg9Pp5moqTp+2bTdSWGdWvbsyMbJSbDj3Q3WTCEwTqKjVqSArLUBSL43++xvEM
TKO4Wl6DlrH+M5qQZZ9mTpT+WKqi/NM8dH0vwOak4zsqOxKRIuZCKvEZdrhtSBRVuEsTwpRItPSA
V1R1tjPRoszNpZnKJ8ci5wr1SZkWj4ENh8A7Z1ECvkoVROBlBsWIe18nv1Hp0c0i6ovZ0jQi3zLB
O444JIcKkEtjvcUFU8xJLWpjIBgQb92sIAgDKf/427tM06HVbcywP5qTZPpT77IpwhAPCLyzz43C
LxRU61BHNjoaqrQ5OMflcHWRAKccbYbZXSJfPtVZcvHMaWtnYq/Lnvuzx2HhEWHzIKqXOXw0JsqZ
0XvofAvrPy6Con5KK+c0xerg496a0Rgr23g0fA+rJINh4i6doX/IIE63MVz+YA4OU4Ss0QFsvcyc
yV/IDCyYdFNG258jyMrJQgsEkgcxmou6OGWjuWqH9yDvdpHgioQep7121ZGMmHAM8ftYMiHijvPT
YkRvahOyr72jPl8Q3xZHV7TL+uIgDHExuKx1FPHUy50BRiopAEqSEyRGOsNFr84lnzroeU0Gk2gl
xpkCLxYrVSxacrRzTsp4scPMzgFuRYfG/J0IjrDZq+WpeQigoGQAi+HPkODtHHp72jcGP7KwMVmg
PxPwL0IPYO8Ug/7SYHGr+Gme2n+I8PYqES9xkyimC/RimHLRp2oUjlB7e7t69Zdo7xSxZo+MKl36
YNxLXaAfqPzQWmAuEwFnFx/rV06fpha3i8FeI7fcT9vo7ocwfDYq9cdR8jC14jKl1T/XQxVUos00
6RXlDEEqY29aSX8z+IHNoMdmWNnTNxbcEKBUQdt6M/e2nzi80P13tQiwVYH90Q7lqc9qALs+zsW4
iV8YJK+jKsKbBSz4jjvtrq8xDiWfg/XeTremnndDmLGnIyxVV4clvome8s5x4q3nTX9d1HLqUao2
bUOsJ1R0q6Q65j4ZIKFDIkcDo+gBZ9IMsrQ4WHX+3HpvtsMT01I8OK4HUBk+UgiVyUMiMipSajWd
q+GzDU9a/5oZgPLs9DhwVk2wHTwdndzcuRSE7oBpclGz85cngPiGqPmYavvVDYjEpt03Cu+Qdy4I
EtiVoSV2hW/sGWCuqLH3AipV6ps7g0KY8d5W2/o5Le1lvYeDAUMXJ66Rq2OSTiwwJMOmct1F7DPz
7qZY8G1j3vxS6+3EURohPZiUe1EA8Tuv+uo7fbQkrXYh1nNenwu4eQ7L39L4F1bPGXF4jGfxaWPS
sUuifmcEPkQf0XwxMMTN76L2NDqwjbg5yxRHZ50+92T5iKoisLU8ZrHe+823ps7v1bwahpuktqFb
wVmO8K3LrjX+LTypgGhe/Wp8r2a0QJrYc3Gj6/2o8PQllr1zsCYbec20R8E9xt0TwZXkvjYWoAId
1pDcRx1SsnQRfqw1oM7QJRNMdvcqqq9Zqm+ytK5GCXV4doCSgHs05fOY6y8R9ft62vvYI5vWWNc9
NaAggcMIP2olVzO7WZ+Bg6kxezKmSicLWcLEN91ZTBvy38TwiUZafAJm8ksY+XWY8J/3lv+i6+FT
wS27i9UCSLdOsDhplSK4RnPpXBHOXr0USbwx4ugTlCgWerXakeCrfNxb5meDQzrnAyzww1bWCPNt
xoPT1I9KZkeLhCPbC38gwN+ziIf7G10DzCG9y7dZ6qfG8R4bh8gVco1sRNUoRJ64GEYmWUy0DJSv
SfFQiOpqMddLJ2UwKQ93bludREniZ017WCGNRmYijOCzddBWm+az0Vln38HBpqOOkKNk56CJmR33
4pb+LorTnQqQEiHXEZpKK7WfgfhDMoJNxsTmMppMNkvJ4dDH7D7MhBoC5o2t2lvauFvL9F+qhsam
y8Zt20fUiC6qMvJWCvEZoAjA2/WXUJ4QQfIk+1hiop1wP8NcL1JLUCsgYYkMAt9DANXRkj3UJ+aS
vg1thNqI9q/qXiwVPbrBcNM0oQw0QS/agOHGChk75DQ++50C0tQxuKMXfigQgphZzBRT3Qd81bVR
zHdjQCieH1V0h/nO6rqNpKZVqfHE1IKYwAG2MFbASb9Vip4ZY/hAg5/YA5Alyr5McCh2aUzPot/o
Nf/oUPEJoTBraoZjDcR8FPJMHpnRe+5rw7oix3eZj+rXHth92uSoNPNqzFGSR+O9za7TgF/Mh0Oz
XBymeNzKMtiYrsBj6G3iwCecGlgFlFmLdgWR9HqGAGD09lri/fGgvLpIVSTjrj7xbnrIh3XhL9Fg
aFXq4L1ywAVSdkil2D+1X9ywclXE/qG3GvoLnOLJGKT41xckNW3xAtJWkXkbcjS7tbzgxCMAN8RP
VgHG+Kd6GFnle9nVlGzOfetOJ1XLU63mS13kT8WQ7cIC7pjduofEeY5hATkdQljJ4AIJuss2djW1
NgIFz5Z7JiOPKnZW1TJnDOozC++/vAaD64HdqhLS4Yq5P6PkRGNfpJcmBqFeEgCQGz57KoSvFWfn
ZlbuzeOcjcMKWWWNZxRLMoa7IoVQVaGGTr32ZLTd01CpC2F325pSAmiU817nyCXqtGdDb2SrqvXx
40r4GvamGhr6VKe8Sc20VdcPTMUu+F0wClivrd2baLI41r2e3qlKJb1k8dU5sibjwmdfazZHYQxv
1VR+B6lez6U8dU5yZcTNTAk8CymTwH2jLe73nyFgbd81BDIqXkPM2vwPDyKC8Kp3u56PUZ/9lVFB
oJlxytCmi1ryKCRP7oD0n/+T5QUTqU6FW8tjVFREJ0FJlPrIEhuDBUTM8F3hS+SAJGbEhuo2kxes
MhZOJpa0KKak9SnFKlzZVhN+90V5j75/35JjEDnIYe34z8z0Y20D/q2MeWdlKJiDyX2OfftrEOAz
U+RcE2VaPHioFKmkQY1PLfMYsqS8WQZ3Y8+ks4QVU4o+XfvmfNCOJoYaU5lQLBoC+MT4eUKsak1X
XuywPsux+Jd5A3nf4GOrqN5kdke4n2i2pSZizEiPBdHEXDfVkToVVwPSD8s/lPQ0sv3I0QaqOXpo
TfjWHiQs5ltWTnJ9HqxcL31uMnNH2C8FPrRnl8TuRrXPrA43NgxvApZwJcXmY8EucXb7tWEhD7Lk
xTapL6sJS4ndHPjwEJEZG704o7JebRkvnfRsX8IEuQwFa1sOZ9t0blXCgV+U5zgLtkVp/ssMdD0N
aiBfErRuqwhXeL0NoBkiucErarFbo0bRPjoiD40q0ywbEVv+JBCWkQ8YIwJh0cY0DwEi3vt5fh49
yIEqMjDim/52proeEUpZaXLyPNZRGZs/02oQFI+3pO0uaXCz7PwQmcMpSdwfMsM2lUxPtcmF3Jhn
u2P17RBm5aGPA04Z1eFq9OuPOIifm2hClSbus4A9/cRCnehbNCcAChCHu+V74c3Py0dVaeBvZrXl
NcAei7WHtVXG6DKKRoy20b82BLRQG9VDbwwPMSZLI+CKSJ2zgOKcDvMujQM6GBvTS/xvqMBt267j
YPAbqdnQ4sTVZTTEs2KPZfQsS2ychaMPeQQNxV2V58y6ffqkwUaPQKEFes0+TZa5c3oUQxMhcC43
SdyJp37KuKaApYzmlaDeu3IQa/bme5mT1EadfFcS11laPcB0qhgU5ENvvYUBAn32ycRUB3jtcCtB
Gi5kezEFg40Ks1so6G9H6nRM18QpdmId15hRpqS4VyZG6E6gzusGjJDlIoBV8XH2vZciJdQOi+bi
cUKkclA4fFrTem+s8bmXi3KlCndmMG8GPXx60uB3xzvPiy85vF10i9a6xdUFr+dq9CzflXRvZdjs
uxn+lhUdZa+eZj73SqBKKYBBx26MROPHF6CvkukmHJ+6yy5Z7OUvfc3IVQaUbPohDxQnYPnU06tJ
wHBOWN76KH02ZXyc+vmlmA0WUfhv6uxWgE2oXOAXrK7ZwjBSBltnArwncg47JwAGrCM6OhBOSIML
SwZ91nAV2P3purZ+tFDdq72fio2j87MgONoOgOaZffDp04MYHPJxLwIIcKg0R/2j/DfOjHcr7G+W
z4CYgBBh3dxZrpKKLlwb1x4o0kRpKmT75ONgkqX9LqfgMWbkVhAM3tCloAA42O0TmFnsE+3GcV8y
8ClcPXCqWBehDbQn4zKPiCkGnpi68F4SlkcSa4p0mz8kWm+xl+LbfBHafsKl8+dwElfJjW31pUnF
QYxw/ZMPkfN+IgepBDdvAznY1fdWgf4lKdXJcsYzQYa4S19cK2fDmaAvy2R/n3pLzAsq8SghT4D0
ssBk2O4iAq2m7yZkA4S31YHWYmAKZAP8OE48VJ5cjdWrIRSuu5xeGlxcYx8GOzxExm8FH7Drqv0k
gaLbvaJYhQIxK77dDlbb4L801fuY8RFF02syoI5mSmoBYqlyUpQxl44ug60qJmeE4KaJW7yfcdQF
BXQieCFZCQgDVPSya5g/khS5Ryj/hMVZWQKwykAFEioIGN13cYOZXy3dsMbjnumJ6On+vspAjXfB
GcPjJdTy0+FaqLX97jflXevBw/HTl8lySWz/0W314kUArnUHKxM5MLsiqxx2xuJzUveTYCNmYyVz
AhQQWV4xM82PlWUwogoWutimJhjLzwkEkYTDjOk5NUFGGK25N2QPapFVRkJY6BhCgpqpVOFSP6Qt
ajThJ086UhcRISG1ekFCck88Jzt4djCoWnZ2ok4J7lrP/ZmXZYuUD/g2qM++m1H+Zn73MFfLmBqF
QR6LgI4Ir1PDPEXrnwlx8+wRc54Y7lPtt2zTp3UIGcJhTQJjWrF7dfAGdU3yq+oSqSRfedBPF1I3
tiNyNab9hwnpdZeQnMAjYnb+G6j4d6MlFwtfWIW8sxDBkrxo3JWK+6KY5P08oLXtSvaKjAsyBsbr
OIUA5/Y1EQCaiL96BDGdFQlnYQnuBm67YXzn0YTsMAj33tTvzaQ7BSaHsm2QHl3M44Mx5qCOFFVa
8WP40rwva7ZlUmMErkq0olnEDx4CRd5gjW3DVPN7ZzrXNleHusc9a1Pctuofho1rXLNiZd5OyFOA
jidvByIYqgApy7DDDopfKrf/3Amz2uQZny1qeMo/WdwtD4ZPj4PaAcnCCEikHBhsWg6zA47I61wq
IgO9ewQleA/i5KFdcGJWw/bL1Bd3qK9Oz5idkQBYh+6kR6ghurCP3DT0KBMCai3ZMWg7uwAc84BH
gG2fi/nbqOoHu/SvdcpQvmn4m1H+PaVFfW9H5d6tCbf21JMr4qNBlrroslcFjkFjIyqIWUMWEHwI
JmEt5brSBrCvhB7Zd6EC51JiM8N1T67fEtNgwXtzOj73tIEMMJn1Yc4RoBtehSTfOSdmcQui5itA
Ia89E0OEg58OBJcE3kWUlnTIDs4TGgwr/wVBvJ6zf77iKzX8I3Cy66jLLyYHj4RA7NOci3lIf+Ah
Odvec5GaAfVjf8RYm7skYEmR5OKQcnHf6eDLBdAsoBS0GLQ8Uf9K13rvs/nIFPJJjPUu6uLn2p+3
gT2SqGow64oGH2tadMxyk2rIwKUOnoogkVWYds+iUTdHFA9NBYCSShVFCqHFqMbSmSh2DAEjWo+A
qzOz3c90iNZNLm5pi+p5okqYQEKlmUZVhyp1tMjN88k9tLCH+nbzbCfBS25Dpvbr4Nk1nRfiHf40
Y45R+VBTIUV48QGAx72cBhhmfn9shXkYefGjvLiP6vbMWmrjm3hcPeOiQ3/lWzjPzW4fJjDvUs5u
imrsqLTQ0n3PXUAn3YTFddLrMKGRGwQmbvR2lkyg4aVYph3oh2FNHrsR7rMqPtlm9jDZ1ltWEg2n
rC3RB9CoFhQiCFfHYwIskRjUQ3sJekyqoAMTK11r78GChTgy+xH2EsJgtk99UO247rfxKA+tc9RC
WEBGcvcsLWhtZfxIdPS0Gsip6sp+a485eVpMNFGlWhP6M4H6Vo8teRJTup0cQfiM2ox5c+9krLz5
Z5LQGj/2ORzL0DE3GD8z4rvgW9rj0jWUrBFqo1+6rxwAVv8waxAwizqgbPs32YivSXdvDuqeyUrv
WwWyOJAxwiOTqolsZEH3t7YnyH2ZMR+H1rqKdD6UFqk7k4XSRmUtEZniZ+j9S9f2z6MFflWV5oet
nHe/oAdsFkC4RlUqK/xegco4TmvU3mNS7VU5b9uKZa2dFPsQI+FYRO5Wt3JeF3H80vk2bjeOeBtG
Qzi+pFP+4iiyRNjTcwj5xkKa4ZRSVX8QsfOpU/oxcL8PCRX51tLBduYgkoZLBQDNiZlEtanwFtwp
K/uuIvnz/4Tfnt8Th8zYaDb+RYF8rs1AbSoDWykRmAc/H09E9J2zZP7yzRCBy+y/+AU+9a6Nj2Sr
7sbJfeXWwwA1QjirYu+t96fPeo6emO/tchIjG93vY/o0RJX9DcpRCMI0XPdlOcKhh3dkYliunPrq
yuLFKAYLJeLwySS32C9J80OrTRRX+hC1HKbaX/rqFFlHNzLPglrM1oUxbpEVGBTNGr3cQq4r51Vt
h5vO1c9VkWIcT+FEDB07J7fETBgXzpV6eMmYq2+FFOxskTIp55Ro/22YsDeGWaaXWDXOts66tarj
C4zhiNVReZaZf3FzLVYUE8R0jJpFxYRHBqymabKd9QY6iHQxwDaOdY2Dsr3XPoBxfvOPdtjrNr58
lQO7SUtTu3Z0+XdGUL0W8CcCDU1AjXwIpmG0W4tk1iDLCUPW3a9RYMXWuF+A8wCx8fvmG4XIc2JO
7tpoRgiO9tUY9GeZ1ui/LHptN4r3kc4YJJWnNkZykaBwn8knLB76sPlxXcqXzMb1HVT6rCzxwYP6
TYWrWPo0YJH402gn+FpHf8J9IAAM1gmTPygIz4nbexeBDB7vVG5w9eeg0Lw0RFGWAHSycw96c28O
pn4orJi6fQxj9oaM0JMCVEpZ7komvUmS/RvAzBlkeRW8p6VHZhCQTLNmueRBe/bJ4j5H1Supjxvh
B0c1fLdMLkKGtlhpk5DaL/0EYM+mKWVB+Qle5ikilzso6V1njl6Dzr3vFQucksckirZljX05r85m
P315pJ9lXg1cvmdH9xBY5mVUemv21YOR4lxBexTxhfFzboHqHs1G3EHJr9W0UoP1NE3DSXoawvQX
1Ky1ucg2WGDPtvflRsU90cG7GkP8QK6ARnS7FiRNHFVsFbsGHR2Jo913q5o/CmLcfQ55LANesk2f
wKlUsSqPYyNZjQJj8oO+OY04OR8HC3GJq0CTMU9C/ABYvK3ldPS6PL02sqkxD1fosXKyS6PHbAaN
C8q/q5nUEkggCY7tF3DHyAHT4ViRNJuxGVzNMsT/W9n/ipl9VwbXo4WKAuAKv9F0dZCbodJircpH
ej/SyfiXepHbf3L6mMWuADbTvku97ptLN1+sbpGe0ECIfUrweYZCaQVSb0h3Xm5soJiu0uEGzj9m
i26zSWleZu8g1LvjH5qKyIWi2vhtuQ6rrwpUfWpsbeDZIylQXrQHNLm2smITKtgAwRrRsMYGTLpP
7z36LLhQKKhPHJnsSdj43NX6FUMqw8ek28JGq/szOCunAu++n1nFLbEZC/efZwix697GH8DaNC5v
zsTyFIXqkpBwKYYdDTt+3wxFSBm9RZCwQ4kW+zqqjd/DQIPbMwNZgOVT5fhlkXAmFwrGnF7fEeep
/krwVcVhQKv5zwA8SZgAo6C/CB/RMBSrFG2ddJIHxpq8snT8nKYeO76Ax9eJ0lXasiI3uCY63l2j
u+RI/iRuw4TfmWARAIeCko2BL8jNr4G9FsmE3b3TQiquDk3A5wF5+jN2jp3xxpaeODAjPDlPmEbX
bK6ZvZO7ytp+ZXu7AtqpG0MExhAYHSpw5vBvkrdJyv3YIkK7sz/5eqyG8GN/UyG2pH1DB38amYq7
XKKs9+iyquRhWfw3zWtNakDMVpoNY0Vcb0V9SFAGkHf2bIe83CQuyiTqFZpunC1cOsMydF6VKHzN
4hWes8W7QFyZ337E8ZHHuO92TE1IPRPDcRy26H3uWrZn8Z1BrVTWf8tnq051eS+sBaRV1R9lenC6
RwUhpMe6kTDdWjUjq5F65ZXnIX+MrXGF/sr6axnmgj2wnQcCLsz+e5zRe1yUfsqcrWvvRGSSTraj
ybizfj0aeMlA2PL2Vbsd0PCky4YHeXJ28corHrcAmCDtbAzztSTsQvGj3zK0DF1yXHb0GFeRzpbi
temuU/NXZxhJxr+axAOfxiJg1kOsWMtXmNWHLr3QlbVYEsIA0QEYfbCXZXnnMnuh30FyUpzSSV8t
GIxVYhwlTQHuGK5BjAknn79ovjX5qQyQkdIyAA5q+HfAJvDwCss3jPSze219+AavCguksamDg9Ef
2u6nzx9mdZ2dE9YPpKG8FRHV2xXQE1EKBfM2o1lbE2dwCHd0hpeYP9uET4D5YHnI5AjTjwfY4gtj
g4pfqYiXGfi81+4midZjhdh7P3e7MaKSGVBm3+navMOgQoeK1n23iLLYeOSSu4Gnr0yYKSNdtNe2
Yo5/hf/gQC4fvsL0Jr1TYdl4Fd19ueAy3BIHTL/x2Vqqy5B+GHm+mxcgv9XfEdKBTsZW/1tal0he
Ou/CONcwoJrg3C6PH7MUubaqf475lFRXc/zAH1ngVkWFAIhtx6FOwEcWf2XNvnFemAkKDpLR5VkC
D5A98l9r6eF9qRA50sBh68jOZgIdtr0vQrLX1yYrpZouWQ7+NlAoUTYW6lLjSwzhrbB3veAHYO+b
XODWVB047lg63SXTZWIhRRu2UTECugFUen3Da7tuTNwXLgukhJwpj/zGnRg/oJBsgQWsfJxvkaCA
kfSSj614qpJNFOxSAAyz/eSMh4GJx7yktKmXEIVsN7fcn3tpLAuPDy7eOPuK/W0zwhasX5X7WiHu
Mp6LbCFJ4G9YFX5910SSNvgbEloybFOgn7I7Se6YhWZGpCxaB2cP3YPsGtvY2LDBbAAR9I5TAmIF
Nr+/76pLYr8lzBJsuDJZfmElhrrkaMxwTM2Hngt57Em5ctdD9wMq1O1OY3xmeZ1VKJQ2vUb8nrCY
WXU8ocVTjOaa69EOftvxPp5+lfMFLrVBl1sxZcnG+7y6am2jqt2niwt2PDYToL34MvbtU1Tf13pe
kea2y1JA+nAYw3OXvEXxb4CfYUw/Il4rjq0B0IRZ3/f2DtDAEL+g5XEfUvFIwk3AvxwAUFBtLbyF
EZ9P67w51j+TSmZeB847LawLMds+meMDVEn0BsW4nXL8MY8aNaDmOOIVI9Zyyt7siFEhqW/jo1dS
0/KJZIeGtopEkVxBr3lrlwuDqS9z0buM57sKt9R4B0HMULyvkedMl0a/WIzixbeBOSvuySy9Qb+/
c9oFXJADa6iDp0g9ltNWULGHQOtgBzvviugmluOtjcoTAbk44nAp2vsW9Z8B/A8Qad/tc2zJxRxw
rB9j69SJn9b49IzDQBRGSradcNm6bKxPhSvGRNmoDlbya4GQ6YsnQ73OhoPzCWiN4PLA6cLeteSt
cAnNjLuDIhvWMIK3bCJoA1BmOu89CTKaAS2lcxytLfc1rWAQHFtfbbTzmhs2wrJDKd879ViTU2K+
l8hrQtrzluA19GgDMTrTwoK4HxFA4pQvbdJbriLJ1g5kSxkeDV5eOEE0amuHCybvL6GNHopBF0dL
sbWDdqfKZ4lsdUiui6yCx9OOHEwJ+4Uj1cNwZASINb3WyJnxOQA5Lo4NPbkdfxCtVuVHDxhnml7T
4KW2UHCZL/awjKyY3MYBcStPJngHVuiwC/bskDh4P4WZA9JyUPCf2+R5LN694LVvWQntHRZyPgeZ
0Ny7+lMwRS/A7mProNupKSrPMq8RH/VrAuG2nd+uECJyMkC0nO77aWATU++6jE3o1gyig3Km7cTU
lq6UVv+94jlsxz249t2sip0uL66Lcdi5+KXYKwMAuLPvXEQ7gObTveu9L6z9FHId2rHWe7eyZIN0
caVQwuLEnQlS9Cv2lf2P5V8E9hek6QycUMxj7+X+wx3VAjwAgdb7NyP66mzcWpgwgwT6xoj7twVO
iOt6EUJJ/erBcNKxt7er5lpZ8WdIWo7f2Dw8i8kMXRMaAgu5uO8TgMQeOKwqvPH2neqDMxtOoi3G
o9EYt25gSB7g5MgXr0YikwPMi11M6pyVoCoGkAKN9wO1Lq1fARvULEHbVqHg7BZrwV7DJAI+5urJ
db5p5WJII/ZqlGZ9rtrKhkwZomUJsme0IUB4AUEVpr1KvGDfLdKiMo5v6JXZmaLzcBLcr4G3m2A0
4DlXJ1MApBsX5oHBsnjVhM5OhN4u90PCzML0L/YYAFY8QH6XR4deNM9Tg8wtYCL82AsVHuwYJvAU
BYTZ12OxNpK+fku7BrPWBJkdYetErRX0yfcYYDVBRAWcZQrudeAdRqde2Icz5mrBG+C4vNE12RFK
zDEk+F4cotJ49Lwo24dF3xx7D8HapEpEpMI8V4188y1rBFfEI6eLmhFbJC1Ocdjl0AbUxefPvcu0
fCMmmQWjp92tHEX4isSBpYLTgU8d2cdCP2R+4x3nAqI/GknquXm8BAZmnaJ2vOXTfNSV259MI2pW
nkv0lKex0EvbujDkpZ+azzk+h8BpqTb0dEoo9PLCxijjPzgBg8SY0mplt3ipWSrua2zEXWp+OQ4O
yp77A9EAHWq9MltbrouGJU3F5qNweWXtpNcM8SGLwHAbJcEpIAayajqWPojOSfz4Bhp1QJlcsx0+
cdU4u9EWzr6N2v2YLLFE6VEIDwhRMGKrcPn3NMVwGZ3sLWF4gs/XP8w0OxPi/Mlq2N/hCpsW4iFX
rWI7XvlAJ9t+yTHIWFDVEBpNKcmwIJMAc5SPYWUCGB/G6T+UuCQCk+Dai6tNCqeRQmFOOvBlJQlr
E2Jy0TM8qT4S178O6P5i7AdrNQy7rvb+yjn7iRp2I/xtbHNGyCfK+BpjrH0uC4KyM7+6brGGG792
Gv3FjvFSCVAoAaW9Y5xzMr96dALKboHdVefUTQ5dzDduFJfCj8FqxCRRcsbNzqGjsM9d/xXhDrLH
oDyz27LZruPm6YoDbsPt4NGW+9E+BQ2cpHipSWVzpcLQqY6Op3aOab4WGp0k0h+EZ8k6bYE6dpgn
ZomvRJYXmmNocDJ9KlrSy7PuOVH0SyqArwJt0FA0MPZnHhodWBQLJ3oXeg5pwTL1p4CYLLZE7b+w
Z0Z+nQWze1Y8acRRZunRIiLMhzs+Dnd1ADwNKdzojXADs9b/nQqrnQ6ZMDP3XQoddve+lXjmLaoL
e940hQk7uZHMFMC6InUBnoQM2W8/hzGmRWQ3EDvXaA4kNOygDjMKqGgG3FTn7EbDrB9sXi1jzrY9
wzb6lJjWgm1nlbigMkLeoLtRtCVYxCkYyDf1K4juRtYEYCA8HvctOckt2qVSE6dkK0QC9Crzwjlo
07E59X5Pr9a1CaM9U4i8PXtVWiAPMUYC/XLbdnHkZSAIFycdbV4/1pl8CUruTwIDrdH/j7TzWo4j
Sbr0q7T19eb8qcXaP3NRGloQBEHepKFJIrXW+fT7JbqnWQjkVg45bbQ2A0HAK5SHh/vxc6qCXQrY
4JlcvI1insVX7CO9I1O+SqFZ4Zjkw2DYZ3Ui9xo5+VCN0BPgb855+hbxWUMJhx0u1UAk0iarkHKm
xC6RyZg4HChQ+TXwVNsDM1YPo/ydToYw7wCj0yh8iHOnIGNbjVk8iV7QWhTBlqqo/ktmWDl8fn47
eNf2gJdDf4ue9o43oktf1B2Mv6hvSsFgQNkXDCbSXkkYU6sD8+w2BEzAzGtQWlTvuwvfNYFxkAa0
/OKG134Li6qayQNbN3Ll8sI249ABO15HsQYbchjYMo0IsmTk10VDbPVkmyQ9915VD8ktvKu8qSoj
HrXrNFHGAO66USFnVlUglz7ZsWpLcAp3QaSqq6ylnHvRRUmbxptqqLPhkfxlgsRU16FgBuMypzEw
NFW6TGwwtN9JT/PkAQ2j5evK9MzD2PmOfp7yS+H2rvHtwdcqGzSrhfExMnkjW+CVYAGKYcMe1xod
+v4TgO0mvYwbWeM6g5OX3odEsnkX2g6182c/pShyRze4Un9JW8W5711a3/KdWQGXk3XwJRwHD5ha
Pni6yhPSl3Gvukzh9j4tXav+plt1ln5uysyzbxQpG6qdl3UN9V5NbdG46izdAElZ5updLsPECcGH
FnbOPijqDv1rqUqhviwoRaD3MCS6SjdNYTTnrUljWMfjTM0bKA5dw7NU3pawXToFcwVh+0g/sxFY
efDUmNnEh6o1jmu8pJUi+zeppzYOFFJSHLaXWQDuh5xyMeGRcyvrkfMoTD/kFqeilbp/eFVfA+8Z
WMDsXjWsFv8JXVtOkSsCi4Gka+fyjCQ+byQuZdW1crIifhhon8oiB6vZV57+sTKStOGuSGJyhrwR
GjcKh3zXd+7QWAAk7Zan9Ob33/7nX//7tf+/3vfsNosHL0t/S5vkFthbXf3zd/P33/I///bsG1/Z
dFrLimnaDsBuw8YN8P2vz/dB6vGPlf/TuIGmNg0Hwk32CkxlRfaxwi0FsXR52pAxY0jTFFtVTcNx
HM16ayjugjH2fGhEsy63d0TJ3XrIGxiIKvPiv7Nkv7XkGzRPa/gFKKZen06ZDSACajs1kt31aVPK
/Khsk4hLtkxTnD47MIIBYC7yrc6qvMyu6S3ZBN+9PfKQe7SrD+2dfLC3p43OLZlmOqZia5aqOPb0
mY6WzAsCu9dKQEFVI10Htb1PWkq2Q/iNMO32tKlpqsTdoSu6Sm1dUxmg89YUkW4WkeInxzEY17ZJ
No8UIOgel56GqAnPizLj9dMdTludGaCi04CjyIaqqZo4wAigDIgiSugDF1urX9KKRrpXXze2tDpt
SX8/PkVXLMORNUfVVVWcSikpU0UmtS0X36hI0jQeLFhQlDkTqkKXr2aaquEIB2wwEsVSPEzQJLez
7BVY/8thR7igrqVNuLAfZ7ajYuiKahu6IRu6uB21YEjlXkXNyA2gH9I0g7RKAD++HEf5wi6cll7Y
GpjS2YE6CDpbn8Z9tAurOrXUwAdYSEBwMEb5q6xOuTbt4EgJTPqE3SrNfpWsL/iRuc1hEDCYFFYc
S1OE+XQ0w00zD/6VXtUfjTqjIjNsB7W9R6f1+vTumNn9yrGpafccDbFoFbrcaky16q2KWmSuOshR
fhib+EqPEIey707bmxuaqemyYVo6p04WTptc6r7l0tMKagbsrd/o3Ycx1ExC4YZEAQim3S/YM3TT
Ug2bmp4iuGQ7yB0grIiRUr5ZSaBjJWLfoi/OLIpep03NbUxLdkzdVkzbYG++ncpeixnEBENNOhS3
KqSOXNTFxrZ5OW1n+sjCrgQaa8qmYdoa0YVgR6s7C1J4hpRLvFadiatWDqnwhEn90cmpMDuG3i9M
44wTUTGlWdjVDTgp3o7NDtyqH+HyXVGMLTNcZe9cgmZwzIU5nNke2CH7BQzG1t7doJLN/R1oJSdu
qOtdYqbDXobsOZy65DIdnrrTUzmzZCpvScd2OOWGZQm7Q+UMl63WwKIBC9AW+aHwTnHtkByNGy7M
4OzIgA6pho47UXRh1Zw6InJ36AGZ0vHGpHFar+PxIQGDe3pMs0tlWSqOg0w7qaG3SwUSDxydzlIV
VNRKE0JM/ea0hbkNSMuKqiqKppmK6O41U9UNXjrAbxPlcvRjkB2+l4/wTpNDpNUtvczQGFkY1tz8
KXRwyzTU6bhEYamShNbrKqRMqsOMKVPZksgD1AEBCMRhp8c3a8rWbLJfhi2rtrDZDcVxescDI2Wn
1y2k+kVkn/ntjY6+xGlDc0ulONxlsm45Btv97VKpqWJF9EvTnN56HxuepITt56dNKOqMtzi2MX2G
IwevZaZK4gopsBr6J8dW7/yuNaHUNS+siaQECWMnGv8Yi8LdGhkFfsiZC9Jkpz/F7IweDVTY/KZN
livxpw8RIVzqGvsg+qMvXVJj0fa0pbkTfTzc6ZMcDTfyh8YvYRdcVdSka2Aw8vhJhbrqtJX58Vg4
Qt3QQFQKZ6wljgxdGVxnCDtcCGCHF+rGhpU5WXL2rxeU6O0JAv42Na3v0YBGo0y61GOPZOXgncOi
NZ71Vkrnco8IM8gWZ2vEVbVHiaSkAVmnT152o3vFkKGiHh0P9mRTJ1YyuCrGNqfvZQCLbtLxujs9
JfMT/+NzCntZG4nWyWxMMctlpNqbQop3Sf9y2sj8gflhRNjM/Rj6GhgxnIB3pYLOCMn0n7Yw49tM
29IcrnDdUE0xPqH1G0oNEzeTahn4orHv5c+dYusfZbsHN9d7Ga3mSen78sKWmpk/07Zly7YtR3U0
8X5wx9otCe8IUprgU9AV0aa104NfgeY/PcIlQ8IJaShV0E6JoXYwARdVtK7RgEzJ9L8zI/hrt2qj
ygwwwySDBXgeqEwBcP8FIw5nUGXuVFuM7oj6RrlJWa1OzR8CW/vmyUAJLXp1/js7wnNbkaRc730N
tS+KmLH1kKFMlzoLUf/swhwNRrh2SB0VtT9tPXplKtM/pEW+cdql59PcBqcDwga7LDtsNcF1+UaQ
l6w4z0H5Kp76b/2X0XygC3Zfdg+nZ23mtBKB/DClvnVdhPpREIGEpdZcbsPqNgyDhdM6a0ExFJ0u
HEWTxbct+VYHNgqmzHDqDx1zZjTa4y8M4siEcFwyylipo0xL31rfxso/2A0k7adtzK28g9fhhW4r
tmUIvpPuITcvItJfElJfUpB+KahZKqW+kDSamS1Lhv0Eejriw3eZAMOIaI2KWI/e9tODAqcwXa8Q
Zp8ezDQhwoWFFcsha6MiGiDejYljRqmvY4VSLpqTwRrS5HrFPYYiHxDa08Zmnq/I1ID244WuEUEJ
q0OLghaaHg3QGsD3fZn0/nXh0pHu5o6G4Dj8LxB3WAe3WgwBliwL/q3NAqepaixTJ6g/+rGvXrUG
GWrLBToB4Vy38xpa9yrIHhbGPLOMNm0DjmEbpkzLgGA5gbGhTl+p17v6MQzHXV3lC2s4syGnbahN
3khzHPEpS1q38m2FirxW0QEcRtCUDW31nMJltDm9gDPuyFEU2dIMmwOsiC8wiVZ0Oge0YtVWCizv
+ajfJj10yhC59xeFVSnU0Xwq1aetzowPq2TFFMvmrS5etmkCYDyjGgMYO4Og4aNjIzIPf8VpKzML
5SgqL0vo7G02qeBqK4PgQY6wYsJ0aYMscmGUOm1i5rA5KgxIZLfhG6T1+62L7SFHqwyVQLSd+EEk
I5PBqMNyDPEUuTdJ/fl98cbcNOKjYDQIFdtuA4K8Fql7eKfpOQ1oDTn8wqCYNm0KhUxDFS7CkaQp
qAas8AqsaTJD2jM1PxHBbqPOfjxtS5mbQU4MfhenZb3LbNC50zpeRohcbRVoQIAgrc3neGduaNdZ
j48U5RDcs6u1t1l6RMxtjyPLlvx2MvXarCRAYbhjurg72abyquxPj25unx+bEHZga6pOq6STiQJI
TgUxpVuCVfYWFmxpJMJFr5HMhg6DO1JNxm+Ri71waH/+jiTvqVPFcQxD10SX1BqN1Eke10oepdeS
cls64yVNeQu+dXbCjqxMu+VogzddWpdDjhWvt4BUP1ZDuo29l9OrMjtdR0YEB55WLo+6GCMKPFYQ
84SXatT8/F3/Zrqm6+toIJHSVJk/rQQcsxPlRHkZ1MOHXxgH14RsWA6vJUVwPlanEUoOjCMoX2z3
uc3u/7vfL3gbmEuCBLgV+sVa89Gp0a2bEK+nbcxc42QZf4xh2hDH8zQUeAaXMcCejLJIrdzIMEAO
CqR3GoJ43H2QZ4OmPm11bpuZDhcQIYuik6d7a1WpTQeuf6y6NJgoEcIaMi0Y9ZKZuY12ZEb0MLZb
l4meM4HZ8KygxCS7C7tsYRyW4F8kv0skk6o/3ZxQRekXBuRUbfF8erKWRiF4lyyg8wSsBulG+7mw
/A0B+cImmL0EqG/a7GHuG0sMqXg9pGY+ORey5+6dvJW/07FEdUlaA9+dqA1WwyXc2GvIWWRnc3p4
cxEQ9WlLpXKsOu/qWWpLI10cTNWJSUUygLG5/MNGLHz0HoJwIXM7N5UW6UYsabpOwvvtvvObqm+i
3qPDkUicsiB94cnCcOa2BMUWrlJGY5PLf2uiKYY8lHyHu6DML6pR3rkDtPttsxCJzF3bR2YM8fJU
RoCjCWY83z2jwZPpQrMhGc6kKPiFTQ5HiIJ+nEmKQQxHrNFxdb1ggezSeqi0FFVWCH3bXygfOUdm
NGFETW1q9RBiJqiDLSiTneI6276RF0KCV68svM/e2BHObC01g5pN+82vtsVLeYm02Rr5lHVrXMg7
1JT2/oLF2U1HB5rBS02lAiIY9FL6N2hjBMIsPZTd1IqYbE8foWlPvRvSkQXBQ4Rjbjp5gwXLSD72
TXIF9dGnpkAqpaTZ2JCsz0WXWRM/8sJ5mtuF5J14QXCcKLYIm93zIjvMUh9mtxG9z1KOztVGOcRJ
ARUBEienR/nemM3bHQQCpUWT6o6wQXJ1jEwzgOkNJyZ/qTWvOZTBRHDIWQhTMK9Tv95pk+8PMyYN
SmTQPssU5QR/0bl0IxNHQIVqeXe2hViCOY6bFJzdgqH3e8QmiUMl2uIIUBUWDOmON9QuzYIrwKk3
ve+8QDJlLNhQlowIMVEWh4OThW1BqK8DxjsENKZsoe/60KCTAV0Juoob2vgWAtcZdMQ0Nh7sVE/B
EYj1WrOTMtlvaBLiJrZ4VdDsoK2kxJVvdUSx7o1Sqf/IciUMoQGDJ4dWvDSCzQrmjVVgOOFS/ndu
G1HCIlsCsMF8V4gEzOVFXspUZ5pzhuzZSqHHq/NlKGaWgFdzE35savooR8GVP+ax3saY6pALBCyh
fYJtbsG7KO8PP/tGNUln6SrFOrHeaZS0lkKpAQHiPrzV+5UOnRZcqx7KqZFzmez1Tb9W1sgxtzfd
eFkZ9apDat7bxAvrPHdWJlQDuSgZRyduYeBsVmXB4Eqrt60CJi6adZ97l9JiWDxraKqDTkcSXNv0
/aNZRf9irIDnEZ24LmRmIPQhI4G9g2ptujCm6di9dazMLXVQkoZYeoeNAr9p6ElncCw745yY2FzV
fnwbVt49sBgkxuOFuPh9ND7ZA2eAf4NQQRNOqA0cUQoKuJXq0ZUv7Kmbwi2vbYnmJlxUc9NXKC4m
mhVvT/u5+XH+sCv48Ya+w4BVwzMENS1fRS9TUANbMXj1Xqbtu9qEfQ2J7i9YdXSwBzYZIlW8GMdB
kdCnBRIvec6XNrJuSjQAByKQTZMF14BoDqftzdSCgabgZMHxTdgzMTaj90MKM6suVnFkqdcgqTwa
xQr/HPoIqBdzP9t2Rhx80ZJ2WE8llzWAcOLR3qqQ/KrThUmf28dHn0YM4ZJRiyAh5dPI0SF0PsPr
ALf2whTPRDtvhizm4JS6gt1RAbVd07a5aqCTXhvyCmSqqmx8iATXANAh2FvK0c46/ePBqW8PKQJ8
Ruhb2IXC76u+hUD8qXys19EOYsaFZZ3zssemhGc4mDTPV0xMKTm0yxW6KCllsYWJnLs1yBZNeKMp
z64K4zGkimRViNNpIF+hzXVs12GD+lhc3XtltFSFnd0aQEss2GI0gE6CH0jGNsm9yZeapY0MoVRc
dD5s8gDWlV/wcLibvy0JJ7+kNb4MCnK0sRN1G9kt4m1dyP0GPP4q7NUHrzGLzeljOLtelComeAn1
MbFoRSFr9KDjIbmeMZ/dYF8V4/j5tI3ZCSTkmJAl4BbFN0spx6nflFNjcjMB1+NnGTKwNKsX4t93
Q+HSpfAyeWwdqK6Yx7AaryFZTxKrdHXJ2zaxGd43cdrGC5f8rB1NhvsDNI7B/fr2NBEhWSDMobUF
febCX6Eh2Ujnet4UV6fnTZmC6Dc3HiOyiI7wjw4pYbGi7HmZYpsdaQCYvapdNWQlXLVt9DUztfAi
MmkJbYyAxuFhgErZpEO+S2mDXPgQ04vo3YdQ1SkWBuT3DhzsoK8HLJhpLRTkiZsUmcKgTGm8H3v9
QOVnapdu6YepFO/OGCfiPbM14NyS1KXjMT8fU+0CtWsZHLZwEhVZUSs7TVDHqk0NsvhRQrXER4S2
9rVt1qLBAk8LbJBI6xwM4t/HBC7khdV/t5lVgyhHo7oxoc0IRt6uftxqAaAyopCqpVNcsbvzykjP
dMNewphNgxHm/Y0hwcl1kVPFqoMhEATeWk+16wK6LNPs6JMKkLAJ7Ae6bOwF1zo/PAqyjM94X4Fw
c53WUFMrVmobIYsQ8rgyY29irLGC7emdtWBKTAimvuSFsY6pEnKYPGn29GCfI+Sz4OHe37qvK/b3
kMS8YJE3zehOTFouAoBG0YeXFax29+VFkw8dytwbrn51bUVquc3ZtIBYZVQU/SGBV7jwHn5h0NCm
sVVt7X3lYKwhAfIsgkqplT92Rr82umg7NNrdL5gB/2sB56eiKUZzrlPRZZLaPPNouK+NPVoEmwhx
stNWZjwhLRg6T+QJJ/sOP438q5ZHrQl3CYJtsULgMob199M25g79VFCkOqqgrAG84u2Bw7lIlZVP
RuDGQGhY6+6jtP2oh6N/D3rQvvVodEKCFa2+O3Jm0DEofd3mC3HNu4fdtIkoLBDZ08Hj2ILTH/qq
hQqSq7ksTW9fKPtEeowuUnZV2Tj5tVc7wwqKTOnL6dHPnpEjs9Nb4eh5lWsZ/WwyZjMQhPnU/A/3
4sRaedqMMjmTd87myI7gWfXapSt3aoi15ZxQNIWfYrwyMuc6dqMtDHrws8TIBvfqrnONjdLIZ3Fe
LqQ256aY3DMoDapqU2D3dqx6GqVhbRCFVMoDzFnFBbEQVJv8B19XCtmSDYmH6sM/Aop+qbviXUjJ
+loyAAMV8+QiBG+rJl7cVjXLOSbKp1pTdDRz0vsG5cm106dLENS5g0PCmCQ/71kdiN3boSaqO1TJ
5GWLMrl07PrDmCdL1cP3rVLTkDQUSOkjmnmau4k9DgG9edBfliGd4aaRXw2KDF2FHmWXHYiYZ5Me
5ifJz/orCLrke32o8pvGhKYlCukvt1xueLVJnKsidtL701tubmcffzrhQCWdnvl1wKcbOmhk+hoU
ZfnR95yFGGp2XY8mQThAhmfQKmPjb7uJFYhULLl5YwOsEZhe329+YUwmgSHeEBCYiOTwURcImgGv
28gW1H7lNoDSACzVr5ixyIOabFQNtJGwezJHLkBrQ6MFCVE69LsU/tHQ+mns1LR/jsxMK3jse7og
HREFAg0TTdnsDp2oAfQZ2LPsey9pS6nJ2TNBKsAApGKqspg6sxTFVOvBKVZB5F/L7bCNw8Bf8HOz
mw4YzHQrTg9HIXhDZQvmN8kvV7BWl7eZDa3PqLrxxmzUpThxduNNvBDTK0F9h9sPaLUuJF1iONy9
K1/xP0lt9Bhqxpf65x9xlLgA9ajO9E4gQy4Myy/GInHGEKGNFpYnCymLWmmK7enNPbM+BBQ4Eip2
4OnEsqQyNjngNp49dj8251EN1xa8KvkC7nTJinARhfS+uEkal9A3Vrdj1uOJwp8fCLgNogmqgjaP
bcElhE2CNrtvl6sBchPT9ag9Wj8fGLEWVEY0nLv+DtLl5qk0dp07MSR/1awHV10qUcxsZAyAhpt2
mArk8+3ZlOSukf2SMaThfRzB7uZCnCb5m59dcpNCI1kW0q1gWsUbmWi44DqMkNMK7ovwq27EP30e
eczJJqeD2SLzKNy6AxB6OFcHpCMDS7tuJEnf6IOsb0Ovr3enx/J+xkweryTfLXKbBpnxtzOG9BRV
JY2KBtIzjnFjwNerwj9+2sj7Qw+V8+RZDNp3VfIpb400clDJteWwe0sNHglwz6hWhUOJQkRopHSz
9KPv/2yaWsXm5AB4DNJv4Ewn6shNS0k4ZrnNVvAhsFk5pYYWhGJHK7qG9opSRdMNcT8uQurfH1Re
p7xiHDhUQKWIQ0VxWsk9nS3etHH4FPsU19PGdxZWbc6KSTGTrBEb8N1V19OfZtoeVoY+v3WD6AH2
0qXmgOm8v419p8jeoJscPBfuQPAHUejBa2yG6H+hbeXHSG85T06aXI7D51H6dnqDzNjCU9sAlBjT
+x6BXA2RPlUSyqRm0lwaaK1DipKhv0T6BD0y6qdRENab00ZnJhHPzc2g2ewTHNLbHaKmTSWVJdRi
UtzBDKWNCjBJIzk7bUV4Q9gaLAO4PM4x71p6osV5ROSp4H4IqlVmNWe1BQGNT3oCcYE70OqrEKrf
HmbDYBjPSkne2ej3/AX9+5835ArVK9nC1ywfygDNG+HLf10FX8usyl7q/51+7O9/9vaH/nWTf08/
1OX37/XVcy7+yzc/yO//y/7muX5+88U2hZJ/uGu+l8P996qJ63/TQEz/8j/95m/fX3/Lw5B//+fv
z4ilpxuI4cvga/37X9+aeCMIxWz20t9EE5OFv759/Zzwk7ffy/Q5+aP5ms382Pfnqv7n75Lq/ANk
gI2foCueaquFu+2+v35LV/4B6JnuMV0GjAMG7fff0qys/X/+Lv+DM8GLjPQt6T8LWCpODzLs6XuS
8w+dlDjf4wfRHqLb+Pd/z8Htn0fsz+WZp8YQn/o6WxQoAjvIptWcZ5iwUen9o9rsW0+SaybrcZTl
daSUDUKAcM9CyX1W5fLjgOJUMaoXCFNsjybsr49zzMwhAq90CgqyahHf0OUO1twRXmWNS0JoDJS7
bt1tO3Plr4t1fUG3wFrfVZfoMqzydXy1BLwVizOCVV18C4JcqvKis570fXSvHcwzZBd3+k49oCy6
EJWoQj5Zp9eaoHfCR3JZTKiNt44gTMshNXzlLrxsttYGpq1L7+BDoGFv4k1yZd4GZ855dwO1+xrk
wcLsCk7onW1hbfXSrOq6sZ4yJYVOuQw+oUm38NYTM33kZnD/E7UK/cAT6YlgQ2k0KQWfd+deKbvk
UKwR9V5RLb2HF2flLXI/vK7M0cXxpzn8Kc38wEVkEe8uqdx3MuaKrb1Xt9WzcfA31nWzz66ce3j9
du2qXSdXyh6hxnX9sd+jBLiDbuxzsAv38mHpVfj67Dv+OCrx5hSsmRaZ8alZ4u3qDmPXQAAFQ1fy
Uj1Lya65i3f2bU7EA0P4ZxTYv5TFCl3706dGuNE4LdSNNG1qFgRixzX91iotw6TLKho6o4aSeGl3
MIxBwtqlH2JlvFHqYX/anrCPsEfEAdwAAJeKSrQ46RmV2on/HIlRP5fv4dq4q2rb/3zaiOgK/rTi
mOoEJ+Y9KuZPM8dFoNXESrnZyesRmcqpbIruTr/uNuGg3vfSB2Ptb5FPWArtZwd4ZFqIids64CJ1
pwE67biV0bfbAr+xFgIr0e28jtCw7Smjir8DVfV23WrVhMZSQjczvbTPbZibD9G+XTt7tV3H5+HC
ogmxAU8UVu3Y2rSLjoLUvDEKq3CwBjPypr8k3z7Z0/b+IfE2/8FZmF68b88C9shKcywhRTQ0YVdC
WeLZvoW98Cw49B+8rbSuNuj13ENTuzS2JVvCTLZJVHh8GnqDzrxDqazCnb1BAW9TNSvYTRfy0NMv
EwdGiRiHY1FE0ETcXWQmtgGhHTJUluRuqjJzUOUo8kPNf/u0CfOFpKx4J7+uHG6FrmKib0CTwoM8
sBt5dAoMSpp6B9Lnc5nVk/iIf4nEII2UtQVjrbttleBQ03a2cA6nfSEMl4z/VM2dvDoVqbf7RrKK
HrrA2ge5wHt3ZRj3intTuB+MXbyL9t0uMUyoJdCi8CEhX6HVcFia8Nci66mPIEwANOBZ2Pd8BHVf
RQdrvHaHrXeId/7ma/e1eNCzmxxd2G2yQVp74cIWU7jT5DN8QOAQQk1nVYhISnoaOt8jkkZtd2v3
H+Ge3Vvrdts/ggIa1yk6C6t8v3STvPrs90P+26wIhinRXhhbB6rYyWx/Sb5x1er9s7YZD/qGd16i
f4IvMznTd9kZqlzXyS66HR9T5RAEm4/1vlnY8+/u9T+nwZ5eTjqgXU242XS9gvNQgafbvDKeoAcq
1t62XWVP9lf1Uj8Eu2Jp008+9v0E/DAoBBLjEEVF0UzE4Jv8LP3W7JM9/Aawga6owqyXttjkjE5Z
E5xVS66IDDXTnfk95ItpeOt6ylVcQjy7cJymiTplSXBVWae7ttkyLsSCNvJ2Ik/zPyCFsZrA1vKn
amkeZ1wj+/fHPArH10YjM05rRhafJffprj18RVLmut0vB2P/n2P6w5RwTJOSnDuiwK+e4qW+DA7W
ITiH1f8Mcvx1fI3u9IfkA4LYC1M6/dp3M2pAojMRLfGuEjI+UYHcRZJNZKumpuxcN3rofbTTEv+s
cmGUr6PSWY+xfXt6IWd3zJFVIeHbqGqWhik8y10f+qgYqZUJGSK0a2uPsv3mtDFtdhWPrAkRCRI/
kUGz03R5K7uRFl/0Z41wp2/7w7R34mdt67yEB3XX98/ZGYJa9/LOgXRxZR+6y+Bzc1OcFTsKLvXi
bTgXxRg8Gl/xoNDJiaUQylJDmbg45/CsPEu27aHYtFs073fp+mcfan864yNbwjGFpSNoATKhthee
uft85+8CGPL28m5C0i1xDqqzN9+RNeGodiPirMAj4dhEx2utR5+UBm2Zz1V+65QHS1tH1w6EfYW5
Cl7vIoenjokE1spL8YwQfOchOPJ2PWxqHnNLN8Ts/rMckMWgN6mmCOfaLJTUz2T3yQnuHf0mi7/E
S3QNs+fqyIJwnDWJuM7DQh1D++vu4H3cpvJDbRmrIngwyo+nt/jSeIR7FukyzYx66Umy0Y1rrmST
PNzwctrG9DveeYofIxIjN2S9YQ033Cc2z3m1/zP4XY5GZ+JDgwfXv1fm9SwfBdp1FpuZ30hPEQy0
Vj1V6dEZQojVX6JymnUKR4YEp5Ao6YimmPe58Yf0k5XHxd6oc5m+QeiMod1R7HsNGY1NpcJcsxrz
ErXGdMxRXMjNdqFmNB8f/P1ZSMAz9UeDttKucrqo9EHdJ9cIOUDhekBigGz7GsrWqY1ie3ot594z
R9Osv74fjywGTpzQIF1MLrGDl3mT4AvzrXvDE2Mk6l86b6dXlRf12wHaoJGK2GKAcGY+oWu2dciI
QaVuICpxemT6bOhzNJfiwSvrJtMHTCFeubekm74+0+yvdvLJ62NI5e8RMV5TCFwhwRfRrxKsh11+
HR9a9Qr2SftA4i4KNiMy4x/69o8clbVq1Zory6Taxp9bpd8YL8GTVJGmuG3vdJ0Abrmbff5eOBqF
cKDDxq0H0FvTjohvEbo6a3bINq7Sc6jLFyKA+cjjh63XrNvRXojsomp81KV4oyg7zsS9/jjNDDq3
l7X+2YoPiYl4oHIWrsqfb9z/81aacMkkfXjJy8I5bJxCqpLAecpHuM2dj3KyREA3k1fiEXJkYQoq
j8Y3gUuKLHGf5PPqOrsLth1B8cs0m+W6O2S7dA9Z5ulNOH+8jkwK8bcfh4XUxe5TfEnyhcPlbZ1r
54u6q4kcs0+njc36/iNbgvPIJKvKpNR9QhNl5bkH/aYpDqctiF1B79ZIuMulweGgRvZTeKmf++t4
x5E4o6VyU72+K9qtf1GcNQ/jFboCS5tz9jj/GJ2YEkVbAkqJ8tVRKYgDfPi3a0RN29HOl++fV1/7
7po7MihMZ4mEV+VNBtV99xh7f4xhcwGCK92xhut+XZpIeBkoCf0n78SFpRQJeFAhHY2gx3bJuzV3
wpWvof226Q+vXir5pGh3iHLEyqHeL2aBpi15atyCiw5Gk9LhiO3pzSzpj9NTnfhw41Ub7aW+19At
WjY6GyUdTbbgrFPygnUWvg64vux1kOAIjFXS1n6u9iShVmgP3+fxmYl2hNrvq5vld9fszWRTCYaI
lTqtKbx/DPC0aThaT6i5bnorW5e1izgGgBdpKdG8ZEl487jp6JqDZT0ZWnmwpetWtrZuh/ixqi2c
mSVDgkeFA6gbW89+QoCagPoA195KNu81b2lA87v1x9QJflWJB0WrKucpKl5M/TY1HuzobsHxCAWf
vxzP3ybEZHkYI2Pt+fmfgdGUxUAf6xqXvf61S/DHPhD9TCbHjenaMF+3u+w65cqlAoNC3ME9Q+Fn
l6abbNNtpBd9Of067+F+jFFwOHJR1GkqYTk8a56nOGx6CBkviJVvvM1Scn7evVHvoBmIZhnkod9e
hkYFP0/p209T3Keuq3Wjw8swWUTNgBxg9MHdLs7t7Eb5YVMTghlkeOg1zVjFfufuvwzl41SLQN1m
h3ILf/RdCbP5r4ScU9fHRKALjtwU7qyytuvAKtCmaGy/+GT3SrkZi944J+DQt/ZY/SQq63WrUnIF
NUltGk44wV43ZmlZje6TpW8rkJruGK5OH4Y5B31sQHDQmmSGYam6T0aEEq/5GWHgBQPTLxBvgB8G
ABq93Rpjp8ShjrjWKg4vR1vZdtKNkl2G8t0wOgsuaja+PbYlOH4DvXHNdbGlxQ95j55c8pApyGG1
zQf0KS7Q8Lg10YXStUfDWurDBaD1zkWSi0cQgeoYMhYWoOm3Q02bOMtLBEiQfFWNaNfSmamuVW+I
uV0lO/+DHp3ia+b4dQhtcWM9q1UBLmSE9vxzX0JOYLVq+LHh/5SCvcw2NyWkg+mGykb1qGuNiepW
0yvb2g1UDYqGMbqTrDJHZdeVvYu6MtoQkkUqoBsT3PqtGqo9Asq1Qjt1rGg1kXfe6PpFEeThtyJz
Af36htU9+EWK5Gs4quo6dhA+gZgsIOjLKTEcvNhLgnUWt+aTHUfGy4giCmqVeZkcBqWXu23p0tiI
qC/S0ueBpvkfR3RpHgarHx8Cp0NhhYZENJ4NtTII88OiuzI8HUwbzwMPkgIrfB41G5lRKVJUuKLl
Kr2RpaZ/1Cotya5Aww/xpk48JKhSCNU3gyr3l8CSvL2UqGWA8KNho34b9y1NDp5HQMWko7eYejLq
V8Gox+s+0ZoLpdW6mwEMHZLYEQRSm0YeBnvb9Wp5O4Zt9QTsA3FKGmIshGmN4UNoZHWzoTqXXndy
F0YrGtnkb1rdqjIysX2oIOmsRMUWvnPv0dPt6N7zwhxC2EqTLkaPYiz4DLR4pLpTzukg6x5yH/Wi
ACiqi+isVdz7eYOSLUqAzi0d3IO1lpImf3QNq/muaK0CCmrQ/4B0uiQEH9i0VlGGd37pFxEkJxF7
I5PNF0k1ch6diE+VN1WUS7dB2cVXkSTL36C80GJIL/KxX0VSbxxGM3XRIezT+2yMreYQQ4+IwGCs
ZRtT6mE8l8ysu4MhOriNw7RwVnqU6M+GFyHjZ7PLbEmyN5Wlxp+1rn1xW8lA9bVON7UWSMVa03Pt
u1kl8le/Mp3zNA+dvdYXKR4l5HGr+faHdoAHb6UHpvMYW9okWpt6tNq6bd7AIMcqSUNSNFvqXvad
UdXJZ2VESElrpPyPNlV4RNudmqzTum3Tde/1yh3N/MlFVxgGO4e+hI95Po4fyqhl29tR4KCpF3es
Yfb/2Puy5UiRNc13mXvKWBxwbiH2CO27brCUlOnggOPgC+Dv1E/RL9YfOnXGammb02cux+amrDIt
pZCIwPn/b00OIPD0gU8z8ZBCWWMJFxM6j7Nmru+SrnOXWKfBLe4qBE40PMHpPlbZg+nYeNNBXacH
lAF18F4gjEKH6LBVy6KDXZRN7dvoenKNCqb61SZLdEIbeXojZIx2Es4Mfq9mRjUaznW0UUf9IZIk
20AQ5k27EV4ChKQRe5X6E6ikBB15uyVGY1rlonqTNBZPsKxKSW4jXx8IkeBc5jjZqRA9QSjaJVkO
DfUafodqxL1J2wH+bH9EEXvUZA+R9dVDhiyXzUKsvVKOqIv0ULBeUBzITU6qMD6wPoo2E8yJP5kN
6FVo4QqAmp3OS45u177DIZCN16wDu6jI1F5GlSybMm1RoKWqZn4zTs0F/ognvEzR1U3i5hYe9fJt
6lKya+ic7ic+DMduKtUpcAvamdtwPqjRCzp8vKCUzKFsgkEKUQXhtu3j5DodqYF/s8lwiOsOHXAi
xWCr/OiYpRK3Dmqg3+ZY1LLoKXKfWVPbbeRpfpWxIf7ZhCV9rJAGi09z1dkph0zLu4yzddlVj1ao
9zJBV90GESfyhfXTuEmNDuu14T56W4AlWDSHcXU1MzdcTyoK7nVPl6smtJShMRslqrSryVNW++Ee
rnj0DLYB6jXxkw7sRCqGZj5/jNGYTVsE21RACD5QMsRxdD1J9HVrq352TXge9ThsTaq+YK3ZRIgQ
gjD6KkF9ceLzDyZ65MTUeWTHa5R3b7JkenJLi6bw3QAtScawPiEFgLqthxpxNIZtiEXZfVJFv7wY
0ViSrhFZbCw0smNVghNv8Popj7V6iJv3iQ2niMBdA99iy7KfXosVFJ+kIP3y1ppPWUXnFhrMNngk
DZCMMXhOsUHhdsr9CtKogLe5yba+oKdqmG4ygdpeAq7b4EZ29A6f30vLohepxhPUKuje00dEb17w
4NtrhhJfv7qTU52noiwMus54xW5lfB203cGj1Y7Qd1J7Vx0Ekom6HjV6s+ZqxyS/aaPpUZUvPqTQ
vqnfg+kFOSxwIvqbzntLEl4sACmW+ucaRZd4SB2vnuNpKUIf1dfyrQ0DmHqaXR0HBZpWdXKTpmfb
HRPd7IaoQnwCGkWHzxbxEWTmz6Y3ydabvU2PSLMNS8iHcXyfZNW2HwbUr6ERtEVWSsJ+yQZlETrm
mzAqUY03lqC1tL1H8OFa6t4FW8PNV9/V1a5LAdWP48EpFCl6DAWV5WZEqP/afFp5aD8l28zd6ux5
hH5Ho4SbZGbLwvKLW7/LgSRfMud9Ui3RY8yfgSTUW2hptxB6QKE70agu0FLovSuJql3kDuWUNv7t
nNbjJkgmuBNqMFS8pU++TO9G7G9BPRazqja29bdQ6l86OKDKTJ5j2CQm0d/F9aONoz3N+K6JuntZ
kY1xDH1w7GxEVwxcFSEyBeA4hiTHVTdRyLa0NPu6Wt2k5LJMdIdnKiKsEnFCvt4mDdEmiFLRUixH
6cVf8eynqL9DrzUcGtEY7Aiab/tpuQkWc2gsPjvzhA5MFfxUdbVf7HxMpPwVjN0dituOfAg9XJXo
YBCuWgyy5IdmbIfrlomvhS/NnnO6CZmMT1NLHjAAHpFvhmLSblCvbnHBlkzVOx7bU94iIvFHqvzb
WmW3DFqGRoldzNH2PEh/3g6e2TiGFQMjJTrw0LuGQMhDnI3BHhn//tm5kjxPaXVO6vGMSrZ8kXqH
RocTCwO3qX2pdgFHbT0PF/q0dLb6XDQevmIO6iKbUAxfox86DZEjLlLUa2Ju8TajrdMChY8VRr8K
vytDa6CHCiw8Q7DWi2GgT2WtyA7Gf4JAkrCCcBlgqsjQLp42yMKbVHcIralP/QI/Si9QDTi5Rudd
HOMZgvbwtuQdnjjlCQGRU54O1TFiAWalVn90pjsYmV1SLdfxBScU8eDXsXhK7+u4JDiCl/h2LrW3
8yP65cspu1C4XC9kQYc6VVPPcwQ2zB9+l9Fr/DoVBhTq2pPPm20fABXlUQsZqU7JZViS8kdPnDtQ
X0S3qL4cD+VEPfAhy8wfcaXDNzqYQ2rNrgtQG9wLszVT7J8Q+Y05K47FTYd0vuM0oIsMNdqd282k
sXs61+E7D1Dw7mA2RGaftPoD0S2t2s9r83c9N+IIMrE9zoFCA3zmbA7tvjvYPkg+Fo12vKoMUORq
6uXSqqFCHJ8a/TvAdmiQj/nCYTX3e/IEw08F9KzPLo0Z8B/dgvpk+Dtl/BKXPqwqgYCHVqG5pqf7
PlLQDE1zGb5NscT/MiHFyTdSbhHzRPe2DMV1OCl1GFEAvkPfbJZDSRXlSCmu3qK5CjZwufndGbkl
wcGwihx9XC6xmcd0fGr8aXirRoPeyaT1Aj9H6eR4YANCvpOgrz+Q1aNoroMgODUNp3tjS/DPQqDc
D1pmdjfX2h28WrfbGe+dyUns6FOYdvretqhlxkQeHLohhEqW1bCMwHvFZhRDu6WCuwp9r5jC0Cs5
9VV9bbueqV0iBTtVcu5/hbLU59JbEtSh+m5+RN1J8qW1Q6d1E+J+Q5CePrIF6lz4jhjslj0LntFW
mfwc0ynuc+zGps2HyGc/LTLNr9DB1lxc3XjHCmjEwzT06NPths7tPW68s5A2ujCjsufaquFWxX2E
kKCs/hEmM3lO0r58Vk07frSwgLa5CmsYhTB1w7rcB+XZZN54VLWfYjAgndlmmOzSPGKVO+mamzfR
kuwNny7Q/qMHL+hQonKMS0Sv6c4sHQg2Le+rVABXdSW7UX7r7RCQ1F9hm0fNejrgX/pKOxRip2cA
hd0Zfa3YRmQUFgjycPjESJ/HiDubM2T9SRyOaooAH8bEpxUeOLaiiMRuZHyDHyrZ2CErn0QzDscw
hcENGWZopxwmDY04rESYzUR7gDqT32dKqsu0qPmprfr4bD3C8O0CFYgibrk72pq2Jz2n5nOs6rTZ
l33kfwBzCM+z0jU6VGWwHluhWM54Ik54rwZTv9b+4E5rQDgWG9I2aJTvzdeQwnLuNaiY3taIILmH
VVyaAySBMYolTfjUIcP3c4BhAkysPxhYxSN1wrEk7gYvxOu1+hPfVryXfrk8UsXED8YDlH4TnqI3
HatLoYHjYeiQyWXsR0QzG7/JAKNrZ588k3U3MyMesv7SDqXwWZbzAGnOO1h3+CsJquSgeo3FGFVI
fYz9yCYfVDPvAs0RPXqeiyPEaDXhRiHKeEOSnl583ZNTMyfg+0wydIC1QtveWXS87EAmNHdDv5Q3
0zKyz3Ea9T6YuvoF3oPgnnfYNJ0sveupzAgqyVV2n4xR+YKSTfwE3DcZVDFALVAwu5hT5y38Z9M3
8W5RxDzVCUz7mazYVQSrMraQuC/m2anzIGFiPrVzkOYDLV0ucRCf46QCq51N4gvN1aAja7VMrxqb
xsMYDOVlRO8ny5eRhK/YU7t9j/au26S3EkNbSLFC6/YpG7Lp0sVBdUaiW/ODpj2q0rWgWzr10w65
bO29h1z2g8KjrQZxsQpx8bLbqp7UL+sG9WXk8KZQN7sXnaee/HgOH4TTXpsHXh1UGHJDjDdWdtqh
QXxZwQ5j0Nc8VQnSVcdsERdQ1y3D3JqyT5/paWcz0gMHnrphE85pl8KyEzGelzzzPpjFQZ37s/QD
yHxUe6/CZe0wbUDz163ThcTne9qyQIhTr2fvDGVsffZdWs+bnqDddzORFuneSDN0EYL9qjpBHTFL
XiYPeqVcgMLI9kG4lORcsWZku0bxZTmmquU3cGHZz5CgQr1wKqweU7ThCpQfEyHhL3O+OK5S+EdO
yxlRGtpDJUnmRcPD3Lb0V4zH/+3MZxjTkBOJ9Hk70/CE6icZ5LrkPdKNq1jh/sR1yJDeEKenlJXe
c+fTmm0Xr6SwOms6Uuz/to1PwkpUhKP7dxkuKInHUI/Pan12Okt4noKBRUG7hhC/teToWeqw+8Oy
ipEyVWcz8vBeLRZHBiVS3LSHAychIFyDyY8hjQ9i+azu7S1mzOU2ztrpFzIJ6LvrouSEVmD+1Nem
vogak1ffWHetGYFvI7LR7Rj78gnzFNmxqvb3E2kQEFUBjjpmQsntUM/xtfNcGOTOyWpCZWRnMNHb
AWchMmSWHJE1/G5MIxkX5rtmuQ1jFH7h7nifx8Y7ZCyxR4v2qpdetf3rWPqosO9D1r8qHoynLhSo
RsDwnl7X0A6/J4Fp3jtTN2dWkjLvEFe4Rxccx/9KRNsUPBpQPKsVACJ8l7G7DwUfDnNJcHzCabFD
FIw88ZGrJ7y4v0frMPrgmyrWV0gusPt2QDZsPqaNB68Oj3CL8DGtzxa9a/cChbAbzRAHlM8OpgR8
aGoM9yJk0ZsrdXaBuv+znvzwel76CaN5j3stdFmT4+/olcXN/BOmxumxI9Zs1ACSNh9wP+wR2Fft
EMhP8jFYQgxdEb1GZHFUKMr0kUy2vOF0bN8Jzsiv3hh8x1JG2Z3GovwuuBGnLKX6pyxD99kbMgHz
ytRSGMSK/ivz7F9IbMRspsgMRGoIoi1hLf1bc0CQltrSGcTEqgso6ytcp+bkbccteOz69X9Avf5Z
kvO3F/yrwojMSQsD1/cLlvs22pi9PWCy2/J++6+ld38xE/391f7Cx4UWJYZlJv5BeKIHu6KgOPm0
bR9TENwYr7blwW6DInsWrr0CngV9+r/LO/39p/gLEu06M0cQP64/hd0QeKdWMhSygQSM8ww1oL/z
pc1D9/APD9DvOZu/O/5u/wHv/8Vi+Jc//j/rOIR74g8My98dhz/GH//5Hx8//uw3/P6i3/2GEfkN
7ig0Z/rgyhBysiay/e43jOhvYNBitPLAiB+s4fP/23DoJb+BWcvgKvRBPMT4eryn/zQc0t9QrATO
AUFvuLkQtZH9W4bDv/AYqzkfr52sfm2YYFBc8mceAwFuLc6bBdv+Vh75FzvDnb28o5m+WFlLio3Q
Ag07/N8ZVBIKc9HaUOxHOE7//MrtvCy4Ynjl+GY8BnlzsgcCp2F/+z84F/4bFjhF0i9JEKuDveKv
JUiOS95IN2AeOrHDqsIO9t4e4ojtvxJB/E3iCBAGsWgwg68lMMG3Tu8PSqGwkVMDh+EvstfH7qQP
0646hIf0+IeP2e+33B99mujdxsX5E9OGADj4QdC6jKhJiq7nP1+8psRMI1rsM2y06c9Q6+DZQg17
Q8xUrmC39vQRWqnyuY+a+D3op2FXYcjZdyFm6jxaNzS27mrpurU5id65Hc7p+tqsW53nCRuj+E6P
JM8WSiHqLh3Jk+9NUKxL4VhNwWFaF0UTLPpeGjbfd20m/dygzmSnKUC+0ejsGggvsqLi1P40rsKI
hAHuFM+VXkG/qP7wJPbVSkmgLN9LLPteaP2lHN6aMTDwuk/yHMAaPud6XYDZugpDhRF06K/HghxD
FYhxF0xp0LTNFpTNVLRa+9dmXa791tK9WxduhsC6U2M6ASyOrwNgPXBgc9jjcQUjM8iiGW11B9Ur
VvrOzy4+HLcXP8Lf0XX1D6IW8JHtRmCEPUxXd803TqAxc18yBRw/0TzZD5OvfkSq8g/hGNncQzJx
PgdldVo07Y7LCkZEpBUQpvBSf3jCz5rCQ0HmBgXC4XtWjnbfBNrtJlQIRYVJov64rLDHvAIg8TTG
hxZYa2MEwhYFBclDD4MZ9XtTZvwx+8ZSwhVWoekS3YoVakkxDz9BNWIABvvLBhaBp2hAkCIyIo24
ppMeHlQmJmDb3Zh8ZrTLXnQWLMdQtCZHAg1uSEdheunm5dGwqD4pdLF/IaNIVgUmWXWN8JDyJnRp
CNptmXjBBqMjsB4dPWUTmxjk4bBsFnPE9YyhawCWQhQLgcc05g4dIuE5FfPyAJbK/5G2pH/ulsZg
Gp6i5Q4T3nBDUkx2OYu7aM4d4IQIPyqdbNEkZt4uvB/OiQjsqcXOsWs8UTd5BqMdEBvdIfHd8Zlh
+HSDfRv1UN8AAE5NwSL4dwqeye66qoxvN2PQz5tS0fgwpciE8pt68vK6NeqCMawneRllXZYjjxB7
LmBpOM584xCToLyeFTwFJpNWwAehE7c3HVG2LtScYrIcrRedTMgDk0/xKPa0HwTCyxJmb4aKGLi5
+g5WUVwnQ59jxGncmUzbHUOA/BvpG+/ZSJAXvmZIBobEoyzmQSaH2cNgjc160u8QAmtzDNnUvWEx
k5e082He5q7bLUGiTZGCkHtidU+zfAgDE2zAhy5BHgcWn6EoIX0LdVZWvjvLG39bwhqNsbIux75o
Z6NeZNTwL2wjSNWgZVZ+yEVAcgFM49iVffgUzy5meYUru6O27/ct7+fdWLU1O5iWxWephftQuH8O
wRwEUAXUDajHBVavB7q4+bpFrMbjpBc8XMLGodmjlOexqlJo0xh8f9tGpMzfAu8efgW9L5HVDtTI
Oy89xWYrgxqHlIbEejxWkR3ifTzSedi0ooMHomTJlSSTANdmafdex1UW7UMIORCn1rWmKghrh7nw
W9/jOXoDYDaViH+7BIroew/1cYBMdSxEbpXSVzyuIcugYvklkXQaY8zvunSblWWESvaube5A2Mqf
YLXLPrcpAjEFAiBOc9h6VTG2xjZ5089mKmjVjVfO9dGrolTv0WoNIrqbGnbmKKP+8loPhS1o8MFV
aiaFdaF0YfYcCay6+VSDopqQbYC8PZq1l5BY72inAS2otEYYL9hl7zCQdYsUyehQNAvgBGZM6g5O
1PaEdNToLFRYHppkoUs+d+GwM+UKvgfp4OdhPNQfEtW3t7xXoIDSOAS/aBDl3udEEu++qkp341eL
xC+TiZdqILC00LI/+aoW+74nE0DnPl1amC9Stm+aBDITvEB5MF5XO+z8YGCy3g++RsR04Dhk9GQi
6EOmiLD7ueb0oQ0lBWssguwm4ojDrB0jX+EU+ECycfiIDPitTdxwX8dKfZoK+A6L9DaWpSuGrB5Q
egPl/96f3fQSZsNN2wf9YeoXkDhVUp6jYZAPGA+8fOyluWII4rgbxqS/IOg83EyWjwe0foa3aeXr
XViHotzwyk17ni7Jo11quNjBhH61CAU6Ns7qhygavf2wRBPaYsowu64yTyHJB5+cUy0ncizxE0LI
U1PvV01FdYYzBWIBEvve0zAHbKXdJKigYPkSCR6oehkk5naLMGebMnYq+x5vDMwM/il2TNw2OnV5
Wsb6Z6YqvY2Ez3aBU8ONljK4U0vCbikmnXwaRw9H5jAdBh5VBwJmIs9EiXYukGLULwCRcYRGp220
r0OI2TvHk3kbpZO4F4YJdN2QYQb3puo7QLvxvktbUL8OtzhCGF371YbT/KQyV8oi4SLYBnManmwj
66LEn/tCIiHoZyuZF+YxG6Pc+Y3eYY0uQXnoAGKAkrDPhKoWTESS3knC7d7z5zXhvSvtLh44ivkQ
3u9B4pHiXXRZcF0tk49LKSO/LwzKCK/8Klu2oTe3O8fq+LHBs9zknu6w9zVLcOgRJ/wD1TcQUiFE
HQiTSmJ2bENHd2byxkcVU/mrGwb7WJfO19s2sCCkjT9sYmA+Oz9h4dM0IoONmKFs8tpzmFRl0Lqq
0LREuJBzhlyb0fQHojtQCPDr3ya+9c7AiJov9o3LkbbM+xWrqyXeuWbF7+Q3lKcDqs7tiu+FK9I3
85FdVSv6V3etfaLVGAO9TFPEAgJQ3CyZnZvC1iiISBeZ4IjIGu8FUYXZvV1hxmUFHL0MsDI+hME9
snmrlwhz2b5MiHktNfcflhW25GE07toVyozRbcuKJGlAksJhXJ6rmbiLaGn8snSZfqA4Ru6I9oAq
LK0G71AmH72A1gF3zgqlRiuqSvumefV6zyS7YEVd0RYgdtOKxDILTJZAygPoFyIqpPRVAcVi6pIL
vprtGIXBomDI3NooasQPbwV+mSD2Ll1Y+iMerLibaqZPhAXmerFjOObtCiK3dRo+1aRKiqQjIIvq
Xpl72A0TuqHj0G7cCkerNuigzonSoahWuFqAAH8NNRRhOabC5SwVSIBi+ka5y1QhSMVyUHJ0FI/A
1oJmh4e3+Uz9pjuRFSlvv0Fz8w2gz8Mcn41CvQzor6XdTXM3P/AVdBdhyTZyBeLBSwOTD1Z4vluB
eq6m8gnoe7LpayGw7XipHY/AcdmUB3MT7OJv7N9+8wCcC3ACgLjCogPBtCWgHcAY99uadc1pAmJ2
7nBr/KK16q+QK+7t+Mo7ZD0N70Byyft4nudu05cElWlhglIhV+MoibIazoxqyN4qHui3cOU35rAH
nV9+0x56ZUAMTv4jiJ/yPEcd+BEXsQdkyOndkI0WfrAxHD7ilU8JVmZFgZz/Ma5sS6Kq4dbTYGBA
kUQXgKHRPcUNyIuMV+RhWakb8ADNhceKXA2QgfxEEejK8XzzPd+70f/HI/4XFLerfPn/kIBU/zD/
+R9/RCN+/5Lf0Qji/xala8/0GrxM0DaDZf+f6Ucr5IB9BCMqBErQoP4BjQh/Q8AxohWxjUfr82H9
sn+iEQHCkUJs8RlkNJCLYSX9d9CIvwhUsbchUR75P0ivRUo+Cr7+vNVGxPCYzz5I5WpGA6DMI/Hx
hwvy32zOf9vPERVIKdAV5DngV/neq/+wn3MVJQPEHNBE7TGk7vUhWoGA07/ys+Ma/HVB//ML/dUS
hZXWyxJBSK76sBZHKWj3GNRLvxRZubQnFgdYQ5s5Jk/EKro1egpv0A+5Zv+SgT6CkRsevaVMnnRE
FEiCMAOtDLgeNJiegWX30H+tjEXWi7wRtT7o0jkEt5lpzuA1q+wbAV/1OHuBbg/UL+uPSqz0NwvK
DoKTefYuLOiyNm+IKR0OLm/+0AIqVkwyXTKtI0CC+Q69L1D8LDWFB5Wx9GuEIO9mjFHSACVIt3Q5
9rvqXoY+cHePLjj9IsebeI9fF7kUclY9TmZvgo8fVC2G7DVoBvbhhkdXywLuN0wz7mFli6Ant9x7
AdYx30LH213A08dN4fMEjSSZq/UPWMz7d47A9FMAeUdULGTJHvuh6r54WM/vDu0tBTCLetgl3Qy+
JBiz+lGXo9D7xauWKx4s3hYDar/B+seAAZR+M+7KYAloUdm1TMv1OP+3U4fR7Bi3ISYNjYxe8LcE
53HOeWr7LZckeLecY8wdQohnrxEcNr0sSrMfAowXuE2yqgCCIbzoZp5AMpbyVI5EH3sU132GTQrP
elZO0ztBwH7hIgM1BSicew/s9P1Yp9Me6zucQ4N6EGgU2kPlSU8TB1y/TRv8496R7ocuNXnRGpKt
DcTFeN9RTg92q2no+Bphhy1G1hGkyQfAN5ZM2lOClp6Dbzrs1h1WQzyhKcezurFZ0SAw6g68SYtl
PYukLkKNj87W4sqdEFNLr1zmxtdWO/rgSW0v0HB4Z+zFYQxylNtTTcfuMWlFBIlgje/HkFn6SDAa
Q7iYptFlTfcK8TnxYIwMIsnfISoMTxjNZwHBUANcJWaDbQudtvF9nwj/gKIM9tU3BN8Bo9UCi6Ww
pN2hcW18Hee6xHshefgEteBwh5klOKqOcoNlyMRqG1dDDLuKgi8diNHaHcpnnid0wVvYIH3wRxZU
7bGpKnsfQ3h8PS6ROgTT0D7VyqHKliV83wGuPBNbY8/3AAZRD2O6hyGMFK2h6QHzH1ZrDB3qwiUb
Ra6kAxfoRhkuufgmppKGvsR9PR3bUXmHcSWwYuQkwJ6URUEeLcsQF15Q1g+Mlz6UiBAjP41I/n7J
VkrM6zKwY17Y499SDMu3/uI3Z6C3A914DMwaxNtkN/XYBVMu4ytZT/JqiEz3hDB6d+3quNmLlaSz
K123rMRdIIdsq/quPyYro9eUg7uthLO3vGreIRV/zao2nxHEkvMKRJw7BoO4486/ijo9HJq0NtBc
9Da8p3Ojz1Njqreh7FD9CfaBHJc5Sq9Fl4J3/KYga4hpzt03MZlFWYkBOK4gAFWoRwkP8RAhHxTz
Kl4RUxKxm7ieFlnES0Lu8LPSrGiRgvdhq07dSlf2Dtx25I8nqyAqgUIr8O+rOgOoMvNmfBA0GsyV
6OIlRH1SJBpIxDisSjZbIrivS4sGHjPGKDWqtb9czyAAoffs600Us+CNppV9aMDN9UXdN/MM+g3K
uWktPYYud2KfFoNNUUq/PceoUXhjkKDcdL7AjLV4yvv00w7fD5LzEG3OpIraTauC8J6jVBhH+eKn
lwDhJkCwDKqPikEwcecJxJdh604WzM3OJ3mNY/yxdz5wRT9q+XXjMQ86L1yDnxp9uPF+6CTBUdvF
AHjraXxoqdVh3gSMp3nbEf+5CT19mDMPInxEfPY614nDKWDNEpyhD7UW222FgYurNvpqlohfIBhH
4jiGyOhRRGK6Jijt3ILAql91HPInvJ9xVKQYTzekXqpjP/fj1g8mbynGKjZ64ws2P/quZ+c1N/GQ
KtchamTIhpdlWpbX0Mv6p8qw+ooOmf+ohtAdMWazfSI65A23jQanYAzbTbVsroUJqgcQnfPPdPGx
ZFThTL+cVMOn53fVTpTYkYIg9I7pzNkR7zcS8MsysdfxROLdmKXxraQCIUhGetmxHVI8nuKKDlfB
LIOXMJ7iZ1FlpcgJei8HoGhB7N9ZQT25h4qL75s+Cl/sir9Bd+ydBwdf+9ZHXZTburhMcQw0fXWe
Z9XiHhomtxykzdqr0bYd3wrhuqd2MW4pAsg0qw2kD3o/Z6irFsAG1mRTwe6Q7DpGW1SMxTmqzWJo
rGmJK9LQDSQKLXRiQsq3si7bzwrI97QVnV/jGdYpcQUhGk60LuEoxB1sEt37FB+SFn7rZ7V2RW5E
5Y9Akqfv+pdm6D6ER6qjT5b2mWQy2lCzLjUyGB+1pMFtM0E4ik6TmF9q/FCXeQoh0e4D9ILAtOhF
B+GZDtYRj97MCU83i59Vp8aGcHitfb+q7mHngIjgAgeOug60WM/uKZGF4Z65iiyV8hVHV3cFWNuc
8XHkQL5gCikEflOY3sexb3I2qPCtDhv7SqfIQ21GNULXKpcSOgx4LMhhkbbE6mvo/CAh7CbQgNNS
4WlWzy1U0dBZo68bseyFKKvxswRCDwU47ecMq2EZ7cw8hgWkXuo6nWyvd8JM9QikL0WzvJzFT42G
m1OZObGDxw3SYsS5OygNkoj1m4WjZA6KBCMfsXNHegOHj99uUuemj8xLk3dSZfWTy8bxIW1TdUk4
zlRo3EuIkI2DTQxXQL9qW8dANCLM4Xlp5vYl9TtAHNWYyt0EAeyedst0VQLZejKTlLe6VQxPAnwz
nN1NemZEyk1gRsXy1Gr92C+pGXdWxu1H0Nl2u7SJzHLpO37buTj7hffAFNno5iu7zPglhmHGxQmU
ewKrYe8RJT9tujYhvxBshbBCKaIa5Ai69TBtrznzA18ISllD1dwlFUpatiWbKSZK0odga1BTiYL0
xEQ/uaimh8lgF1TcxQ91F/wXdee1HLe1rOFXOS8wp5DD7QCYxCSKpETpBkUl5Jzx9OcDbW/NgChi
2746F9ulsr3dsxZW6NX9h4DOi6eHya5lwieoyVAdNB+U80aquR1TwC/cwB41f+hYnU8tujIH8Fgx
V1I7aOLPPlH81vbzyvxRYXXiWW3heZ9I0DxQpmqAgoeAcxwXRG7c65HHjABFKitLjM32Z6y42Gkn
reTQItncREBNom1tqPnPIO4onDY9JoY7SW5i1fKSoTq5sWh4FrCu6F4FMPS9zsfhR1cMxYdh8BEN
4fXPImwDSXgCyV9RC6f9RU+9adQXKkZ55iQ+tr2Y6eRadoxDFQc2leIFyMzCrcm9Br3C/xU2zhcl
prjtRn1yyM3WjSx3GDc98pCy+D1yGw0gamRyQJVK+D1Pu/ozQtJKa0mxUf6Kq2jzmKkxP0XNFLgc
3UYDbVy2hVPG1XAlcDkD+uPffTLKoAGmLcl5YWlZHnwwaxMFJhldKhtkz/jYkFWgRZyYQujI3eDd
D7UGciXgZn4UO53TZfAQgEFiuqlyi0pn9cltQhLVjdEqHFpBdj+SQ2eWS5784LH89y6VFv6ToeoJ
cMzr/oViZa7ZfdsJN57nIQZKpZdSnPv6SmmDz3FJzWGr1EDAHZ3+Ym2NuL0l3LcuTQQ4Ws0NsnrU
vDn44Ly0GeBejNIFxcMV23djmimC31tD6GtY3QA0vR19Pf7camH9EJt69eIqQX5DMS/YK35fvMRC
0jyi0uOelJAOAJkNaOlAVylkgLIcPvX4mN8K1HsfAEkr+9RM0Atqe9DMu3xsJd+BE+M6VUNevhUG
EWTUptmMJV6FQvHJ6Br+4zKQo26yPuP1U4Prk/iX4GsBNoOq4d+HDd1EWa/rz76/qZ5b380+GEW7
2UVaUXwJGy52mjHhhxRbMcRD9YBm45hQXaOKV9zw/GpuaSEM6XbwIxXaxiaidkSP7OiCGj7murCB
SNHU94Mi4MCp9ln/RSt1Xs9+qXWnRNDG1pFg/FCwF3O4I/FQxT/EuABNlxmdeNP3ERDdsNf9afGY
RW1PR0DhbBBwv5FHv7iRlDKPtjHEc2mb9D3F6CJp1ENqRO6LpwbKvoOmxVGSlSgScYCiB4q1prpV
20AAYCo3t7z6NJ5qIOvLrZ7EbmAX9Lru8gI5sQOair8KfRTuoS5k7HGzbe/pnI5HnBXEb10u5j+g
4+Q/aZ0EsDhkAIti2R4CWUSFsAgKu+/z8OTlSXUHjNMAe5PXwKoL6QqzOP1acuuEhoMX733oendS
1Ay7wivGu9LIlf0IccYpB/armQPACkKQZH1ekySUndQ6BcCMvUHV7ioMXNdnxZH8FWKkPbRVohxk
FqBDo6K5afNMONDwyA9yViPQCI0vt0pFTj6EOTgsWjhK/yCZQf15BKP8Q/Pc4h68fnizMcX2YwXp
qOTEiCEBDB02P1njDTbpqnj04oRHRT5i+mkJheYdTL3JHkB/SXtKj921Dy9jS9IkQofSpb3K9e+4
WVnuRFqf+O4qheD0pQLPJVc7bQdSt4LqVXrBoz6kVKM9NTuEY5fdiLCaDzzHlOvKULKXnG7iqcXX
am+UrdI4cqWLE20kPvQxh49G/+EznoLRLWSh9NjyDuIoZHVcmdIAmFivwQHmIUzS0BBsk3LOV7r8
wz4rYumOnrS0D125/dYw03diAxjXxnen6SfCqkq/2qxvFegI8HtoBir60NME6xHQs8ndQQmoZfYJ
L8jMSptc+qDxYoLQ0/unLOvT+6bOU9rW4ONttxDLfLI7U/bA+un6dR0AETsTW3SQgUs/dp0wnHJW
X+SkXWtwuTfGrdLrglPnnXsI3bZzQreiBzqUxeS8FbZPsVlH18gH9nRoW0rQmhj9iMoqtSs11j/H
kcde6M2HfPhYg1gIrIQ+2TepyYZ0p8HJaW1ZFj1/KtIn122YYskzgn/JaE103s7N9XbfUkgftk0A
SsKP2+4TVD6ydMCBncDJEus3Y5EFx6jsFdRFMrfH/SIqlVO+Cf2bzpQl0lkDOqkGqcHeBNTZtsYm
BC899Aao1EIJ4p99NRj5Tk1EHgUCBkk9178MSDAaeelWSsgJrFR1Hp9KQCMPsgS7g6I8doZVrrhP
NY8SfVsLZSptfWVqyqdFpsIiCWrxbqO43osiDXRqdcn84XEX8bWhQ9+qVO8R/9kM/h1InPIQDxqk
At0bxOsyNaCOaK15xxW+CdBTxWjPEstooGak5vJjPkTlr66W/M+q60V2nxiloxluvDnAjRy+l31G
R7Y0KvdBEqvNLo+pPgVpd1+Igeza75cP34of6EhdAyHUjMkXHTLvZYUSBGjiFp6Pt8SzsS+PkpPv
0rtJBq91wtSepDH/C4TfhOC7APvMgs4wWhtlGAJNoWjZWb3dH2PbtzcW3fCT7OR77eO/HOKMxK+R
m5U0KwFSPORICoJZsZubSf3zdYgccPb6ENVpCO8NcVb5rSJxDEqDIVLzGXfl0btCP+OAIoQdHsed
nd2qO82Sr7qxsdx7imKH7kaUUis9aqfmVj2oCRPPn9WdbOd8Dx3smusmNt3VfWbnN7G72TeoH/No
tjfCV8XO0KIan56ka3jEzh/AyFW1xDeiFbPPNtWiz2rNo95J9aZkIqNPkOePSAbvxKs/1gqtqUmd
I7bWXM/fyiJcBp1bSlIvJYeQmUgVhdPxOrZDuzxk1/4h36sfVlbKpPTx5qNx74JjlLAHn9vNVn0b
CTRzGCDwhE+yndr5Q4KEdmOzF0L2wpoM7qtPxzsR56MTTbetxYzRvWJdLaKg7+Pa3c14qA/uwZC6
LRQZZ9oXdCuQ59rYQG+sQN0HD2vyIOKsW6FJ01T/Hv7cVXOAfyHGHcMPjxoaa+YuOk06S60zIkO5
pRK4ivWVVmZ8sq84X1L6UGZwnxm/fz3uvIN4wEplN17lh+IavguGCY2FHnuym/Qu613fVVa5765c
R3NeP/3farL9vzMQmUx6zlb4GzgvUvn/8+Pn/5xe0p/km+dtNBhn0//1dxsNGCkWiWh/aki/TYfZ
X2005X8NuM74g+noVaiv/+hPF5GNJAD4BY1vsmpePUZYT3+10ST5f6e65uQChQWHyML6O2202cGj
IlZDMoOsvcgahQ06Ldyzg0f3wsCocq2wRCM9IrPh5IDtaviI27PpWWimibPlqOIMgL+iJmkglLGd
EGaBaGq5Q0G/w6ocymrqrthP91JyvbkH9bpdF12dCw3+GdDUBQUQNGTy2fqnka+2kFQqq/+ePuYN
zuq0mC3NFp7rl36f1Zb/1djl+/yEwYS1MtjZFTXF1pnZSeaL1SAps1u4gxsy+J1WWiE2ua33093o
O40+ZcO7UhOVrRRJWzeGbeHr9P37owLgj1KEkxSHPP3ZyMPK7M86jPPfo86uF8AjOlmBhMfHZnA2
3a1Z/cpxSW+BWLpQBCmxvz8B81U1G/9c5wxcc1eIXYqSjFLcblJe8Wpw56V/Hi0XBkbn2OYZqwJI
PPMsTg44ooohO/Dmy9WbRUXBP+WG7E4BBMQH4yTb3qm8+5bcADB6aE9WiMGtpb6E9/FN8Pn9Qc4T
vD+iiwgp86LhV0yWQ+d7J8Rli2IaIifCyXzWXoabwKGIAi69u24e2xvtsFlVKJzdI3+GRF+KsFQ2
1dkuaotoqEPcqSwdrb7ESyiPPbw/qqWli6/jXxG02aDQ+wCTlPhodcknHTnSIPi0QW8joKT37wLN
0jjkWgK2AyePSy2ylQEEojy00T9k4eP7gZZOAvwLsZzRZayIjblbbZ/Sy2wjt7SEPd3FONsmn6AO
67vYjm7Ur03lKN+TR2MX7ZqrtZNg8Xv9Dj3X4veaVuRxolJrA91En7RBnLmIFPv9Ea5FmW2DqGqC
IvGMwjK1bwXoqpaH4PsR5tnUHwsPlAXWclhXc+9crnWvpgPe0yaxUDV/dn81+4J3NXrmnwrr0c12
wV7bilbxY7D1EwLfdsemA36w8x7MHyu/ZMbPePNLpMtfIivppmxEqJUTLEM+GB96G/EBC2T8x9xJ
PwfXxbVsxQ4wRP8GHF53/378udnNn/ENxN640CBuzM7SMaiatqPFxUU2OJC39sbR27vHad9v9uXe
tBur+7yaQC6dqHB4/oo6TyBjVQ2NgHK2pT5AHP2xgZhxmKDWdvOlsotji/+Vgz7G2hG3eBooNJxk
ib8K8uwiy6K4ycdp64gP0Yv5fcLOWvGdfis9lIZF/R5jC8qcFiWJcuUOXRzwWeTZ8ZBOHV0XmSGr
pqxs5IONrZBVZy/vf80ZxuePj4kHrET+I0OSmp12pSQWtZAQBZ8oxx81Ky3N26j27bIwHM+HQyuZ
u6la9n7Y5auDvrDKzGKkLcwW0dCJYh5LZEPyXfSxbq66n9GNaZlfs3YLy9omGadoRMKwxjlaPCnU
Ke8UYR9BCbvcPGMy1joleb4n5Rg9A6NztzKyxe0JPhx7XUxwuKQuI2gR6NBchPRPU/UYxd0JxI3t
9gPaKaHT6cWPTuiANEX7PPBWtuZyOnAWezarVCiT3swmCZo9vguUI0j+DulV8jRp6eYvEp4Kk//L
pHe7TrSaT60pcTRqMMcM/odj7uxc8sNKrAaJ1hOkr+DUD5545LLu/+a2mEeRL6e3ExvmvFYYmC89
CB77TwJGvR3EcmVnvDnx55Gm8Z69DNIIJbx6RPvJP2527TOeth+RCbbza63aKU/BPTx6O7N0J7ue
qvYV/QWLFoF0MD+sGvssTi0MR1Jpsvk3xj5AzzSQLRF9LcugnqN+7g+mlRwRGES0dPJHWavHzI+9
17H/Dji39AmVsuxSIwRbX3dHvUOBSo4A0shHo14pjCxEmnwUyeSAsXIOTdvpbJbrWClCgMONFWW3
RXmbJ8G2M+EhrBgQzE9TBsSdDU8d5zkZ0ttscQ5ZDgG7kRqrTOWflSx+SrX8lFPBf3/3L46G16mI
5zX+l+bseOlj1JtK2ERWSm6gqyfNRdcCVv3atTR/z7wO5yzO7JCpxnrUetdgr32luEwyJ9rFXum2
If5G+wRTlf7TeAOHQtxWn92Pa4WzeWkFqzRmk4WIiDyvJv5w+dGAP1D7CnyofPf6Ub+LH30rcrST
8ZQeR1t6IjVCn+0rfQgL4XBE8zCT5bl50tecHBb2xcXvmE23IaBTMxgeXWBMI7LtjXeo9q6NBBkV
0K2yo6Nli8f3v/AcrPpm7LOpL+rQ1QKTT1zujH1/rb3cIN/iCBQQ7MhBQenEE+jB29N5fKDLRllN
Qm8oxjKJwjvJ0VqC/SYde/0WKuquGCurOljdy2/h0xgEHsMcpORdjmL5z1M+GNvucXrqx/RXd3ha
rOrgv7nBX+PCxqamwX4i+GXcCHoPkg9sXNBBtmSh0vKNnvA2sEarvO2up/L+GpX3zUNmiikLBgVU
VBw1sNeXMTU/1XtdJeaU+tZ3uWAHp/qKdiCyBcYVNeJ9YAvQE1aLidNCOqulvn50HM0B8FNIkdU5
/7r1/QRkTAGV0muPmYkPFr8AyhakuX2nrtnYTXfY22iQPTHoBnmtz+64esAPPIcyYKXXvb3ZNj8x
j4Nr+EnbRYxNf3x/Rc+UJ7irp1kVf4ebXXS0g7Syn2ZVfxh3gMcOcIePjY2E4C74u0LRr8E4601O
evI+YLuXn9DTSiRQgqG04GQDMXik8SqbrRX0/+BeOY8zG9Sg9TJ8aCowinfj+QOaOM3RL19y0V25
Wd4U9qbpI5GlWilMiOw3fHnP03KkZ/54j4Fqsoab/gCw1ILC9Swc1qyeFjfBebzZVcbRU4uBVlVU
Xdp2694rVgNJelsg4W/eDHjrZR9o5liB8beT5/lIZ9+Ojj9UFwDOlppLTuaS4gJFfn8xLp3oKuxd
9ByghgOAuFweQOtzJdJIIsHbfATAcNUF/e79EPNexB9LkHIZlp/T4p/3JeMI/ZwE7WgSuzLeDU5w
JSI/YoDtswGd2/l+3bZ5eVi/Q84vTE1WEW5rK3REUYkbv/q5vn1/VEsJzlQD/GtQs4lDEkfIkXGu
rAy6dlaBG4ufwuH53wWZn/liLwt+wzBMOdwJY77tRt0OsHp7P8zczeyPL4TWBdZUoqxhE3+5Cgwv
19SgFErO+fCDfmyflRMULwfop/GJEVrGF3Ef7NV7hVLWj9gBJuDIR9/pndhZP7EWZxY2kUHtjAtA
mf2Yys8G02yZWSSmrzhFv2CGuw+bYeXUX7piQE9yFOtUctkAl2PeCLpWqD5APX9i52O83CNTLSqo
lA1bwJAr+2ze+3ydYmaWeMwzpKTZKZJmY98WEOZ4UghWdTtZjKGZeSvQss5WfB2XFj/u15okqvSB
RHV2bGhInoIQYL+V1BdE5Su845UFs/SJQBlMD1Adn/q58amBN31oRirbS/3hajyJxs0WNNW/izJ/
FBmRGeFvR9LNib/b+F9M6hOq0tgri1/kQ89vf5Yb1QNTBPBvzNab2+R+Jk8JnQJoovmVPorXVBut
bJ/a0SHfBZhF4csxWnLqZLta+y9MohYXB67vrEaIatxrs7WoQ0BUUSSlCOOKO71Q7qrWPUUDEJq8
hZnsesKjK5qfKyTwupZeLuIQ70/C0pI5+wFzyRYwgM2mqprKqiACc5SVnzZSuZLJL73VaCPKGBUL
TPSrX/vZyzMx+JrjJiCnM/u7PtZKByVtEA9hjnMizqDvj2hxTnkUKlSGSOn4tJf7e5TFXI1iVo+6
/cMLJHvy9uFt6gwH5R/M3lmo+Zs6bbW8B7ZGhpB/2GyeE/3rylimN8V8iZ4HmJbw2dSNXhTGVEcI
MLS5XStGe0LOLt6DFWx2Tdb5L0NbqdsK3v9W0Sa8JcDF93/D2xUy6QbxaKdHjDDr/Ckg1/ztsSNH
Nim6GFNPI19J7KYPcjnIV2Uisn1Ofh1VqstBShXEi87DR3N6bEznY+ngP75boz8u5I8TQUak/jG9
p9/KIImlGqcSIwmP8Yebx9RO9sJd/BH4zQ4x8JVz/+1JeRlsmtazLzcM8dQKLzlchjylBTupnXdf
g3QNffK6Qy9n7zLQbPbCSE/RQ2ZUk6Ue6Zwz6Ttlj+HJX7k35/JO3GSXkWa5lVZhTwBMoLEKhPOM
lw3kst3IW9zflWgCPE1m7t1udPpiV65aai1PpzE19GWaQ+pslGXN39V0Yg/9uPU0c1vFT2P46f2l
vhZkNsDedNU0qeqWinL6GcoxUr6IW9aGv3JPL5R1ppn8PZpZDll3XZdhqt7Q2cH9bfpmu+RlcHwL
l/q7nqf9sIO7AVgBt0L19AcSbLWeMWUD84UDD/S1dI5OvTI7W/Ja97Ug2fAavcNKwsbB3Blfm2tU
kBz9uBbv7TkCxkRTqJ9AWUJ6cfYFN10ZFHrD5GZZ+J0C4T4NxcP7329xhZqUSdBU0yc4xiwBijzR
HPKCGGkRbuqtOJTy1TA0w0EM0bYeUyGCBSOUTqZh5TJS3j5UKCJDsyjNHbc0Yk6IEF03odQ5ET6H
9dYYzB7VY6mCMzm0Ubp2Vy1NCiJ30L8BGCDIN8vzCzUf0casWqt8bnfSr/qoWePn8tAOAGm3shU6
3t3ad1ioJyHUdxZzdj92gpxl2Idg83HMtlStbiZdvcmWVXvGfsFar5y9Pd8vAs5zjByd8iZEcMhK
aWlYbdZt7CTa4IVcS/EV/YTS1tRMvDegf3xE3mXzty+wy/CzdR6R4VWmOI13vPIB/KbFWr769kVx
GUGanfV5hl4XzzUrVZC3aFNkyL+OeWYNMAvk6sv7i3zpkELYgB4p3UQB0ZrLYL7qup2WYIURNApa
6bgxNaMFy9V5P8zyyvwdZjYmRFhjr0mCzsJr5IkMAL8P7eH9EAuNH+YN+BK0Cl4s6E1eDkX2almE
ZNlZ7a7GLX3XHtNdss8PyV69iR9MJ/hZb3tQNf6hpqBrPprZLtthrbF//3csZIwXv2OexplIl/TK
5C6iUGfOEWKMrrGMsX0nXq1vLu++qXFHzi8AqZsdg2YXBHHZceoq92SnzgQo9nea3e0w29kjhmev
Q3kWV8xZyNm1lkN19IzRxaccqww322zH9qX2g5WzbGHBTAUE3u08PKnezqKYitEhIha3Vu4eoatv
jXxluSxNHdLcU0/ZNBHpnAP7NEzBenfDe226NevAmSQzlXQ3CfeGVwk+KLtf8Y0hrGyEhc19EXX2
wdrckOvaZ/aioNz7m71f9KRzod033wd37SRZKBGDWIRqh/woeH5omJdbwjP0sDeylAbkSTrpYBcx
bLlPjipW9voxt99f+AsLA3ikLGgUXNB8nb+zwUgqIlYwnFuwMDdotLkxZ9fa9looMjEmbQJGAYky
EG25HJMiDL6eqbz/Ng/iDpdq0g3Bie+UL8YP/Sl4Uu4mP1bR8Z7Tm/JGP06V3OGk2u3OuF2z/F1c
pJycCLxS+wFUc/lTqgrfDdjsreUJzVHw4pMerJ3Pc1fhKU2mOvE7xiy5c0ez6zz0/ij41OhCWvIu
x2NiG9qJhYWNLVvCY76tueE5zAJcuFb24ULZeoqvK9PPUOQ3+tbxmKMIiZIE24TcBUqo97GqtvkD
SxZxSNnqbOpd3hfIpneBDbv6/TW1UPQlriGwotQJoPzmHKigfSKvjRnRzXTATZbbm2o7KdpMXTn5
+I/Ot4uIswkfo9aV9WnPxJr5qcs2V5qEpj8eJytDmxbHLGG+iDNL1pQSLTRakiyeTNxHmx/DBlp3
dWw3v/7RFLIxAZvSqVdnAzIhyKEIO4ECdq09vOBhyLU4mZn6B/XU/xd21Ivbgp35V8DZyAodw5hC
IqCv/hhiXh4wi98f0+JRAyYA+AGlSV2eRZA6nkNj3tLIHou7aCiv8MjDkNh8/HdhZhmF5wmlKSWE
ccUvsCC2sfeMEMb7MZYmS1R4zNCdBN8w/zpaVUbKgBqN5acQWKroBTuhlYrI0mydh5jNVgu73IwH
g2HAwdXKxJLGT0PVWe8PZHGrnoeZzVYPsqoTdUbCSVXa/XP04u7lg28HlgQf+LF6rPerneWlTSRy
2XBK6rwGXzlXZ3UR6DlxpLg0IklA5O/lET9uC7Y/Ld7I6u/RfcQyZSt8Rix39WhanFVOfWA9YAwR
HLs8/PGHrL022VCSScBqh4Ol9ogv1rG9Mq3TtM3PiamZDAKGWw9OwGUcZKSiTQN1l2l1770Ditvf
Yjv42O1H5MNQz9hSAN23H1EGqR42oaOuxZ9eAO/Fn7+CtbRvMV7rrNIWrOyjeBXcqHus+P4Lm/Gl
SgZYH8FAFRE7YigXl2P1k6bLdORfrPBaO6WIfmC7nB7MhBpGY+uhNXkNgMewmm8AZnbaR1Qrs6sJ
Grcy50tjRvUCeAZisHR2Zkcm1BdRyhrOZuGEV9yfx6X7PIEj1uqIS8uI5QPr91UH//X+PVvBeCls
NhJ1cwugLM53OwUtsNFcQdwsHTIUKlUcPShYmnP4/WbQO04ZgphwKaBGb3Vo1ytztrQVz2NMAz0b
iCzgEelPBaD6OT56o5P+8K3Q1o7BUT4Zpd3+kq3pEbQGsluev99Dm37WWdioGYUwrvhUZukaO1kq
TorJ5R0ZWEGtjHA6J+c74XyEs1XRo1qZoNs6HXCt7Y1bBAtaRHhAXtRX/ufqu3iSeHcZO/NTdrdG
RFw6Bc5jz87wGjtJdKCZ3fgIARQm4LQHw9Nqdr32FWeHeATnfNRjk8royd0L99ifOSinA5iM9q9/
2oEptOW99yG49j9O74ip3j21b92V62Tpu1LYQ79Qon2LCfXsu8Kqr9qBJEICw0OC202evNk3rHyH
ld2+FmlWAgkVNfT7KcPGmBzFuzz9pWbDp0TPx5UFtDS350OaneQKhqTFpieVVkvZCoabppHBayN9
4621C5ZWy3mk2TlapTXKPSKvTAwBr6ceSH/a7KWDsZK7rM3cdOyc7T23CFCvKdhtdbHBkQ1f40HA
Y2Gtxb50elHh4I4FSAt9YTZvqZR1GdKHvJkb8EctmkfDyvk47dz5zj6PMJuvXoZxOikFWnooOKEZ
bhXfnzy4HCz+trH/a+UgmX7wm3CwvujZTOyveYWob2shk0s+j7LXn9FHOsbb8dQ6JTjv9GZtI0lL
lxlR/hNttr47TLojSaYqnJrwpUGmPTd7z4normjX9Fj23j2UYm9f2SNb7OekgnC1/oxcXPtnP2L2
DfGEF71MnapGD+b3CRQif0vBOop75btLa6I41pZwVXx7f6IXF85Z0NlnBadCxyVlw2m8mLUwhJPx
+H6ExR1wFmG2A3CZ8opAoeaRICcZNxrK9prT9CvLc6kTAQ339yecfsbZRqsRIhLVcAKS4y073iqw
WTwHnbav2d50aif5gHQkYFUJu4/tP3sRn0efvu1Z9JxJNId4Wq6YJmIoJpWHRG/1W01T1giYi4+I
81izOzbM5LrMCz5ZeKR9sTe38RcwsXaLfJIt7fSf5dPqlbe8PxRz6uECBZwT7qUSN2/RJKR/RNuy
tsVd4lRPCpTM9M445o7yLNjdXf2rdzDfg4u7/ScpDHP1nx8w26AaWqwtyvGA3EP5uYjSL+jMP8l6
u7KKFteqbugS3RoQnK+FtbPPmGbok8o1pRQN7T55KuJEieM2ysrFvVh0pDQnIsJMZZUe6+VyqbIs
iaUpB/OvczpQ8L2OU7Wh/aQc1hG+i1v8dzBzlib08QB436AdI2oRmqMPWV3Y72/xxbv0LMLs66RC
XbZGxPKIxHvT/ZLlj01/9NMPZvGh767kYA0RuHgXncWbnZQtNPQWEWXSkcn6XM0nX2TPcQP9OsCh
MBYQv/p3A5ydkpS3vIAC8gRbRlMQSmCzAwd+WIUWLF4BZwObnZWThp1GKXECSCW3mWDxkr0SB0u7
62zQm/dTl1g8YoC7AjRYXPZnYWdnZ1HzfFcTHgjUag+SeotL407Gc/P9SVyLMjsjO5S8VGGQeTGK
8iEoXRxBtZqKUSI+vR/oFd/0JnkAsoDRmg5KYf5GRuq196kHTK+QzkFXere5Cw540b8iwPfufiKV
9lfRybcFyJ2oIGY77Cuekg/+bf6xuusOawnGEhIGxdXfv2j2YT0En30O7alEnKXwnOLdxsIXGBmb
O0wQrfxm7X2+PNm/A84+aYCBR4vXFnln+iXoMCNvPubJ9/fneQkJczGq2RcdQVVHrY8oYXptnLLT
lKts9ngcW2vzt3yE4Q8HQ1nHQnJ2hFViEyYtnhjYC39F/3VUVsp/0vLG+x1gdoJlUuVXqcQOkO7F
56l/gPbQR7gmu/Yqf4iexM/tVWDJ++LYHbHxCQ/NtcfDzv0Yfq1WoCprQ52dbZg4CZugmVLRpthu
2q8b//D+V1teGb+HOjvLQlEdfN8kQFvVv5JeQqmjS284M9fooosj4eSYFE1EaiqzQH6fF+mIEjV9
ifjROA0/s6fI0m86G3+llwjiTvTt/ZEtX6tnEWe7rC7LPqyxeyMzMvaK0x+861eughVAJlxLSRbb
PtpZtNkWC+NMDTfd9CJ6yLZfFTxNp+aL8QWfaqc6qk/h6cGz12qNi1ftWdDZlqvaZBj6loW6acPn
OqLMMSCwEhQo+WVQJzXTliJhV0r/ZNXoiK2A5FNAE5mz4krZSn1Tk4Sh8ds6Qhpv0y5zetgnK59w
aSNOJVwIxiAtkNW5zIwU3x1qYSM3lnGjnHT0Jg8F161ZbdUbfa/tqrv4Pn1qrvz9+3GXMorzsLNd
1yq9UQ4Fm0Kps73mpZZi/ghRqt+IsItXO/eLjXXKmegHTSwoqqeXoxQFgAGqSjh0VtOj4hQ3tbB1
f7Qn6btsZbZ/ci3vbq0Vu7hgAT3JEEMA8+vCLOqQ6X5RbEgEw2N7DZwFUQkER0+mo2xjwLo2JgG7
fwyI0M4jz1bPVDdoipbbKBc+JN19qF/p4sq5ubQxzkPMUmpfq4dQ6rupGJbu8kG/b43GrrvA0cuf
UiTawmbcC2uZxtJZqoOipc2GqNMb9nIXomdYZWprySJqCWVlY1L+JLRrDbDlMIoMxpqHCdyyy+XS
dVHq5phvWGWEtH5Tfc9qr9xWVMpWtt/SkQ3R8j+BZt9JHE3Nxf2c8lut48/UMW8iKu/v77XldXgW
ZfapJCMKiihi1mrbSBztl36YtAy1Y3s1PYKk5/JleKge1nWjVqZxLl0U1bmcVCLdtwJrA8wYsJX4
tZoULZ4kvwc358xhGq76eczW1vVvPd5lPPS2iBfs+yFxEgoQ78/l4gdDmQCmMsgxcc51GWm/In0M
EC5sil00lo5h7t6PsFhY4Sz+T4jZNS72mqiPpdxaQ7kNHwuncSbLHNdOrzYcHPgtDuAmJRtFxfUr
djp254n8eezZhe7XYgX5Zqqe0liTEPpDOZFm6bCTnfh+rc30WlN8Gw2YsSCj7kXD+XKb1aWmYEPG
ugyDLeKtGB98N78LTmpTSLLUvfZQxFb1LD0nPyag8DpUbbG3xwX7nx8wu9yDzkvKrmCq42uQHHvz
TjJeudeuLd+Ot+J9cEzarXeUnlMnvQHY+fwj3/+TtyB0awltOigIsjybhLxDYnSjjJ2VNFj2aTm6
sHtXX1lUizvxLMhsoCYAJa30CBKqie3mH7vqS28oK3tjIQg7YrJ5hgiGUfYslRiNJm83uDJaMhrA
SfmUDQ+u+vL+7liMgdcHJXfcr95cACPSTNmYE8Pteqv2r8REfTBl7+83EXRsqv6KMn/+REYSxqVA
FBSdLSPBWlNJMXrIViZs4Qq9CDObsCZIPH8jqxMq8w9ayB8YybVq4vRxZ9vsIsy06c+KbJKCrxA+
iXQI2diV9zkV0XnvY8wVV1KC5Y8zkeYASGryHPnZiEMh0hIk0wkPm+wIFQSJUnFl0taCzJeyl4L2
bJk0XcW99FGojuGaGMTClcKE/R7H7PqvIuDwvsg4RviTWH5/VrumRhJc3UWaW1nyGHx7f1UvfSGI
CjA10SOQYQ9cfqHQE8eIo6Gz1M5s7wJBjB0soworkIGLCEpZHd+PtzSH5/FmA/QqzKhdX+FDRYfM
e9AaYRsLa+zDtSBvcptECKWEIOiGO3HZ25oLq0tYKaUtfSsdwSnDFKmZgVe4nDqMzgoUTIiCa/qN
iiO5gmp82IQnU955ytoTe/rN8610Hm02cWrfFNnQ49PWnWizS86kj6ECb9Yt+VSS0UMsucWa2ukO
a6/fpdkk3abxjFkgXMpZVtCrADKC0OQEr4ubNHpqu+Gxi1cmc+mdNGmxUcYTFN6Ccz570JtJKnXM
ppc40S1dzStIxLv6IIlb5OY7hBza/XAoVs6NhaTqIursG/pRrdQittGWL4vXvVJfl9LaBbjUxLmI
MftyeCcLY+1ybGg3iLN+gob0KubtPWZHD/TOOlhgdS5n63+TFKSQLWvFP9K+eYmQDTatyi6v6Kxa
qiU/UV1eyfSX+AYXo5xl+sg2RrnYENN7EZ/Jqno7/oCa+G7KIau95IT0rVB5963qO0pTwYfwoFxh
ubEuJbO4UX4vpHkDy62BwKSToaFxU14rlnjUwIllp6mqp3wfHd4dd+ZetdZxUovnATpwwqTqor5R
ZMhHbeMbadRbuK7YSu06wdhgGfjTF8x9oRa79w/SxZV7Fm22cnVaVq4yer2FG9rXzm3vBnkNk7sW
YrZwFX+jpoHgQlPRiyulUg+SsCZENP3KN6fa2ShmK9WUgrqK0h4ziOL76B67xqkznHiGlaLv2qeZ
LU5PTTLDL5gsr+blKX7oRTxXajTlInT9tWplLyy9eieV8L9WwnwJynmg1GrAiVk53saR6m9JYEU0
AkwnP9AUB4iCeEZvS9eTXLn0DzJIiJywREjsUWGY5VxCq1c1hUHWf+J/HIX+q1jlP1NvWFl/S7fC
eZjZrVCi3u9uMk41r0+usw1ObXF/bxjGylwurcGJrQGf16AcOe9o1qGU+UE2JXb9NxwfLCR8939z
I1ECkQxk25ApYsbmYi2uongafo+Dlcu/kuR2bNbUYN7MFAFUgd+uTIwyyZjl2jgvdZqnoGTal+o2
y66ycI8Pq/X+KN7yrGZRZp+9CqHRmPig4o42Pqle/6PVh49Dnd83UvtF6KUdRiw7zxx3uazjDblK
D52+98VOJj59bh5Gk8DoG3po3KglKgrER+qg+TViDdD/H2lXtl2pjmS/iLXEDK9iOLOPZzv9wrLT
TsQgQMzo63tzu7uujc8yfW8/VmWV4wiFQhGhHXtvtZ3e0O4Zz15g91uDo3/zjIXB+d8/1Ra2UUO2
QkW4LaSgQwUtU+cfM3L8ZcJ1dEj/qOD8mHf2kwkn6bmRO8XoEUyM9sp5kBCUsFdi0yX3wLvJf4ws
AnlW9UMk29k9jA/bPGX273Qt/K2ZWARymyXMhGjS6JUa8XPZ+nLAAO9aW/aSFYz+QMkZYQe4isWG
sLZ28AoEK316lO7vzkypDXb0FT+f/XjpZ5+tLPYEDESdg3IfvMC7ajfzhLd/Qb5riGusM0h+yyXg
AMhqwO1I5ma6s7ieoMFppkUmUInXo/WBCbzMB5mmfjR4meh0SOW0U0aigmEE/aKfF3rxazoapo3Q
z4BIwGKdXEkHkkD3ByqIhKY5lLF1g7LRXDHzvRGFJYI/ZB6YB5ZQXYK7y3SaINAMOab8qFOTqqEK
8RcQIQeYXIbqnm9u0IC7iu7AA4bR9XwTt/8HmYsLiwULxgyTQWcTSJnFd66jEoqWFmhWc7XekgSC
0YIXT6khVqqoi3bQIJiJc6G9sJxhZzPpcxzBjmiOqg0F5jtHrlQU3zIa0M1grgPPWkD7fJ/8T9yC
Mw4xKDAggTekhQhz2fKHhuWbWilWrq6LywFQC9w2QBdBmeRrfLIye2g0C7ZSMMiCfzgBYFH+Cxvg
ekFvDdCXGXG6sIEJBXA245NlnXNwbRf+2F0LSwY/u/v33jO+22c7Cxdw9B5knANaaznoAoHa2Khv
DqZXnvKDOKoepMhO08G+hmT1ejP20pZ9Nr3IDjunZWXc45TX0n6NuThy6Ay1DsSqDfH/+5pLHLcU
cdNGOkwNJVS/2se6e9VjsRIjL7nFp/Xoi4RDsoHzvkXo4MoQ2PyGq5ZXl3crGzZv/CIQI2Bg2Ado
KBTsy7aANMq2Av/W6HXmDBOs/RkZzze/ueFP17gE/gzH4ZwG7i8okP9s+uL6dAidEGBWTYx6f3XJ
PLUi6ItO+IgYK+fT82B8jMP2Zxt/wai/Le+TkcVHtPHWJ2wF/lgcRUNrPANsoeyxyc94CjmX9w3U
nDZ0Jm0vfbzn3kIzEqQEa1X17PQ//Yj5MvyUgCCzgcCZgcOnM04t9qEY2dYcJKiCBG3dV+h//tP2
3HwKP616zvI+GdQx3VWZgB14WpXe1YakruAvqjOuHIOLJ+6TmUWqYKZuWfcxzFgTpF2jvHks8Gbm
qIln52ylHvref/lrTcALo2eP94ElyZLsgNzgnKD4e1TOZjidyof2kB/GvbvRH1GB/Vrj2794MvT/
GFyWfxqBai2bd61roEBPJC37+9YZ/I4drPjXz356IQvGhv1ta+GmU+kyzcAx9FIFEsvs1uE3/z8D
Cxds7Ya0OXClXpv3YUcQscq1FGT+E9+9/O81LJyORaaTj4o9etKy8lsdTRQlgG59Wx5LjUXtgxbH
04tbOj0duTa9OSASekgbUP7vIKM5pJtOWJhK1bnoXb/l8Qhx275S9qNZtsdBKHh64G5bb0deaUf4
tsL80nDtvWtE5Qqo+Dss6S9fA+MFsFAYL14mGKnTW12nzf0MyErEB7EHKOE22io3ItSe3DXxlcuB
8G9ri2MU2yrEYidYywabFt1H3b1J9o8BsYslzT/iU0joKmhGtnOct8XOlpgfrWfq1H2SvuUQXRd5
6hXNPx5Cmm0ih5oZDVzILi68GjKoosyhMOpxs6cVu3JRf0XtimdfDgyfrCxcO4PyzkgshPhpP/2Z
oHoIKRlB8dB9g/2654Ct6Ws79p3o+q+V4Y0dj5TIuJccFINWx64YsDIR2GdnAyrJbXJK9smGvTqY
/ID8x6HerAENvzeEF1YXJ8wYG7d089lR8KD4Wl9PJxCKNeB/ya+guUr5fRGAf6lfY9y4GAgNMPAT
HSIV33Q5itwSXZSgtmh7IJvje+BUqaO96qSjrbkW5i8eBhAY4/nPAkHEkgOrLoua1QTJcPs85bS/
n/vsrvcX5jfZkTDGvGXsR8G/iI6fjC6K91IxE1kKhN9Rih0ZMcU2uiv9gYsRHhguhHkdNJb24pBn
BeAacTJ7TBsjxifJoN2phlL/myv5k5nFMR+n0bXz+dIaqomO2S+l/E3sW5V9/PzBLu7SjJ9Cm0Aj
mPb6Gk0ytx4ma5pdwsYQEnnRzX2XkZUb5TsGG0zgGp4zgdWa2dCWualSDFE1Omzy2hB5NhRDN6Vn
7cxTmlPIg4ZxqK/kTd9bvrPFWVfJQafS/MazWHeNgf4H5t77cAj0sAhBXwOF8E38MB6qQHrEH1E/
j9T9tSafNlcni9sThaw2M3KCv/s7YsxSJX6YmP4aJJgJlrowuV4nF7jghl/MLOoz3qO/Z7swU8vM
m8hHt4pZvJAUOkgw8Q0xlm18Y82OeUIaUIJPuDuLHb/VXudRp99sfrMajiVQR9EViHr8f+yPX4wu
lqUlemFqkHzxIgPwz/Elzl95seIc39FGcI7PK5u38NMVKlmRRyjVJ28eUki2Rdi9zuo1ch4l3vSc
8mftzG51T4QlsHBj+s+DlINrFE1ZPEmgXlpE/2gE8dGgjZOndGlg1MIX5soKL5zqLxYWMapKuKZV
9rx15TurdoUNEp7un/ducL7mahOQO2AVFlVfWaFFMYJH0OMtXg0h8zbYPk/Dn93h0mH6bGSReNh2
QerKqObD9N+4GH0zc4et4c++8xjBIz7bWYTBKNbsyJXl5LnbdMcbKLvqhwzMbMZ9HxS34MUk1AXJ
AzhQoHFOzfefV/l9CHZhfuER06C1ZIqwzD5Mr5snffffbBqNl90kgo4xVfBOCsXkbVJRsv2zTlt4
KZqALdYCVSe0NzA18PVEWFqlWImK9eu1C/kstXzMYudfOczfNhaLRERuqrzT0YowIEquIc1i6HEa
ZMXMpbD1eSkL37dzU9MVHd8yHQ4J2gKm/kKMx3pYAUhcOmKGCk0ekMqoEKucc61PMcSNidlFZYI8
qsg47XBT06KKTmWv3/7sHBeSNjy0zYk3IjF0URbrAcqEq6WFaFjXZR6yVjmV8iopCce47WBsWpAm
r/RaLjrDJ4vz0j8tLYE8qB0rOVQnQJVRPuhDT39e0pqBRZaWW0xGvOSTB2qvAGNMgb72LHHRApCU
89agHlui/DWM+uc5qD+9ARS6lQAny1qG8RcSa3nPG59MLG4qR53GsqngZ4NX+dqm2Nl39dHxOiCB
GITSx50As0F21PfjXuyUFxlw6GJjBnqzpt1xea0ocdGAQ0a6TLRjMP24rkQm4NjEa9M76Tz/vF0X
XR3zbP9rYLFdop1UkWbIpSLQtKu5uW0U7VrExkqsv2gGXW0dijhIO5b88GnqtIbeKmjTlNdkMuiU
cq9dpbm49LWQQUA9dOYcxEvSV+eOWG7iX7IJzdj0wc6rh87NVwpZ/dKtBc9AVQlE8fwMu7AhoTTE
KgnSJTAbT+Y9jnCQNFcgHPdSgkmFpPNFBKrdvt11ZWA0PFT6a00h1EnzrWgeOpuFupChMPRzq1Xb
CYqbpjxX0cc4JogDb+gJHkpLpby7d4ZfYrDuGCZlQHHju/WZdRmdiusie5rqDj2vO9n+/ucOAVkQ
E9AwA/HcWXxDtegzzAkhgekSjSrt1oZuZ56+/3MjQH3r4JWBQic6hV8/Yp43VoPKZPISZC+V9c7G
3wawLz8bueQNIO+D2A7mcr6DiEmudqItYQTDrGHUFLeDu1bsX3JrsHeg2TnzToIz/Os6IrvOsoG0
kydAf2BjRLt9JsXKZXSpjQESwr+NLDxOKhWXQwwjc0ar+nVEi1A+OZgrgqDfzeSnWyi3BWSNX/ni
2lAIg4wKiQNqhK9ry7XWnOIRZktxZRnXY3LS6n/+fodehQkPMDGsD+roryacsaiVPEIqy6mSg+BK
VNR2jysndv48y1gOqQ90RAAcxUYt0sy2HZy2buEGE0Tlkr7ySnuiCbCwiXptGsUmbV7+hd9BjgNi
8yBW+CbpJ1r9f0AuDr+r4NjNGlXFpRUB+IE+k67OBLKLz2YMlYacEzsTKbrAMFa5rVUguTJS76NJ
P1e69rup1+71S+7w2ejCC2Mz1yMMLSFx6CJ/SEvqVu9krXq7dGQ/G1n4XF81XSFtGEEjmXLwKiRQ
zP15dy6lkFBAxysrxIjBs7b4eLEbl7Mg+ORlxXtmlVRgIrGMaSZWWkkXv9cnO4vvNXFHKdRijj7V
vTb+UqtHXX3+eSmXWo0OWn3Q48HTIGjc5t/wKZlz0VTtTQPnByRnflphGl/d9hQY9se6CPR5gGhu
rK6V8Re/IIYsAcSGdXVpVdG0QjgQe/Gk/VaQD3WEjGAdNP/m+32yskhMchdMFJEJVxDafYcsVR0f
HPtfhAb7k42FL9iQClHjCTYYe+3NhrrjHxfjm8kkaDre6MP9yn5dyh0whqTjttBBMGYs7Fldqhuy
hD1j0x8rX2K0jBb+3DptfAXSLsBdg9W2piJcp9K5BFrDQOXfxhcOCW4UHIgCzWGTQn4R0OgYnfDy
yLb5yyo55lxSLmPuZ1uLc+woAgNXc49i5qubaSHKj54K0Ohgwuphbcj4Ygfyk7XlHE8i1CHJBFbW
BJg9EJRnlEHTEy+5HiYeGZ1WJfUuvVh//pjm4lKJnKG00go72QTsekZRkEe2m1VE5A698NCBeZDZ
X9kP0ZkYkPGE2PhKdnPpRcVxwEALYl1IeWIU5+vh7ycX4IMaPyE6xZjjPtb3cw/P8hufR5QdosN6
A+9SeJ4nyNFOhtTet7qYdOZQ6BU+NC50j+RvTlWtrOpS1PxsYeGkkaor3CwRnRsOIEB6X0R3dbz7
+Rheil+fbSycE+1QXik5AQgVo5e1NP0hyj3BwV2ylgmsrGY5GUuyuKg7E9Wbbn4U1VOpXeXjSphc
2ZJldqNmWVwN+gQvaN7S5sqotj9/rPmDfzvJf2/5EuHc6W7TuhJ/XxX1Q2FlhzGDopEjb9qs/dW1
2g6J9b9YEuB/JqTmDPRgjEXk551UE/Cb46txh7qtpBK6Yj+v6mKX+LONRSSeDEOPqxaHR9sYe+IZ
j9lrv0MXEuRmMx+dvjdzGoU2Zheit2KV5fWSX+DagW4fsIagGF8c3arXmWEIeCCJnsr6QekwpWes
bNyajdlxPuUGjQpiyWJOpaqehVH+qKoY85WD//OHvHSWPq9k/hWfrNjV5CrDhIigKi+6ctaTe9t5
HtaGI76vZWY6madNAffDsP583Xyy0tTElPkc6pS8p4P2IpDBO91aWn3hXWk2A24jYkHKw1lWc6lR
pWanaPP1nNwqoFg9NrTx8jPzXa/4k1+pj2XIDmS7VkVeqPCgdIgKFTNfkLm1lnUQIybqWL2UMJxq
fvnqPjcgsFUCYHY6T/tdPRI/hWblWiL3PXbMVGmABs2adihWFm5od3yMc63Ck49u56HV2q3Hm3ol
x7poRJ8ZpIEwQFNmcdKUPCvVyXUkMJqncri32rufPfDi30cJCd71WZNvifgfgA2xIzRkwGHEvQTY
zJKsAE0uWrAddNjmBhbwwV+9z2zNxnIHAcqbJn3rW9AyF9PKlfQ9ymInkGxiQtzBQO1yJ5zInSZo
xEtP9ua9BSqkAYWd0SWbqXho7Na3o2wlAl5IH76anFf96UyxOM9ZXOtQhUQm7yhaEGvxrkrZXNt5
Oas3tdw7/LqKHsuRHHKEYKALaNmtne3vEQS/A+pdaHHgvQyPZl9/h0QEsYpcw6utMtAptrwcLaFU
wUBiuoau+U6shadbZ1ZkRc4Esczls5bu8CSSiZReJUEONpp+oWZerz4JXh+Ycp1ZOXUkYJTK+88+
OmcUXy/Rr3YX2WLdFkQXOr51GVlbVBeB5h5dWVCN7XmG9L92wjr7x72VrzYXMVN1BjxFAhDnlTH3
VfNBsyHVre5SZY2c+sLxwEdFX0WfOQEwvfF1A6cMmL9KweK421MyPunmygm/8IKGpRjzYAiiFBgk
FwlB6kjVVkROUOYC6PWaJV7+yz6A4TsFO7uofbA3jHNohsxRRrX9+PFvYMtffsLyxh77WCAlNqTn
8tSvVQBSCQYrVRfTAm8/+4p24bL7vNrleL0mnAnqjhY27k97BIuyH5k0OoHbNeBXeHwA3KHfOuAI
Dtm2rKFHTSVUXV2QhCSrNcbKT1mOa1lSl2YsR+k1NtkVOqFqmfl9Ga6seL4Cvh2Pv/d3OZHAzEJz
69SU3hiOCTVuMRtxVs7jczL+D86Z3IGDfw+scxiFmA/BdAR55twDV9ysbu///HPWfs2iPGC2YrYs
QyzOzQhs9QPe/xSajXs+sKOrrCUdP1v7hq8u81rGLeTgPau+neyeZt2ENgQgJXidLjn9eWk/76e+
BAQJxRi6CvolXiweS9SrEdCaZrJyswCWfjEk/GdDv4EgXJvhqPCaQM7NvI8VsERpglDJxlPOBZIM
vdVpXjX3tZNsGz0/Wbo2UoNDo9Iwx5uB28cuV7ciqk65AHKvbu7GKN9NmnbvuuC8Y6lLMVy6ySU/
YVjjYYzHbcHYL2FkFa1N51AarRaykW8xI3iqKuYXtY4nmcmljBA/qSyKB6JNpJE3rayfI7TxPaZh
hNQlii/bvvOJkGpYKtWdVkeaJ9Us1Kd+I4kMG1nf2ZbMgzitC4h3kpBHw92oujeNBVWycir2ZWc+
q85cU/YIEAUmUTCJo/m9zU/JgJITlyxac0Nun0BxQc6KaewafYDgHscvJUb5xBtlr7RcobFkN4Tr
e51l+BcgtjtVC+bXwIkPx5hllWcJiA/zggdG4YRCFHtLL/ZKog2eNvZnMEwcgI9+aVuZ+qXmvHWF
ctMk6m0G0mE6dt2Doae/2izddaQNBSsPYMm5KkghvAq64pAxv+00JwrqMtpxkhylYjKvZkrlGUP/
oDb9O2fae6sr7x2rbiO3uRm18pgUCiYQa7Id3HirtjKcbNk/QnbyWitNjRZSvRaZxalgkeKbBHN+
iaNeDbrcA1H41FkRMFxNZkPzZih9ULc+k0S+WK64SVlVBxnhVlBGzX01FhupABbLtIFseNlfTxXG
slW7fZYAgEeRRfUULHfG8CCQSTm5vHJIm9EGo7qVXt1BJhjKPbp5Y/YaxDwgr+mNfNJCQEYfoGvK
KfogIkD6+k6I8wHE48k0oIAbW2SkquYeJqY2VGb1OR2aXdkMLR7m7GCCIkRQRP1Vn/U7d4i3GKi9
h9psaCn1Lana0BD9UYmyE/SON20v7xMdyu2pOWzK2oB2TFGnHotdh+JZadMUMqd4makpS6xbvAIF
QBc5uGjH64SLEMqrfoR7actLeVdV4w2eDp9IHG+rwiyp1eaY2Eial9R2zhA+OXSVvo8HKIH3Uh6j
ylU8O57usl4cidruTYMfhWYz6vTZAxuzGJ1xE/8NZFUJa2jaakCpsCrE/++xabIrI5/8Pi92hTPc
s3F0w9FNYlqA5I+2WfReMvsm12onQPZ8BPzklztqfpFO111ivLhVdGebBdVZBanSvguNiL8WhvNu
VcymSe3c9tK+ykZkhLpajAE36nhjp6mkY2tuRJYeuQ4az8JNElqw5AZbGpIOmvSJtVNN+9zI+Fwr
CprfvN04hnwzsjlzx4O9tA5d2kw05tpTUxVXKPggCjmGsZ4eGzNOaKybzw1TfveN/S65+GWDhGPE
FtCITGFfJjdRZx56ZmSQB6w3CiOBLdKt5VTH2CkM2rlglTeUbS3zuxrkcjTH0aaOyAHzyeR7boxH
wx1e+kKxvd7s3xUHtypEsCFkJptdk5eupwvNpW5sHVrLgtDOOIWa7H1Xi9+mNN1MhgsRWHlbxwhG
pLd0GrniNoutj7RxQaxY1e8p3Hkq411d4KFYHaCUCMbTRNtlLt91ZulB22IXu/eDaiHRbxUDlFT8
rFuFp+bGTVOxrSvKIEnUECyNIdSjfCYJbaBiVAIMNlRorNqjLxUb/CTdqUheZDScRWN5plaGWW0h
uVU8tRFnMx9p6dgbkY5bobdeg49WS0A18T8v+6AxbRymLpDOVtceJlY9Zoq6VwVILEZ3p0YGqJhw
vyu/pgHKAMB73hb6q+1muB5rqPMY2jbDVhSsfsgkpvyzM2mM3+D62sUYIBIlYKgx1ihc3N1lu+tF
ejIiPFvFRfrLRfqQirPtmjvWtPdaC7r3UQvy1tmyNr1NE9AJV9VBhS6OZecbTUcMaDvaRMpDXvAw
wWhq2WQN5fa94jR+h9kddTxlGL6qxUDR76FwuDB2wCTUVwaVBERZUwueCnfPJ+YjXodTZG+qpDux
5qXL+C6teZhn0ChgmSeLYzPIjaKq+8jGTAPTdyWAaU4OUgNieYNlBrF+X5LXVCtu7b7xLHvaM/bC
9WZTpiA1a5sD1xle7bsNaQo/U4G1aCo6gpovrzi0jSqqqLeQgdiZGZRIFeLb4BaYeegH1fBdawQ2
fqiCjLtUdc6FIYCwicI+1tGleq1wnQMcsbMbDXQOgZO/Glbqd/ZD7xa0Ut9R4wVj3PppApWR8kUX
TyDvubbqd1BVhsCooQ8ASZfOBnJHCTL3kFmK3xbos7UJRr+tTREnmBb5sOI4KKFAm1XC50bjD2rL
aWr/TsizZrYBySwKdAZVyHVKlO2U7IHFDDpjCCONXdX86LrQBdQOSRLn6COD504BZxAuFcmeKx1s
SP2mTyyapdWV2qDqY+TYGOOuSBzo9xRbJX2r8RjtkPzA0c2qmwdrgK50BIAg8aoqDfMi93VcT3x8
aKb0T+UUN+oUtlaYJaYfMzzhdAlVlNPYQdGzKMKxwp3vjIlfuncsPVva5NsWoxbcxcketf7PWCPR
xAbVdnau3RepQBFD2Wf9YU48cJd4WqF6jis84kL72XmpREpHF5Ob4sS6o5vg7QFfy9HwbOqk6Jo6
NM+ewUgZ2uO267Za8zSSm8Rl20wj23Sy/xQNRtvU1h8ScU5rLajNJyf76AbLZ/amJrD5InvtmNv2
xtGem2KgAGMDrqg+8yHfOl1WU1v/iPBXCNOhQvaiYm46QjwilkN7G3HJKX3RgYYGKo3Aspj2Q0eC
LE08HcjwqHwbk2se3bHoHulDjt+cQa+vnN4y/ZSrLRX2naGeJ9OkSjVQJZq2CXSPmg6PSA6Uj8CB
odeGz7JnBf4GkUHauHpgkIiS5trg91G3b7QCPYzaw+w9+JYOiV0GBTE3WSUfZVX4YPXAy5DaU6c9
Opke8inIysxzyF3av1bJ1mj1kA17AeZW7drVlY0oCR2TKizyJ8SMROg3s9lI/9M30BRpcEBb7S6q
NGoljW8zM1DU9MRTfmA4OLidPbX+kyYZ9ujejq+VbqBpM27Gebc0iMuYlmcYAxXWfW/9HmsQEhrK
JkueorHYE5ynQSkfZZHsRqdFkSB92wa2OGM3Dt92mCKwyUeEqwEpkydc5jvKuCMdD2w3okllBnJw
NzbjGy1C/lnm3lR24KfOtg3CkzsYXpddt+QmzZ64PDjjGBD9wxV/eDfujT4U6a609k6pQJRmW1WP
rL43q9/GEMQFQaQNuLLRkyDqK4q2ETQE/AIXhILxFxXxtnI0OnQnmTyY7q40fYl3CqyZjX+c8Tp1
K68eQl7+wQ/egP9h20avtctewBapxmAEd7ZSv8vsxqvx5bIGV1KgtJ4yVlul+qWPj6mEgEwEXNXt
ZKFJ2rZbVa2oW1jbGrrp8M4jz2tqJOqNXRRXUeX4jZru4wp/2qq9SXRbVVG3hIMaalTPwkwOUBXa
D8pLVN6O2QuqpY3WtjQlDLQEYEq2YojyOCNyo9yP8yRAXOvg442N1oQ1+aZSbfIK0/y241sguIrv
pHbrFm8ZO3cNp8gfPadCeTvlwZieIK+3Sax7zfmVpreG+0uZTH8CdT8ZGR3cpyEtKDqbtG1/xyo6
wy4Y9tOnmsUgPj308c7AKIzOdNzH+WbMsLHqUHt9A8nZxoWsMA/qtAyNfNgoEQYVFKR7WeaLEnk9
zheZNF+SbNfp6W1eo8/dFhsD4JGprjynMGFV3Dr9h1JEwdgAjBZxv43TfWTqAfTjD8bY+Y2mBd3s
X6glUB8PvKVg49k2KWgB+9xTk2MTO17EXktH9cz8NjKQbxS650AJbpAJBdBs17WtD0aYTYavo5Up
Gn8WACb6VUu012TIOW2L3h9JHTAn20xdFOjphrXFXVblyEvdB+FgSF0jmwgVmTSto6k7h7F8bNMY
cRUlvABFeXetpUNgDnFgdJUXS9fnuXnquxo0uWlopqOfgNkkngAFivMbxtWNhV5/d+RNSWuAgAEf
26lKgj0h6qkpMJGBC6BWIZbX4MbjUFFOc390I4+pmHjVqmcTFyjJojDiXdCgWuATCTpebCI8l0GW
YRs7Sji2CDHRTTVvCTDGUwM53SQNpKVvXGn59dhvMqP0+z6BYHnnV+O51vUdz85dPoRd81Sp4twb
zzVWMZZwtkbxjJlz3lI3U25So082Btyo0PQXd0KnCP0Mrdv0jnw25XRo0WI23XFTR2Pgkuu2H1FF
CXT/2bNZE2oLYF3Vbifwi4qI4945NKkaGikkm5C2T1rsC5l7UqvogOdZdxJ+bI+Ykk5Ok3YSZnly
k/xQuC2NpziobAT2aDzrubLp5NWQmbRrjvEESdjB9OSIhxY9f2QZsmZWeqnzEGn8KKPmTJAdEvVZ
gRJCGn9MwwOEV5Fz7Gvh+qN17CKJsmSWJpZHR4DLorbfWsRf6D35DN+rLDwmfjvmR0+GoEzzDUNV
NPQnKLUj1L7F1tl0nG1XvKPneNWoptdpiB2KIXaubmwspQLLsFmFU4bZhz7fmrK8q6TA3xdGyBm5
4hWCjxOxm7StQwWcxFHp7HVVudHt+DwYPCC2e5KNeo4T+ZvnwwHsSjj/FtIPddiabnxHLOVDAcq4
c3tfNcrfXYxJpg5SjPGgwHnb1qAY3b6uarLjkQwtMw2isjvg2eZXnveMchFvQMW5z52cspb4kvMN
hAK3PM22aGEg5UZdVlbZtkrMd4E7WRbRQQEA1Sm7a3eCHAOLsOkCF2FK9N2oDg92m7fzkK9vVObe
kO0Zd+o2b5DdCsO34i5M+yqc2wl2CoX7snmUuXGt4RUaLof8d9ISuMX0kqgqEIPddrSqmPZT7Lmi
fxEacDyuKQ52D2okNz/xyH7C+7hLtXT8Y0Ti2eIcVC8ue4IyJS0a9uHGanZ0zQwjXdD49hA4EXdq
Zd9p+TVeic/Ah0UwWoyQSbagFRDFD3Fqb1llzGvCiksikElbd1Gb3Zh2usu05jEf29oTBqqa1ihZ
EBH7ijtqAaHWeAPV719SGiiK2uzOznUBKtW6xIdLAhLL60LpS9o0OqNGlxVeT8bch9batlIa11dR
juZm71KLo65VVP1Fj6cNhmt35Qza7IctKeIjK1ARDnn0LGzzHMlyVxj8IUmrbK+3/U3b6y+T4lwP
enmTdU0ZTJZl+53rbvO6QOvLummHLKHJoMeBVlndRjgmP2kdUX07rgUY6voo6AiJQ5D4PthahyLd
vMc0D/j2tSurbPeTXb0pSrVvRn3vWNVVbsF7awuCtZzbnqHkT7zO74YYkIJafVIm9khMfj040289
IdeKBcLS3NGakwD41a/U+oHhPczrkItQIZFLm3a5tVz0zxKl/GB2LHylzDDzUrcnkJv0G7yxaQBf
5rmLzETedP3cfXOZCFQUiJSUIL1EBuK3SYFOgqGk3uDaJWVMaj5J7THEDN5jZnQPUD/3ndGFinVc
2NRMxo+2t/GfBv1PIabOH/O4ASU5elNZ3wSoRZikbGLOTWPr/V5P3H7TjBPGgBrmXjltSQroghTJ
ZmgHsDO7Q3JbuRgCDIpy0rrAzFzz1OiR+dQVQrkfS735U4JFh1a1A0BEZY83sq1dPysrM8wrewqa
tplujYLrgRgMua1tq7gCgVHtWUQxcalY+k2Wa5gQFkoaFtU43pQqcnvmKMnhv0j7ruXIcWXbL2IE
QQAk+EpXRqbkpZ4XhtoI9N5//VnsG2e6xOYu3q3zOKFppQDCJDKXiUOo8+Woivwjp7D+MJKQKNgX
Zf6u9v73lqqlFXRjkwF4Z9Ad0PUlVEF40r80+qS+d1mkotzAlZ+qGQRP2B6hpxpF6LQRkn+W1wJR
0snRxqJwyrrBI6cU+o7WkEiyh6CiyD1jduxSIiB1kCgea7PYx/VX4aHNaQJjsmICt1Mfmz10c8mO
+gVEQ31GDz6PEtQuQwOvTjU9UF8nXjumJn7K4x22pvQUrTSug7hCTSP1EyeTXN+lDVyG8SAF+4vU
KYjaGQudwO/A3lPNaO8Dj34IObuHC0lzn4RNo7u48cP+XdFk9VESFt1EVSEHJIdTjJdR0SS8eu4o
4/FJb/v0Sg+nYWeOMMAoc27sjQK2BU3mB15GGPpwvUHfcNBBRjJm6U6GDUq6EXqSnQxCN++Vytag
dXHHWFDejxUKSdrEK3TWws4dCj/8WRh9fpebRDmC6JAVVoJNtdPDgnpCxQ0Ovh6YhyJUqmM0pZOn
qAPe8awYDlGZ+khLdN1Vxh7PolYND/pMHh8zhXiaTGvo6U64Q3O88JqQQCGqKAOHUtRZlF7r31Ua
6y+4R6tnqKnqNYQDKvwbTbQa8+Kx9m+VUW/2stUD1YaAfnUbtlGBbCRIbtPKj7+BdSIh1wB4+zdj
LAsnEpCtU404uknAke5gk2XCJMhCqjpQR8RCQc5TFV1I9lQNQX1QegKGQsTG7B9/qLDG/Kwz8wcD
AhDSE8hGxSHGJiwcKnJSuWVcRLUF9cEW3Tw2mdQOkklBFQnWcVab1GTCSyai13hw0aMBbJOdVBU2
fjv6bi/AFOgMqd4EpWhveGv433MNrj5WVxPgUGldehmUIA8dk9HJz3LiMrNiLpOmsR+BWbXg8oJ6
E4yPYxtJpIqq1NC5UayhoKKisT0apXpTa6lyEqlPcW3pHXI7AJA6WbwiKR6v6kkB66Mo/VcNfQKL
a5A2acMHCGLXVo6V6+YSjhWlDDOL4AqDeQVNDDwfIJFxW3dDDXqcobiJkuZXMevIXtMD3SM00vc+
kAE7qYx4rdOu+64FLfjMEy4ro6rVveKr4ltttvKotTnHmWPwK70WumXqk3EzqJGJ2gdI3hE6K07d
GchR+wiy9tgj8IzTFDyfdOMJ+AMVPcMGT8GhxcWPFMLTe4MdzUZHZ7if4hNKoOO+KzsIMuGSrvft
oPhHZWiN4wD2wymgaeBO45T+CFPV37WB2V/1Y29ed0Yub0mBgprfGjy0YMncPUr0hdFmj5nbdQk2
NWxEkPTL16mZFw4R3E78qvzuVxoMhWVXXSda33t5T/0PEsrovi1i85cuxLSfqm48hUZT306wDQFc
N+0jq+trsVP90dxFEE/1pogNvoU6PARAx0iQx9YM0mcgX7g14w+uqirht4lZJ3f6qJKdMBXC7DyU
0qsDhpy/0SFawGV7U4Ikf2oNvG39Jhp3skShKuFl56idHt/WLMrfQFaRr7oKFJnlQwH4Xh8VKN1C
l/J6ApbBTUhWeiKO8eaKaJDdpqNUdokSTM9MCfxd0Qm4wuBEcRscVuEMZVL34G6C/YDL6K6dGnIg
HU70kpY7pJ/BkYp6qFGt6MOTHuJFAYXo8Y5g9t5zbMVvaJ5DwbyXwjGx/h2w5/ODzwr/NKA778KZ
RIXHaW/wh5oSlHfBXzqppfTtNlCDI5CPMVw8pyC3lFQUr6GP7MgfJt0eUWIBzB8NrCLv+tOQG4/J
ADFWdGl78sIDf4ITdVCN+rHHhgzvI1/V92gulLk3hlJVbkeexOGxyFTNQjG8+4gmZuao4oW+imJc
Qn/JXuaHQaKiZEW+mZ4GTSBTkixX7BFu7I7ICPkgcRTg8V9E6mjVelV8dEYrXoLC0O7qLkOlv63m
WqxChT1nZnca5OlRVOcNM4Gnod1OkVHsgs7ZXwcTyhmBMvB4j1y5R/0QetTocISku+rBibrpYzE/
ZOjQfhT9ZB4i2oHclxh1D2NeLC81gMaBMU3igaGI9IAKdXdU8lE54eLN7TDJm3elZiYkqxTzo2xM
3SK0CuyGwu4lqXPK9wUj5b4CNeGooZDgaESReCT2je8EUBc6BApkI9UBRyFcadrhZWojcj2KMXqY
pp7/7DkKkFOtAepLYt/JSVFfNWZNnSYYAmfS4xzF2aRAOduQrlrlEd4Zsem1Go/2gUoligXYr17e
RTVyVWVIHdQTdcsf/XRXFmp1kuagW0B8Jg9Stuj7DD6KBRNtDE/z4+Kp7lEItfgARflUlMylgVI/
80yiftIaFR5wAjrizSS9Um2RoXZ9js4Hr3vh0DgrLXVi4ylpieGiHh65iVoBtNBM+mil2kDxBh/p
cRLDmM/5oW/H0aTjuglrftJlR99oyYvIztusuobuc2+jq4sCHzxLg58J8SV6yEzTrhTwGR84lIZh
67zXGnIT6PFDYgzPmTI8lSkgdWVKcbKL2lOL/BG5mweAXGC3ErowGR5DZmH+NEcxOXpYHopSRzWS
yh+mHHInVPrHRlEx8AitTE1RHpRSh+Jb1d3rQ8ccVpMCOUyKnELrD+3Eu11aiDdiDtDe7/EwD6vM
dPQ2nI4yxWu3Z8hKFXO6h1rIq5T1Ry2MX11jNjYEXndBn0V2F+YndFF1F5Yx9hQDGmEMkxP7Dd7r
E+pnGVZ4rmpXTYJM02x/zLe+1cvoZ6LkT+bU3uhN9l6IcbQSEjIrD9lzG9KPgg/cirTon1QbK5vW
Og7tVstciAB7ah3Lg9+V6IF28Q5aGD+hFw8vOz1wg4g8JuXoEmrg7GmFa0bcdCckJN5UDb1VtPVT
VkZ3Is33Ws6IRer8lHF6N0VSd0LiT25LMAUNXgJExN9z4R/5SCSahrg28iH+GEoOKe9E+SeBdo+d
U3mNEgR0G4ok3w0B163MFz/HGm7ZLRRCWfVIA6wfLQqgNj4YT4U0920Ah4DAB0yHheVP9LhvS8hC
YPzogvi+8lT2FLUBRXvnMXvjAWBf9RQ8MPSI3N7ErdrJhnjmVOyrrj+wOjQB9RGpRTq5G6A3PrIJ
hfeQf5gxNz1zCNwSFR9dVwyvFGg7g2UhrVqRxyBho6XK4CmJm19Z2sDHmPtoxCTYxGpfedDH3KfM
/16R5k0kyvdqGmfDefPeYDmgRa0KcI/ChYPX4ouvttiNnepkw2zxGU+KE5QTfD7DCT63mY8sKIQM
4YAKi1kbqQsJMR8pVvwMI43JNZk0dpPGT6OOe20S011IUNsdlO8Dk88xmp19hUdXAKM4KzRktsfu
x+rMULDokvCOZuO3lCnXuJVQVS37730TvnSJAGgh1L7HY/dKelOzmmJ8DwJ2p+oJ/jcpHwtFNayS
NBU6Eqbp1CLYd6I+QrRLc1C+QSt34jaypUPa40mdxkmNdpd6rNRqhxf+rR8M73k1/GjwtncDgyVu
K1FzlwVe0LTzLZG2Jz8BJTZWg59YVTo62kS1clo8VnGGejm0yazAwCNDQAYJFYu7SBMeY/X3EUoI
KaomETUPfljbrR8fuZAuzYlTjORmCoAyy/wexVNRjI6I2huaQ64ERh1dikInm6J/yq48xFSmAHSk
qGb6scf93imUctdW2i4s031gfkskigKkSu8jpczwSv02Kbor8+JqqBoXRPmDUtevEZ7mNR13rGxe
+SiQsWKB5OkscFAnz5IbiiNHHMbz8RiL1tOYf8cC8x/qvyZGf6uOui1kdpOmQHESnaBCMg1Y0tDp
RbETT4q7ocKGrAdXBm1h6fFcYy6Uk57pz1MVvEatTBxeQxGZuFlpWGktfsWZqBwzVjxYe5goBvP3
uAiz6wiXqK/ybyl/Mer3Ju5RcdTuRj4kdgfmDcG0xgZOp7R68YfSBt7aUsvOqlCLzesKIl+a8SLa
pt/B2vs1nhCDZChTNdrPPu1/+D6/NfQxdJrWf0iK6h8VFUhLqXzUWn0GeetedSX3YSqrTvFBm+ib
oqDJm5RXAYA90Ps2ICiWEGrTZPxeq4kbFeGD0XbcghdKiLJMf6BZ/4tAm8VqWx8rqU9wOBkfegAI
fmCgmNAaACnpBkxt2Xg75emjqIX0qqlEN6PWagcPnWuYAXxESKKAdvDf8Ei56vBKgk9d3jom3rS2
EUy/tIq3+NXhe4NLnBC4SwE4rCFJxzqunyMf9SnetJplSKCG9MTv0TNTRvRb852P55I10uEGSr0F
2rMoOea9vI1oDUyMX1MLOJjbopBH2N+igDTd1bCmlIOxi3tZYcX40LoJfNMdTe0qRTsRBx0HDgGK
eBqfnqJQ5a7wtfd8aqUzGeFLGuGd0+sEdXEZokHI2toL2fgsKySCxcR8T9D6V2wk6Cn2pHMKic4p
3mfxrs3AlDNH5KK4P35pI3msUEJwMKuo10UjscdE/Gwa+V2ONLHb1jzETaagx1aRK72bfBu2iVsM
ot+Kq/8ZTUh/kybPgM05SyJlMMsZLYrC3SzYgMN59hWjFkpau+4Q/MbWl07vmEdyBVNrei2PyVX/
lj9N/xS2cpCNvW0XvoJznpXvAV9FJxpekQsMMGmDWct7BExWf6OoGyHbszRy201yA3+3CvI7C7QA
/g511ka422c8Lugz2sEE5mnoN1D9W6Ohn0G/OLvVgLdAEiJr97TqnUVAWLGPJJUbaMyt0cxQw7Ov
OSkT7UcG7O/cHJvSNxTnHNgcfmXOwKaD6hsHBWOp+zZIPO4DFcDw2AdTSynRiObOUIsNpOsqDvws
zDzYs8EQI2tpURszz2O4rneKS3f1QdtvOYGt6IxrGuwf/h3O/PXO4uQFqTN/QBzzUezgSoqexU9i
hW78rD7iOhr2gGgARpu5XWlpXgJnmHpfPG8BaddQoKYqTOjYzrKZS9g21QMZD8iVbK437S16rgJl
linbmNOVlQhBdeh/g6DBKPsNp/40VrhBQUcAPCeTwYisbfZRKW5pUCKh58PHZQDtGlMHEiYqIK9g
IqFEu1j3eSH7tBjBTYMwzHUPIO2eOqWd26bNwLoWP6aXAc5JysYYVzYB5TNtAYxriP4b8xycjVER
PRn8mREH/P1BabJTRyBCW5EN4h2duRaLo/NTnAVXxwSdHJVTaJtUKJiXNtisTwIekSi/VyArC/RC
cHT6P+ERhY2PcsHN6DQP2bG5orvsFlgkpOGQjjOd3L087avjx7f9zZvWIPDyefyjbJRJUOBec2QC
Qf4PZN/RmtuSul5Zr7MeABi1qCGpIOJ8jsLDMhchA8tszB4F/VllD5dHsfX7F0cZRcrQSYGVWvv9
vT+W/wgDUKjLMdZn6s8Y5p+frRQGJLmR4hlhj/ErzKqzLLD8LXu0FfIkdHzOJmqxHNMAQr8hSrs2
3oHFdcTs2dE9cH7UQIY5+klDO8me+c/5nbYviTvut06W30y8vxYqJA/gmi2g5MAWwwwGdFh8XAy2
dt9/BHcd8H8/52sdDDC7qyzxVl31XpA5zW7rbF39iGeRF2Mfa4VMQwg+LCju36Wfvo7GFp/dmFOB
v0cHZzYGv1RofCxiGEwNjTAIQbtoeoI2BTBvdcvCI6rk5C0vS+3Y0Yp7BZB0N1OhIrPC686SsSpt
Y+S9k8fFj8xXg1+o2KG3N9E7jj7prh6z1kHJHYkyByJEpqS5STGPWIuk2itUGb2pESDToPKV2iZ+
shurJLhByy95Y7HG9ihlDECotPwhgjsikEwDHptBpTyl0B2xY6Uv90mui+ci1XMPiFKQM1oF1sOi
Ng40pTDSm0pylYsiR0aLnmBY54VHoqCfu1mtnfEYhqwEytJKiR5cB0GkVzhvFRYwO/VNNuTqrjWi
al9UnNxketA4I7regL4z09WLanJVbei5VcsaeJGOcxfIbOaRqvRvpkxTjoGa9cdaJqXTajr1vrDz
2J+Ptjg766xIoWYDJqyUp4ldTeFNEG7J7s4f/tLCmGmEZ7vb7KC/Cios+Ho3xql32bsXu/Jo2sY/
sOOBNyFI+fsuci4PbCvogg+TTywupxxB2xL2L35mlT2gRv61b3y7HGj9XPkzhb9/fjY8RvugADIY
chwHg7lTALEj5Cw3xZV2yn+gVju6TLPYHuvdMh8j8J22zpUVMg4FjxQi2LhrOAiXn+fXN3Mjj1Ap
A8sLDn4oAJLmF96Bjo+e9CbzZyUZ/BRscalVPZS/fktIjMcOenLyZnZ/Ufdbp8nqgQXXZYJOB3S+
l5NKWFjRtMfny4sPgsa7jnL05e+2GkHn4L9ppoAZ32LW+qgZemPWg2nRkdfG2B7GLfGh1TV4FmIx
V1GixRK9ISR5WmDj1LXxknXGDkZ5u8tj+Z1K/LXFIBcFLzfYKoklE5cE/YCyhDZCZJqIHQ8C4A+C
ITxkZUrsvGrJzlT04AoZieKgCKGeIkrKp67T2U0X8S294fWp/fPXzD8/2xFBzMHv0eaUhOXWOD3p
9dbuXk0YIC5ogsalI3teHFukTHujDymkCKaJWgOrdmAfCStUv5Knw6nq30CLs8vPezVPEgTSsQib
zp9r1l7Wh4B21dblj7g1psWJpaVZY0Yhh6zYVHnInY8JUR1YjGykyyvCssiDDCjMiXntQ4Xp89dp
jFRt2xpxaldJbHFsTvJqfgxMgC1eYRvYxJbUGVw8v2z4ZW0pwKxtCqCU0cA0wGWGBtTn8EUCF45h
hIrExIxTlfr3XMTeMCiujvvv8oyuiAfB+AIPDzinGeAvLN9yPZqwwRTq81Dbl8JLd9NO3s0S+nLT
VHRtzZ+HWqxIHmnN1IUYloFUhLO3adhQxliRzcJggFYHaRm3DeQePk8cr6RupPMzB6atT+h+4eOF
cIycPVOjFw1YgesE5lvpBiF77XI5j7o4JtscfqVQxoSsSQdgqTINh6JVvo/peMur4iTUdEM3cG0X
nMdbLA+/JTpEa+cN1wGB0OpzugYV+C0zxNVVyJGoch0d+7+804x4aFOksMh7ptC02iAGVDE5BgVY
y+30eHkZri6Ns1jz33J2HMKXuddHPk9hAoBTElrmFmuebIVYrL5RDfxez3H+gwL03r8Y3rQ37d7T
fwQP3I496Wwd8f9hNf6ZwMXB2KQAlrICEdnO3Jcvw1PyWOyZJSzDFaf6brYtFRuJ5NYgFwckXk+6
6DJzBFowvq7AGWFms3FirK8+iKsRlH6g4bPYY75Sq2ocYPX5ne+I4n1C8bquso3UY3VPGQLGfZAp
nwUCPi8Ireas82Uy2SSubdb8o7dPYRTZRmYCIxJ7X1h9AiodHOcf7EQWGxgCKqXfFDju42ZyYy0+
RGawoW+9Op6zEIs9O8b1WJWzOGHSEYDISicGqKcF8YVLTw/4F+5JwGf+HRD9PHs890Mxdci3FSDN
S3TAC3pjZv+9ego9DzKvxfM9q5oZ6TKkMH1CgLbToI57/3/7LotFIAO1r8cAxzlYM6CRQS3hv7cN
xYVxNlGLc6fU/CzIDaSfrZbvZHGTEurQ6MflYawepNgrnEC52ID+0OeJqkcSJG2Jb683IRhNNwZt
3UR/8rdEV1d3pskNgYsPp466GEwAOKbeKvggAahdeOrvzBoAZXVwvzKcP2EWB6kKYEMXzhKAZsCs
MHprkbm39X24dc2tT9ufOItpK9ggQnOWdw2S8CjwNEjJY68XuwzV4P9+RBAxAhQSuRZU4RfrjAml
41o5r7MAvNDhWSVQUjSERdnG8bx6CZ1HWnwioyQdXLRxz6Fvd1Byi+7lL0g1HOrDeKhsEEncduMg
XbsRziMuv1ZrlEWtEoytiO5jaFGIfkvWbe1sAyUH3S9imlD7XdwIWSAafRBYEFBOhNICdzTzJS6f
1N700q1FsbbGz2MtjuqBdPoABBIKJekvFr61MRKu/Pvl5bB6cZ8HWRzWaTjVfiKQ+fDH+La/hdTA
gas2pFnoDnYOV7EDdYOD+EotHObZsL1HAwLUo8WXYuao+NAxwIOtgkPRUEceYLpAa5LG+8r4CMyS
UTsgTBWLSBqr1Aioz9nYB3SYIyiH+/AYOPyW7ia7PQgvPfG7yzFXl+FZyMVm9gvVF4Dc4Z2fAxfZ
JY3NYvJ0OYY2/5LlE984C7LIftoWPLnGQMIl34tD7s7SOZ3HjgM4TVb/HDihTY7dFRgwj3w3OhWy
PtDOjhRK29Cd2Zcby2jFawCVmT9/zlJejIAbMsYZik4NRHyzytFBwLtXHtmR2aXtHyrgS74PD9mL
CTHCWdKzvQaUAf0XS7Pwn4fLk7O6cc7+mMXGKZtp5pvgAwCMkFlq2tw3jQnXyDx8uRxonuS/PgKY
Hr8lENFOW3yE0AhYDSEKXA9tjGWcDw99xgBDiKZDyX1IW2igRINfBrjWw+XIqyUe6Jr/b+ilXGw7
hSUzKEL3R7GjTngE1pu7/gnkbc+/3fJ/WT32zqItZhS175JCWwYpnUYcExxpg983YWV1IwXpcuvm
WF3bZ9EWZxJEL/QUptlI6fb6DuIjV/1LfDW7s8U3/h66Z+/Jw3it7wOXfUFbiJ7P6iKZzJg+dUmP
7Fid/J+lSq6LofAktFouf73VBQqhYuhO62guL8uZbdHmxZhigGppnlJI4mgVQNfGpmnQ6klEYY5l
zLVgYi4+W89F2kAKEq+yewiEuvXOd7ojvy0dYO6PqWfcTRtHn7YVcfHpyoyDqjFHxBFwNE7t+/Rj
/OBvk4OmK1RZwIGwKijFvADYAYPy58EFGhXeamCtbuQCq1N8NvTFlxQEDB0/wA2TGkCfMurocQcn
CLLxJdcSN6Sg/87wPB9nDwNfKnUbl9gYXQPVJejflYZ5TCri+lt2LlszOw/4LFIb+4QrcNq106iy
GlDU9PTt8qok85z8dZydDWaRsdUV84H6xZ0yeOWLZo833RV3dQugUu+3t+XGYlnd5pSiRw2RC1Qg
FyNKgV3OK/AJ7FROboamXJ/um05a5lS7qVnsBPgbl0f4H5bnn5CLEeboAs2UFjxPboBn/clcuTe8
/Dgb4fTeLj82e4BPXXYd7cGtvEu95j70/ns3HFyV1JjF+5EgwrPm84csOPDfPsPJnZu+16AnqMXD
xgm6vlb+hJhn/mytlBzgdX3uNOijPhMwrJE3G1O5FWJ59Q2GCT8woDlwG+xFrF7BHmp3+Wut1mvR
J2Zo/KDGCXONz8PgZkMADjeQm546R+4zp/tuPhs7yK//+kpH/CzUMn/xZQfP4FDg3GI/odwUtmLj
PFp/Dv0ZzPIsHkgypAHHmd/b5I14/HraB468no4QXLCH59DjzuXpWz0BZw9VYWDqdHVx+CvgrRWy
xQlIoNKhgflfQ3dHBR/wcpi1HAiAQNDLUb8HSmrxIipKlUZxjAcEOOiN8QOUPiN+i7ojoVDk6b43
W/3jtWGdx1sMq+BMirKbHywhgKItTa6jNPoGtOn+8rhWX0bngRZXWQ1pqTGakAv0NuQrga4HNEM/
FK58IjYk1+3RgoX7V64twHZgKDTX9CFJ+nnJi5EUYz5FyIynAopC96FWuOX480tDA1OOwVSY6MuT
N4Ny0DiAp2fT09DuNFtzCRYjs8gxvBYn8UZfqk3Myfp3+xNzcfQO0IcuAK9DUjdp76Bw7X2tA/Es
3lr2q+g2of4JtDhfE058MXa/N5pqt7qVH/1DiLqDAlgNhIJt6qan9vvWh1vfBn+iLo5cLnKpDXPJ
HYZ3cHH9X1TkViN8Ne8/H93iTIwasIybXkLuGlwhR/qAhSvVCBIi9Ixgr6W6JTRoAp4eS2ibDUp4
TKgaWFo7bFRENz7nsjTetG0pihi7oyBQJmkgmvNr6J4ur9ONOV3aApRSTkARYTNEh+YwK8ZWrnHc
NqpdPZrP5nRpDyATKBqVUGeCxfasTwvqo9O9TqgPyG+aFfx+W18e2NrlCQlnnaiMcFVdnplMlgHV
xvloKXwwSwaL6xu51XoEgK90OmNol2WPvssgnyiQZDT1TRK9FcVX6ojwhfo3wGK9B6Itg1HB/V9X
hlUpJ+BWoXHwPSs21tn6QEwmULzGi2nZ2oeux6SXBPUbQBTsECWw8SuVd0H+RFiMJIFuTBlR7Kip
E/Bc8fM7v1Ldyx987ZlwHmOxa8OB9ylK/Kjv1jOmH1QHnuUtZNCivdrHGy391SwXFAUAcyDFO9/J
ny+RkKQ1oaDo28F160JSiQZud5c4OOEPpT2XhqIXkBNx/BM7c+eufrAznelXu/c3coP1s1gzDRgC
CIbO6uIsVtpYI3kx7+BrAt7YRwacse/43vgGHIozHSHYtQOoYCM3nb/Y8h0jGKzL8LLmuqkvrhqf
60FiJmApaEPoKewZUtdeMv4sA3mTBI3d8Nq5/HnXDirUgmG6MLc91CWIIW8SwBjAN7VB2/ihdrkt
oc5TRj+6ehZ6hKC3X0Gi6+Ny0LUT+Dzo/Jo7S/InksMBpsVXLqEpNPwIw3fVeLocYv48y4k8DzFv
zrMQVVICIpQjhCYCxSKtcVeo5ota6E8lkRG02LaMXdfHxBiubyjs/YXzyiEvo4Q6ctQOhKJwCO5U
IU8a+IeXx7WyHbE8CJSRoPYOMstiWTawGzPpCDMEQzRXKsh4gOU7sVZ6TP0CjAehkM0BM0RB0V+s
RTXSysAoB8BgO0gwEEi7096GPszGTlsdEcGTEgYMBprIi7yxAewwLyos+SYPD0bVX0UkgC6s3JU8
2jiRV74Rw9xRZKfz62IJPClS1nElxIgMUT0VbQBrBXGt8+rlC9/oLMxiRHLknWQ12CxmLu1GhUIy
NIk7uuNav7EaVq4YDEgAFyRAnMGp8XmVAzKcdkoEaRFDvrP+KcpeL49kfcL+/P7F4a8X/qR3wBrb
PeMm1HbT9FuYKb2dwcSv+D+NhSyNKNQqAjw/xcqmxbeYXNXt4xfGAhMbruN6gRbE4qvkqJA2hmJM
tg7DvNLnTl3fzyjCy1FWzlO8lP9E0T5/kbaHv3MWwj3gt2pfAm0tloJibsbpnRIlr+EsKp8Jw2Wo
GF2OvHZjfQq9OFVHTc+h/YfQs0+pgkefdBVXKIA6WYkFYuxtswudLnL5xlG7ltgzeIcQbXZP4XDt
+zxmwJxif6Cxascv7DgjdmLb34PuDF+E/w8fvdU1CUMefQbnM7LkHgDmpMWJGc38wugpgFDYg24X
p+CxObbO6EBZlHztCYgh/gm6OAt5xNVSqRq4pLBvpH/hOZRiwx+XP+Dq0sHlDw91sCpA3Po8jSjw
1XojIRSYKo1nylsOpVFoTvYV9PP1p7A3nSreXQ65evaCt4U8W0MeubxNRDSpterD+GjKhc2hPOGr
LyKE0zVov5cjrX61s0iLNVL3tQoMO2yCoL5lsUSDhmi+U8ctlOvKtT93Sv8d0GIOx7ykNAbLDRyf
1wYCsxOkoUPInXLqEX/LeWV19kz4LACUAP+VJVY5NDMtTaIKyWrXHruoQblDcehw30Cb8vLsrZ7z
Z5Hmn59lM1HLSF5WWBrQjrHbBlzC9P5yhPVNfBZi/oBnIZqqQ/F6Tiyy6+aaOtO+2EMNHOUiaIDv
trLrtdUA/CeEbwgeebDSXQSjVTNAlRFZZ1ocqv4tjjvPAOx5Y0xrO+o8zGLahr7iUJTukFo4vWsA
9WxDEhMC7Fa2FyccT0jjoS7jjdhnDrRm7Mvh19YiIfAz0wkezBjq50GaXVnmGCiyjbSMofYbdZam
Gu+lmd0IHXIfslW+kN+cR1xcPlmWxDXK8mB8BsE+SCCgOFC3luUGknb96/0Z2OLrQY/NhJwmNpna
JdDs+zWlj6b8yuY6H8vi2xWt2mlKgrHk2W6kr6m4UtKrGpqilz/SWgUFhcQ/g1msewX3CZJPDKbx
xD3H0gBvzVLs5KN1qM1ftH0NPVbnK0E1AvacCgM4pKKfl0YNkY5gSn9f1aCZjS/QBLbljYQ8Kqie
lvAiF9LVG19tdYcDSfJv0MURrCpZBmAlrunokJY29+qdcKad9iO75XYBTNPlMa4cjkBpofZBkG4Z
fzN1B6YVokWunUPuulXaw1g0gLkV7gAxqcuh5qWweOvhzoT1FV5E6BYsNxrNaFuY8C9Brl1Zafeq
dxtNqZUFjwDgHc/tN4YG2OfPBe5fWtMKJPiy+FG0+1yDuKnYKH2sD0JwaiKt0aAf8DkGap1hapYC
Pno8uhnC+iqbzI3jYW0FcHCYsd5nJ3aALD7HGFteZ6wBI7x5o2/NgexNl96zH79tqr2tttHqgJBX
wFSRGOQvWtKQQbSpmLPCLkohiwMNQ7qxoleXmAnPApzxaOH8df9mJjTkGmxdA5qvVXArs9ppyD43
Nu7GRRyQumFaMtOf554n/2spk1qoY1tktU2hnhw8tvQ1rE41rLIuL+PfRK2zdfxXnHlGz65gn+aA
gqaIQx7jl86B/LFLoFvrxEdozX6bGb3QxtzlEGN90K51uMBvn0yLlf7Xn7A4DRu9LkinRhA/Yy8i
uq3jZ9Zu1HeXvdG/YszTfTZM2KDwsQjL2oaeyxXe/t/iuiQWSKgK9KYMdbB5Ia91Jb2dFNT/udJu
PJSWiK+//oDF6Rv2ccAnNlR2clB3A/yxc/gP2aab73QHyp9zU/OhcXuc/4k7XsGWCLSDCHoD2ynC
73L5358cxEA8LZAiLI8uDWq1STEvreggjtqRPXTe6La3savchnbjRicoyTau5sWFxfCg2yT7LKUq
/t9czJ00DcnYXOb5/DEgNZzwHsqh4FtU18YJz1W73rFvfD+6IHTDSDu9Ji4/zlZvwL7uSq/fV97l
dU/mi+evSQDX2hQcOEc0ED//DXFFNEWd/oe9M1mSG8my7K+kxB4sAIpBUVKZC4NNPs90JzcQku6B
eVDFoAC+q/+gf6yPMSIrGZ7VyYredUvnIkSYZuYwwADVN9x3T9aTuNqx+ehsi70Vlxcnv4xgO+3K
W7E7aQADe/Mne+e/nf1pTXep21Gze3f2ETaxwA3xKQ5n+8ldUIel6mcQ6ndh4PtjfIdi/nC7NxLH
kaAF5+VKs+NwNLOzGGM6HBffRPrbLvJv3+Z/T9+wsK2WtG36v/0H//6G0ErnaTa8++ffrvJvuu2h
E/7H6WP/+bY/fuhvN91b8zDot7fh6kv3/p1/+CB///fjb78MX/7wj10z5MNyN77p5f6tH6vh+0H4
pqd3/ndf/Mvb97/yuHRvf/3ly2udN9u8H0ifh19+f+ns9a+/CDZfIuh/+/EIv798/aXmkw9vOs27
t//iM29f+uGvv1gi+CAihiwjZrRZ0cmyf/mLefvtJfnhpIFEFi0cSmnhqe7e4MSa8bHoA3dlxO5C
hdLDyTNkTewB/pxec5wPjKL4FM6le5JvE8j9/fv94bf6x2/3l2asb9u8Gfq//vJ+A+B78QxQ+qcU
yqAfJYA/PgidK7qy9vFMs88NEt8YxdR9tW3joNiVGJwYVqYSI/ZdGusYd9942qrnHy7Z71/px6/w
HtHKdTnVHhyiEBfh8T+NYC9N0uMyDNwLRlW/8VgT/R0oHecKZ+GfhN7/9Ni/O9S77U6Fs5Je3eJN
J4PbGdOrIoUPMYngnDnwx2a0Lnrlzj856PsY6HSCNHVOphWnVe+fFpuU1SYKTyeImGUfxPluKS4i
ltpTEFQzNBru/vUVpb73fnn74xG9d1mZB3CvqXpsl+sZMfUARG+/Ug3Zul2/7KZlLXdhUeaHdsWa
qzBNdhtZfflJNsaKW1VNO1V30V4Ow3xmLXl3oSj6Ysq21uXXZFxZsipoAnge2Ot0hoV0EicWiiBo
wUV5v1YLs1J5j2HI5YQpF7yoZu0VjKBag2rEhQ8YzFTi6x9N11GNyfnISO305pYdWsfJjMODS3+5
3qd9bTt364RL8Cf8TZwI/06Rdz0qiKasYtiIzUK3IxraDea6xWPuW8o5WLmEtqKSSJ/chyf3U9al
1otqTvyHMNvNXpXsy/JkmQF9eQo2zJj35clVE+kaTjhfBlFOcjNbQ2pvlZLWWwKb4DIt8uoYukl4
zdpteTvcJuFSdIufgXxsnOGMSnIE+NFZvW9drqN6E+H9co/tFFNWjjKvNWPdX5Wd++gOVrsyW0mj
+wKjtWKKcxH2Uzx7gdzjRyquC3uFM+m7SfRoV217XzNpj4AGOBCYSBx4MXpeJwUQlgt73gQWrtTR
VKdznJULHLjRwnaanCRySfF8e9572NzsK6cCS4VZRr2b8sK8iCmnTLCq4ASpakq4MwWGl1c6cfD8
SNieMKLLMI3D3rtnUOSmbynFb9YwibYgN8X5oIJm3DiOqF+ExC5SJ7V/Nq+AR2Jvzq2XZKlB8hah
upQzgzPdlFp3xjhvSymyQ+dhX1iUg19s7Mmqz7oSKhWu7KUbV+sQPTmLdE4sr9Df57g33/jL2l1Q
ZqDQmhYm2TWRXWN+Gah5GwVJ+hp4XXqUC22lHUGHy7kA78UyOfVSPIt9yDRmaqun3pbqrsaO5zpl
KPew1ouvN8WymOspLdDaul5a4uoUdu7Ol9qKh9WVsW3PxbbDkvs8Z2u8t7J8zPbGHsuPMBvqJ5WE
JlaZEl+auml3admKWFE4PXh9N2xgvaDCSAL3gmW2eVuayH0uq07cBoXVXUxlIB5s2msfG9yir3XK
XrwRS+GaLQ4uNpYovnPR4c8NTAy33qOThOUDltYAscZ8uM5cCMkbW0/uw7S2+iQ3n5LHXkXrvWj8
6EUgx3oMEdt/tjTlf6dpMK8ca/kxt6z5IUUDl8bz7HhP3Thq4ERNeFbNpbqcG9u+Rq6iPkbRuHxO
IXC8FpRsMVKUw/XQrMlNXkmr5vlyBF69YR7sC/oAd8m0ZNd4hnpfyMLLS7B7gFD6YP2MO4u+G0us
H/PIr3BJsfpjOGu1xSSXwGQxHR7SjYZ1U4b7wV8H4GmpfWd3PizeqimhcDk+JsxY0B1DWauzxLTN
mZCB028moFRV6EO6blvMclU9x/mKCrIFXLypIsiudERe0xLgliwqb2dL1jxdKHfj6EHeSeVEjN8p
2LCFOx1Dy4RH3/T4xCZ0pl2T1UfWsOWsrXNY6QRV0C1RP3Shn+6KWpTHYGqTYzv2QEKq3IZwEDTL
Ra4k3tpt1CKRFH52DH29nkV+3R/lpNtj5mksAlqGpvOir/eqzie8zDv747/eB74PBv0Y5TLDIyJ5
gsvTfJL/NHGBHSdpzoTjWzDpfdCoG4CwD3blniMv3i5Nc/Ry91OzeBACHtMasJd/pmwcX9LbgGEB
z8AaxUiuaR6c8iKLit2AU7dfQ3LAW/noKtRiXLwx+lwbe681TXx5SGyHVcKP+xp7S0vELaOAJRZ0
4XywM2sXiZsBz6gB9lGQ3coWuE9NwC9mPCWBh/5s3PW9SDvgCpBjIOuhWI6s/z3OGi01llE+W2+/
m7cFntn+Dn/NA1ybaEP1Rnr/jTLUTw/6LqZCS5rIPOSg8756DKD6Udo+pVb4ihdIIa2fplSn9PXd
7/zDWfr2uyILnrJur6C6ckomhiJ8Jq2PSzZdYjq8/de31E/OjZrOH+PFBu/hqos4t1N9O4jRyahd
GJOxxcwmPTh4xf0kenJPscr7k+P+pePxPRK239UH1DxldnAizZnYujEtwCEUpqSMcc19DR8cOkMK
OHTXb1kiQJUdHQUm/E9LMr/fSj9+j9OP8ENSFfC/0M0wqfLNgyuqx8J/ciPv1/+D6/vjUd4VCry+
UvNifT9bIGWWv8cV6Xg6TUKU/SklTpkw/H7MP5XA/d+WmlGtPAm5/vep2X3e/uWgvzSvb395bf9y
TWL1hzTt98//PU0THyQVcUQndOmRapweoH+kaT7iQ1ZR5MUnu5e/52h8xKd+QaJgkzadenH/yNGC
D2RUoYsTgoOzFLOv7p/J0d4F8zhdkh15p7VccCjxvkzbZH4umzn4nKUXAYboCBU3kNOwYc3ZP3+y
ZZyqDz88bBwL9SPaLHkqPmNC9O72qzDSZy8LPjPbEgMavFvEQdkMfThsl6C18LpPNyEwxB9+mv8q
BfynZ9zFXQH52feaKqOu7/pW1qIm6U71r/j7V/vutj80AwKCZd9TiMJJ52ejXuJ7nfaH8wxc2qeC
HBtZxmmgVr57mAlOvZY2SU5lJALonKdc+521dnI4TFHSXQgzrTfliXaDyzZaVzs3AziuFkswB1sK
Zors1juKtfE/Y96prpp+KtJjOZH6oGazzp28CMcNpKT52QLrcwQSD0u6XMIn6RP4bpQoi9eaDPS5
zxPdxlbjs1FOVTv32zazonETWAvOT7NmJzmczBScjdL2BPLLcsCbeG4JDG6ccuNuJgBD+6IaRrFx
8Cr91AJGZ1a3sYMXQEVhA1UWkNYC2mu3DilgtqELu2fRltZHaxHFp3G2GYblit0ZrY386Nhp4vJD
dGTjxeJldz08hGBjQnCJpBj2aT4iCc96y4wMq3v9hAEjX+QmyBr7QkTgh7WFCmklUyRjwGgC2l8Z
4dhRy7WJNj3lRw9gjsquhkE7C4Y/rQdVtSuDY2nGjy0sXaiz7lw9W5VdX1tuU3tUsiYsxsIhxIDe
Zkd40hFsHUUPxtrD/WFgdbWgIgQNRBQ1muSqtaXmgWlytevxYX/JltK6c+o6+LaqqXfPLLof16YN
+Y49ojaQjroZrqfMYQp5NUt9IKNdr3Mfvoxqhi2Q3/Wy9KEHxJnumscgSoZH1bdzPFTFVGDNCvVl
w4qAU2polwjndTldFStOAXPgwpEVaoBrLMe63eH4sDwKb3S/jdLN75zUm7dTiybMrXVzmFS3PnDc
odq5CYDnra3BWXPSBd3qZc1zbwvwaWru0zmNrgLHNNVusCqPyeUBONoBfqUyu2XmUg4MVUkABEWT
XZDRdh97X3vBTtlrhb+ITqbnoujLt3UuqPnqpgbb05usv8ro/v8Kk3Lqdu0AmzrM1TfhNerZy7zi
4KE7vIJMf0Jm52F54dvhx1JHwAPaFqh0DQvhLEvn4oUQ3NxVPsl6nlvTVcozlVwrPUaXc66Kx3pc
wGeQ3UxX2TzM18B9OqhFmm1cdlZv7WCz+m9dkemt6ATAzDSUe41wdFNGNnDgtq5+5TPhEK8B+K5D
RiXJI5GZYS7e5V4B5ctbQRs6zpR9M6ACEpa0NWO6oUjCL7NR/e0AGe9z2dbww/p0icqjlhCDhsKq
byNvdh+5BToUt0JlLyXMmVsIIOY5AFygSLOH5rFkwOZhxdzpa5Ua+xLxZAdTMB2W86iTa78lIbbm
2Fub4KwuOu9TnUwrWCDkr+i/Pe7NOHT7ZdnO1qwP0xACi11n2TZb6NJNwlu6ddmqxbRXRQjoNpmC
+sK2FwLKDD6jb0JwEZbXmZ095tWXLhnJyjDeF8duDdonFfVOuxmTFuESbsJMrAD/2Y5d1t9GLs9R
VzXpQTeFf5Cp415OReFdkL0N124VrCnAQgGpXC7Rrfac5KUCV4YLaaeOfYq+i2Rm3A1emuTE98Gp
tgyN7bxc3WWKEXV0l6vVAknEqefVSmHcG9PolznQ7VMqlGg3Zdm1F1EurV+jzAUazO7gA8E08/Uw
LwOkaZMl190iCLhcoa2DNyTjY4l8/+Bl5fw6Lrl/TsEueGzawBzc0GnBoNsBqWPqubdtEKpjOEZ4
z4RFd5nly3onGsgoYRRaG1ep7qHlZ74ox2K8HuoIurw/WN+UcaxDDfGR7ozhvjV1fquki6RMqOpB
sj5/06ul7umaDXHpTut5VUPdEUvtbILUeK9eUY8HU6XJTV/Lie5BK8VDOpTZ/SSc9tLPTHCmKwO8
3S3c1yHKxC7wMvB3wFGSY1EGJTVXK8sO9dqvBLZazzTh+pyVVybteRUmal9CW3p2MtSQKdWgG68r
04c6qklAraHrNTeEBBdJahbeusbPv3al0bR0kkmcEV1AqbLqCPpO7ybHHjLjRZOo6Vw5MLe6RkXH
OtArNQz+FEbCXWsdpepgtFoe/VRaktbZBLtpn/r1oHeaOhuo776LPlbIreoNjfk6hf3Q6wEYJ76a
+Mla0eWytuJFwiy86qUY4P7llCVgLo1JRh9kGc/HUJpzoZfsV7NMwGNRe5R3c1UKPxZL14S706bo
xxMjgb/mfp68rHQJrvzBhxgJmwkih917w30fmemsaCHNNcVcP6/ViQGvBQtZPMyNbClRYh2zzbVO
0MZOsv7cegY6SpekwZU/JeOxYtBEbYfB1/6hF0Wuz1onZ2xoMT16k8ySnnVhoynwNqHI1U+i/1Mq
84eoRDBOf0okUAsHIUX+P6YYU1bUci7lrxNcnCCJNv78marMbwnVnwr3/9/s15yCei7pfzcpeBir
Hzs3v3/695TAiz6Ep2kQWjO/ZQSEpL+nBH74ga5MdHK491E0AG37R1bghh/oywSndAF/SBydSFL+
3rkR4gM4FRoAjHjgI38aV/wTnZv3WQGNH5x/KWlg50Tn5tSo+jEdjQwDAXhFU9VI3E0Pa15APQ+o
9amn9ediwPf22+EpB/qtWXQCJkC+fHc4rYcuM6XadUN4k/ehq2CosWE0EoLT6AtJ/S05uRzKOQ3h
dFl9O1EG16O1TFSCdOqXY9yXoycP4PIWbPt1EgI7b0Lsf9EqG1m/LGPalwh5T95vyJVT4Mk0SCK/
yIctEtx66eOuSitKiRGlu8eeoVO7jAEarzLciKgeWieW1K7bCPRktRboFlfRdrDYsF8fbqauSz77
Kb4mfkMof+4xU+ltTTmUKF5zkF6VkuX8OVF909/jYCbVDXXB5mbtEHpkUQJK2hUW4eGsawrHVnAi
MGGuHd0JyuglrusDeXuhJ/21D5PyLRVs4hTD+u5yyrvurhcmfdPZqBvKaq0jNpHKrJICcz/LbdoM
kITCUi7rPitK/a3pi5JIJ8fPEbupnlELUbPlRU5DCOqaxLk1FjX5Q0Lh7muH38gEyDdTj6Qc+Amm
QG9NpM231VX+R84/J2JBRffqM0uXxbbfiLtWTe1lOmS+2vdWXbiHAv3zx3lZo+klmHG2ZdHram/j
ZsBz4mC0GSuo3QJUVzRW6ecOpdxlEzUj4pCyxgAVLkvYb0cnK3wIPHnxxR3BNGycYiIqzFp+EMBY
qpOwhIkM48ZK0Cg2NRv5phunSG4ni3iC9k4inY0b5gxiIyh018esX3qiAC2HgnpiWnbxUq9N+Bxp
a1y2IkonSAz+Ml/Oq+nCTWPEmMdzFFa70Mv6wzj1w1c1WeOlGFYINOHg5sWWKKJYYJlKqE6VUgrc
L0v1ZoxqNzmrK6WnBy/IneGQyBI2Ahbo8luS295MpGJFFnQiwHFxlfWju43Csgn2NdS1kFGCoVj3
KzTvYjvNenVjP12ARgZBTwLN7pbLuF3DCkLVgj/vRqaeJKPSoWDaRXdILtYp80vKeEFdbS0G+rHa
x5MdbLpQthuDc3TLQx30wNTLoajarZMR0W2g1C/RXgt7RezM7ZfHrRfSGyMwsNp9V49jeiggjsvY
spPqU85UONyvdVBDPKuhmcH1tmBjaNLqMKajzQ1TkeREsRwahkhsb0HBZ2ldPnM3ueN+8iet2S4J
QeN8CP1hG7UUFGIeH3pAZV9FYxzJxKzgckO03YMae3crxqB6cZnvKzbKLeRnV+c4w9P+sd/mxE7d
OKzC9DVMMjPEIhVzutN2ALK4RF6GVDxxByxQYEOGcePU4GktbSdWnIk5CXcJeeonP2yq68iGF7Nf
ptFHOmLqpdj7BBgTfC1PTFxN9PBbH2jvC5kQpPk5GOnptIsOvw3kClfAjDOBUz1ar72K/FTGNKjm
ENh3Ksp9bfdht3NNkPqx6xVAZFe3gVNpPBLgmEh+zo9uYXx9+vEwPra7VjxwFqBW7SFQVeyQrmSA
0YQ2e8sXXrUlsVn9o6WNtWyXsTz94d4ACotEOdTHpo9aoq4cTuuuqasWPy53spKYJgO/dapxKdi1
lqwQFWVrk+4AaJJm56znLcpHntudYbNgFjTLqzzuTdGW26APaHgVod1MuyzTw+Ns9ZAAwYHXjDQg
5rP2hZ8E8rKYTtRFZqOaiKTOH17XVU/N1RqmSEnXbEHlXvtua0F78xxq29mc3k/l3Jx3NX6aQLiC
hCqGKQN8UVTvRU9FNeFyyPA3D3/q+YyThagjxo0ss9GcR9UgvJ1vt67D71fZ6qmKhmbYDwrC7YsX
IlW7mZa2ybeRZ9kThPO51kdpwWtmoG+Ft1bltd9s5UIi+1mPo8wvnUJ6+WuVdqO/n33XT6+1Sy4N
6bAhPdzklPYkfaTRtcvb1mq1e+OYTLrngUBQegYiPY2ug0KPrPwLzybQArskexrcAdxE1czcQcZE
FVsQuHh5jDBiLM9dg2lBjA8Uq1jTAdxLSou2LK5flbcn8ghBiY1t5ZwrLeXD6gbF0xImXhUPerRf
V3+0MkrrQVScuWWRnjru+VgBTR9tflSdqa+maukt5pZtbhK38+LQr9S9IiO8SZbAhxfdr811i4Tk
NYs8DTzFuNhPadsWdUx7jiGFRmlVXqzaKryHQEz6o/DzodtyiTJAoXCT9YGWZ7Wz4DhgXjUHth8j
9FzW29nzl2Jr8nWZ96Loi3Y/4eTe3UkNpmQXZdGcbFXEAw+mz1HEJkzblTT3dc3cWI0RGE6AbZP1
x1xWEyjtJFmKTeGNNJ0Kaa/jeZgUVsl+pOnNtyACkfPWur4fgSqLbcFP5G8rH9zoTbdU/nzopFfd
OzpagntPDOwn2SLTLy4OoXo3VXMBQGDygvRppJYQDJumdNITPCPt2ZLGpi/nfFt7rckPU29O3f1R
B899xPZ10ym9Nluvy9r6Gu5V9HXNQ6sihZud7i5M4OzufKIftYGcWeJnBJydkSfqteZoz02Znfmg
bi34aS1Ch3VsG1pcNNE9a0Orlay40oJ+dqc8O3sOEe8zWVx59UDPzIq68cmw83dfphTEdAMSox3H
gwZK6uxFlzqnnRl65maxw99Uu/8/RfglorrPyOe/TBLa5vV//o8m//JjcvCfn/s9PfBJDwjiGTyj
ZYD+5gdhVxB8wJNEhkw2/yb5IgX4e9Mg/IB2GH+ZMGTOWth0Zv+RHjjiA68J/JMRf4UE938qPUCP
/E7sJDgKaQESYroT1D+8d/JuOUy6WYVbbslXCA6rVFD5ReQV5N14BgAAZyyT58sn13eqa5QPF8xI
YfcxOVid0q9+xhbEXE0yry58UQzfnFIjJ0iDeae7FvFSoysoxchoC01lCL3KkMQ9+q5NFrAiduxY
qUVWwIs03ovgoMOpvx/rUAOYDnIMEDonGO40pqdnzESGX0KTMjni5hgX2LV/cIKSgfugqfYUjFMi
sgoINSj47VAToOQ0vC9PYHRvk/juckXJY4jV6rPx1Uher2QdhLFTTf4DUFYGHKLRPwpRyYNVM8wV
B4nfPKaZCb8kqunB1aSm+CyHig05KvvntA2gM3ZdxDNWLtL7qvMId4iZEHbPYoXeKRtGeNXUYNpN
jd/CkRJOfuZFafp1dRk4EPMQfKuFwcVt8K2eqdykug57OYF09JcnqplYk6mi6CD0Drr/2iIDGHcY
sIYvELUZIhs6rR6mtJGxGXVHjWQccXQPKdS4p5GKr6Uv8xnAgSevQGfbYtO0fkDLJhgKFEBGURBx
hGLCKdXrR5Uu6o6tqD4F8evBJCNVwshNr9dwbM+C1NFXfS6as64xATtN4Cl7A8YxvwmRWF1lGJdQ
vXaQBKX5SC6y5HGQsifmrtfFUd+FRKN5uLUR3m+iLByucjIm8sA+PDhVFB6pn0corCwVN8swnAGH
B3g5hOyGEbYeccAvdB9w7JdR2XRX09E7MiGuztfCGTZips5VBqyFQ9/5xLSBd9BOle2XHoER19rZ
2YHW2zAr0y0uvRgWGKQ7qa3xitfwkg5t1Wd8nSp1DmG9ooQKW3Fagx16LO6gfm2WcmJeus4gSQkj
Lioz1me2Uy2X2CT5R13kxTP2g/kBdRX/caP6zvId6yyz53JXiYm622BmqTfKjsYr6s7ySrgTfWqm
27zn3veRMSqUxgmtnLiv0vnGSzWV0sX3EF24YSybCW5EnpirPEGuMnSVOnO113T0d6J2H56G1rJ+
SBnfciJ1iCqZ3VD+9ci8C1V9oVETHG0l9K+r6dWzkGVylVuaPXP11UxB10W4Acz9cXZL8gGJ9Hsn
a7d5pGoZ7UgvxEWJNvMck9ToXA2yfwqFWe+cmb4OQxblhXa8bFR7jUJo8faSktu28dzqYMsupxnT
Vs2Wsim6eQxswzhE+wCJVhiQ46gtdzYanj21s+KCekVzboyGCZgnIi4GXmCSHP13eXpfq+WhZ2w9
3aRpK5ki9osvdpJkKYQ/Xz2gczL70p1P7agpupRTpEFkFby9NKfvISP6CmXntCBei058KmXZbPtq
oIURBdkz5nlmbwZZHVIt+O7ezBtl4vCZgje2ha7u+4qALi1VdW+MLX77MK5WubUdqwA9T1bq9mIc
hm+z1va+bRNzaNyIZVTptNyawUI0mQr6RHkU9eMp7POrfbiM87HPhu4R4PF8NK0jn9u2nh+HJZUU
iJ3AXBDtmX3UFNFFRvEoDvx8ZeHVCFSUiZjezk4FcB90+0Pa1dlNnjU5PWA7QT22mJx+ThIpqrCr
/bTAwDrLVeCe099In53KLr45YlbHApvQz1Y2+J+r3NP+NhmI7Eo0d0Q+wkLGMarw1vJb/3yBJvoy
l1V1g3oxupPSSg55thS3Zva5jq5TfCnrWh5kUg1nv11RLD3uURFzRYv0FOHYFIt23Mbzs5aFd9dH
ZWP2ditbdVNGfdDtjESrRicwktep641RnIZLcpMEnblDppSdlavhj33/PTxtsueWbB1HlCifH72k
clAmz232bGhq3Bgj3E8kAPrFgxx6tCQ3VDmK/KI0i/dUooaribq9/CKcPe8pLNzuvKpy9IdUqtX5
0GbZvanoqMi1Uw+U/fxww6xGh9fygmTMM1Ny401r9uz1JiJjUSp7tqNVvxgkiPXh+42dUmBv6Y0v
zXlaCs4G5GWzFSK3j3aRYBkTjstKL4qvx1yP3+2oGOqXss0HeAI6fS0DjicXTXqwzDlEqBT0y6Z3
Rc+C0drekxx5NpaOmGJTY7b3pS3G5rzPkO7ZTBI6hLIuM32mrtkjSw1p1nT9/NWoUMSpF9DEpo7I
10jT+bE1hdy15cr/6elO8p9sfiQK56/89hyVRP881SriErBvPNBsTQLK/YXq4jacrIsUoO956vO3
TJ9ISo8JV7hDmco5O32thwZU01RDhBatkdsIcemlGpbCijG5m1HA1bzDKNhwsbaFW22mpmaZ0yv1
L7c9YeSGdZ6/1a7FmLM3CvfSiVrvENLktRhWZLuZrUk8SzWOaMiIi05rt0VSNMP/FDkStXwSdhSL
0Vqv+HLrA2lN3rE6ifE68GEeDJmAEz9l1YCqprQ/ryodzwNKAdBtRDhxNkkZ3lmINauNyhxOz+9W
2JOOdZqVA5f9RIJqXgLbWB9zmjv71AmicJNTX1Nn1RqGZ1pY+c1Y2G1AbC+GT30T0DGYkt5/4KIm
LSj4ojnSDw3H+xxtHIm91Yx3+Pi6KPDafuvOhhqkiup7qxXRG/a+5isdTPE6Z3q9ZcQ3+zToxX5I
J27Kih/jOYcufsxo5R5N5tpFrIIi+ZrwdPmbKLfFBSWn8InVNu22C8VW9t1EuGeTnxbXXQl/h5zJ
8Z9MvaYPiNWLyzoZomuPpfWzUe4JkAwQfTNnk3OglFR97ANa0NTqKp7dLE0OtWUXmLp3oDi8bqxU
nCe1uQLLHt40RTo/OUVH8sTVDTetHYaXrlWvDP2XI7LudlKZu68Tpz93jDY3y+zbIGV4azK63cfJ
HtlNG3e2zqK5GKBHscogga2zuI0a/3HsdetvfBtg9uqv6zn4uvU8m0S/L/vOoz5OEFPPutsHYNy5
hcakQkkg/XqKC0Tx5+Da7Y9jq3zI5iM1CKIN9BLhoNA1FDq588Y1PEunifoZC3fK3iaWzVDN7q/e
EinEx3N3FU6l3IcjqF8ktbSnhsDC2qDQdVNtRws1/NZN/Yj6aVOl3yJZiZeAUZt+y04bvsqghw3e
D25Sohi226uoK4KroO6Sm8qquluimPCuLgt1bvBmfxhltLgbhpW7sxM+79kt1vLSDysD2VfSLOD2
DaS1L1s5fpqzhRJHU+iA7qDTKG/rES88IpWV91lpY+IjfGVdUSapg03u9P3XhLT1cqmcMJ6U1e6s
keY2cnfrU4Utl9yrdFXi66KkPnfp4sVpBw4BxbnZrEVans0o9w9sRPPlpMvyq2Vb7AZIEzdRGrT3
HcHRqyi58Go6OYfB/TkS/UTXiaBNPi26PFOKlartWmczyDY89J7GYq6ra3IVahu3KkgRltK+pV0+
Esd5JiCwbmjpBnVczau3Rf9fPBRNoy+6xe22bj5EByFSFBidWaqjchkPXf3abFFtDEdV9sw+Sie/
aGnBx77tWLe9X2c7K/P9c6+sRLx2RtzUFfsyS2++R/8iz9y0r47lGta7XrZim8y1c7HWnf2JB8k9
yNYezk16qm8MjXOUbfWV2z2964Z2QMk81WemZvsz89LcT8RTKIdF3x8yLxnucaRBKI//zUe2DrWz
F8LCNuyyxx6J2DbQqb7VfgYefjDrfZLAVXDz2Y1lu7aHJVdAz2o835JBTpeuW4H70VQOwuJ/cXde
WXLr2JqeSk+AZ9Gb1zAMH5He6IVLLukJOpAgp9ND6Yn1F6qqdaU8auWquk+3386RlIkAAwQ29u+s
/GzVwtyYsx0/QILQ11CStRPrJ8aT3PXGb8boVri2pFa/i6IivmQBsLeTjxqCBY3Y6FyDABWV/dkZ
QWVmemffmrY1mZ3mhu04PcOWM8MIvHrZxIN3Sjuje9Mrc/6uZVO+qzUa9s04t0sa4TuXfWLR2Mpe
cCfqvtbWFH/27bjgPc28u1mN89bRK7ClKC/b3RRp6lgDbuzc2QdvlrzXtwOSjXoTm1byZrAB5KEg
lfpT0UHogVThpTe53rH4MlgdVwdoLfmS5X5KEZoVclURPjovrHrkcNccL12lRYGpQD8nl9yes/ue
wJS7PMrykrPcttV+qjRrq5Sy7wLICp+iyFHNwm5dHCuKOHjQhmr8qom+4V6lAFX0eHCJQUqbGxCv
vKBX2NSg6VZvP2QQaC9VMdsoDAf8RP0ZwwQQhWhbmB3igSAbbBW24HGAEYJtdlHaNa36vC4Hf10E
8NVB1YL8hjOp79ZJWaT5wkgnwCK7beoHQwh1GhrH3He4acUYnyTVF1jQxAy0meCmMXEDvWS4Kt9y
Ac5OnH2euGsmpcUbLY7r4zQWaonZUnnf9xVEl6nU0w3HYPMo08rb9PR/X3xzmqOFMaXWWURAMQu8
vEwsQiJJ9wxtw0klsg/l4Esa0bYGCA8UQYacJordqDn1NmMzgYIeWIRZxHqu7UZfT95cHJjfzNy3
8qVlBRFtwMC8oRjS945TdVtRQFAniEf/5JkiPg9ZnW57+nehURTRBO/mmjtj9dL+JGmv7Nu6GZNV
QEbZMaIgqJYY/fkrNPU0BPK2qi/KGtVtpunATXRKos+mL/JdNPXDN4UkrwRuUPCi6ing6mUIzbqy
ICL5lXLPY/8NYiuivx3N2VqrZ/91LHpoLLObJyd/nA1E6CIeN0VrmmFn4WxJkrfhDSAjQG4rUQz9
996V3oGHHMgN0QADBXGs+ttyrLkagyxzyHptcuqjKF15XmocjKDWt1oAjW4B+aI8xmYtXk1lx296
0fvnypfmrm77+Kbp2XGHin4hQELV+yvHiM19U9PtRxo1JHDCENfc2Z5QIUHAAkPguXusi7kUC3wA
EN9V3CVfgHY8bNja1Dinmew4yQaIQJtWJNzzKgCqnQFNa0dAKM5pEoSBR10/xBy4sEUnS5wHu4em
1upNH3IXqsqFgrazsWUlnvEjijeTTNItXZt+ocVGuSR9JAdq4FvNzEw/wa9BwZZmWnLEWhi7FFkH
n3TlJpfR6MZtyT39YTSF8xBwOmhmcjvrsMG1QT6iy7yanQi9+Bp3jrmzqPW+pWMF8+SKGV5sJn30
DSe99KNpbVwrzTdOW6fw11P3MTL09tw2ldzadjSvZFnEPkl6mb2ZTO4pi7wQA8q6KsBMWbd7QEYv
epKJPd0O1K+n3nfwBvC7VKt5dUvvyJ1OXxTt1B3TxIi36C+ys5MC7jWFKzeE6XlwaptxWGcN3W08
g/qT3afpbuxS4KCsUCF0vIDjqx32/ehgoDB22RNOhM1eabJx1n5uuvdNplefKfLmg52XBEDIEd0+
NuFhPk0m7XPfOpRO01wcLRtDvOqUWqBlKh+taCiOtqradRabxloY3XwiEK/fxZpo1g3muBx02OQN
tO5OMnG75zIr3G0t7OhW7yVOgG7T0C+ZvlExJbsGIdBdNZtzaCW4tY+mLLaGkfovWq3cJXhofeXZ
TDeNUWDDYyb6bprc/pFzc1wnsm6e2rqn818UIyVfG88gknk3vcFXDuKFIifrWPKmhDh1F8dqNPzT
OIrumzSqeYvMyr5vDT/ZRoqdH/KvgKyZCbW29K4LJ66PN25nOJu6k8FT6UHgZYvUNvNk6CTVib66
F1FnrcVoBrfT7Mc3tCiwaMF+busZugyz1CdrWlRGtqk06axLNSbfLUeR3qD6Kkytyb+DL8tFodHt
hv4hNiSznJxPbTMHnPFBtS+mwdxGNJduuLmIVXttSA1d54EisMvqRisP7jRFdC+6/CsVOHI0BGsX
oQftpTC1GpS9xmZ2Ja9MPhBbERbFFGVcHO3kqU7y9M5y2uAxTZW7GofAfipxyuB8wKntS1rx9fs1
IkYjjyDUiSknnS0Y1pRX2dp0sUP2XDkepjkedzC9eMd1S6x0ZfcHb570W+4O1XS956qvsIfbXW91
xZOjldrWCep+DQEue9G62vqWNCm36jQy7soqbq/vZHbbdKZ/ymwMJKLAkWE8WNaz2Qf9N0EqeRgZ
cXKyOZSjpe7r2p1WdQ0NpSYPqHGN/BHP/GTjCgkqnTVlciI/J7iXkZne/Wj1/1vIx/80LYTlucGf
tRCi/ZyWv+AZ//yZf6EZ/l9XlRiAgWeaEJSuMql/kp1c+y/4TFjDWh68dse4xsD+E81w/gI4cDy4
Th6KFQM05Ccw4y9EZ9dfaQA+EEjg+P8O14kj/ApW/ESNswBMbGiklOIWVmvee0UzdOKaWgimvF2g
JFjKNmFLjFVa3kOKaEDr9Oxz5nXeG20abPmSwd2o4TsK0dAVPoIzYZGlIuNoidSTvs4QyGpXpeaV
2g9ecesXV3dJocz2ZPYGVb+ytOErTdboVkl70BaE4faHyYmbW9pjbD2zGS1K3rrvhhH1zzSPou9G
Jb2zSFvtOELDv7c7kIGF7DrxGToO9S6oYn2KuMa9RkmQQy13qvs0T5pq2RCLdDDBJLTlYOgDl0UC
I9gxvWGPH/m0V6VqXq1Sz09mYmWXIXf6h95no1zYqbL6ddsUbLWeiMMhdqubMjLzA1j5cJeIBv4m
ctSDm0TJKWiH+D7tMxdRrhXfdhIn3CQeo6/xaIkHaoqaK5Dv0v7LBm0rjVQcptbNMAKJomEvIFSc
HI3W8wIdirzVVDps8AOtC0SrOR57GhyLhpOvSUNQe30Zy6RYp8TqbAEt3AytQFXcZXNnLYQ/iNB1
JMddJgt20zr/FJRzshpmGzN4u+3vfUGP1S3Tdl1atXn0Yq9/mK8Jnx6l7rY27TlMc4qYPJrM9cAG
uQFNgNyRNWNYmrH/ZdCN7r5Phv4zRA6ximevfcBX34apq+XafRbQiVv4DbzeCd46+4oI0B0I6cSH
usrHu1kWIoTzpD+2dWntgcrq9QxqF6ZyzrH30yN7BcLmP2fSkqtSON7ei7PkwUp7d1+BLYcC1Tft
ab9zV0Hi+K+z59pkSkT6sfF9uR2jNN3HvFlrNcvgLtascd0b+vxIgjHVZwNOlyw13yz2WhRAIK8N
c6H7Yrjpehd9cTGlj1OpabtZupDBTNUdOpo220JLsH3LFIcPr7RaF5kbI/zU9OPgFvGygLEbNsKP
jxOoCjxZ315Vda9vA7eVa0MGsJGiKU63lT3mJyBpG9wLD+iOU2vhzCYlyuDKcguHuELm39ITnfyM
i5biB6t2yG+k04Fru+65LMf4tRmle9TEj0Oy0DZNMVBzJHV318OdWehFU9iLXuWavaiUNp3Gjr72
LtNGbqt3s9tZ5u3gJTAc7ly4O3DeRiy6/ZLGJMzd5NmvgAZoICuoctemrwCK/J5f7/N61dFz7nv7
kdILrwIg/E2XNsktfDv6ppbHP6njfsfViyZ051hLvRJ5s4grHXiAhqpaJWSK74fBbNc/GtqU1+2L
nst6bSNbfu4ors6jZ9ERbfXxu+KGe1sNXr2hbqsWNV33g0O7d+PVxfCt4I0BhWmHLf1znZaVSM6W
OcqQD8yWYhT+jnSf7CYOQB/0dOJjCpPp8ArGa1ARoI9rU1rA1Np3uQDr+jFTEdEGtwe6we2AgmKe
OzQ7UnXQ8NpRfxrx/FiKyIwuczVPJEl1VXBnB5C4FpOwsVfOZkGXCj3KWbOn7lJmsVinQ5fESy9F
s7Owcqmvsj51bzC2drjYt7m3sPs4mRdKlfl9hc7gppn6ZAPR0ye7e8iHB92SdgjTvX4dS/q9sTlz
VFt9tp6AIG+iZrTOSOf9Ye07SXMQhelaS7Pmqfv27B1roXU0suDH2EF1P8lZP0UdMdZF16BAh8UN
1yIl/3CR6X28m8BCBN8ZLH41z1mxKsfOP7aN2RkLY7Dy2961pi8e8qt053SZvnI8NdzbrZ1/jqKu
2yY1ZMUO64i1tLXpAPCC9ABspFlrdL8stFVT9yQd2EWzr4lkkfWadYKnmqyiqC0PtT3/wB/RTyU5
2xpaiqVtELLKMSAPuUbTUSRtfEdHv7QW3KGNXasNLtleGa2EOh8KfGnKNMymurlzBsnnn/PhAk0P
lJwIq/KmqmvnhgvnxK80Jn7QEf4Otdm4d8ekexht2aPeoE1C6wY+UNdK/wIpxHyJyjpfp0mrvkza
BOumbOKvk5Nx19AGlv0VMVmDcNQgs7m6OJ3D+mh8t2IH1XAA69V4L6ZIf5a1e/3K526peXp/rDsN
XcJoZOX3PEf9XdtFF6ZeM+0Lav1tMIhgmxG1uCqEPX0xBj3fWkHvbec6zW5wSK9PRu8WaxFl8cM4
+82iFUW7ltyOFmYHyMppq+/mkisqa5UNxtNMwNzaOLSJT1Z7UWnHSEuz3TjosAnNyNghFM3vXTv3
rpoKP7TkWOzQirVrC5V/qAeT/ULierWtxg7LjrEuVhwe3r5tOwXdzJnZ7RLrZDdTxd1/fPUni3yO
ujdWvqLZDSxJ0FVau2E1FnQTChcpnZyCs8Ptfa0ZCm9PckUumDiVGAIYsxV6QVt/cyDrFqDybm8t
6MNpB6v0tU3dN/ahnOtgE0VlOy4nWkLrrnfcUEFE2EQ8tIcZxiE7lW0uKaqHaIGhDHtF5farWszj
RTNQcFWVwrYRLY629JtAXmiVZpsx0KbPaepiLaNz4CF0QUuIh+DGlIAeU+KlZ3Ma84MpoNsVmIc8
J3prbAGrsk1rBtrZN9pybTYiuzFz0d/GBa9BqxvJGtKHsQWmsJdpVaj9qMquXAyd6953WQNpqxjk
vINpwL1X4QTxPItkWPe1H8E/MKFMqCDjImbWO9BOGMskmMI1aMxQ+KW4aFJIGnvVvJoaD/M5+AjG
jQYBd2M5cFY1KCfnBJbUbaq3M64nyK9F5HbZArVmKzZWkAwPs5FaD7JtFBTjBMMaXAca6AqRecSC
m0DysVUhUjHUUMHYKOjeXoP5Gzquau8rdIVTX9o7VhjIuew1LklxfX+lGd6OgvPEhp62sgHn+wVr
PD6VVTWKFe2SGQLqSJzBQkR+e6xMWAFQ4PHA7uPgqxptIutd1Ymtl+G+glOFQSsiUzPGAH1QdgBu
vXvR+UCf2KpMOi/w0Aol5xAk2LydOxwVnC6wN0bif5q6adzOvZhxxMnrNT2h9KyUZ52tQMJSQQ82
7vXWVG96rwVviV7Nm64g5qmHpuBD267KJyeK5Yo5zi8x52ABOmHmOwdTjG/SF/XXqMOLpqloy0nI
yGIJS0k9pB0wijLK5rOcbXFwJgEMiHOE87mMrYL0OVvkL5rpFc8Gu93KxUz6CfxK30Q2oW0L6bf9
l84bqu0wpe2mzEf3VDt5d+4yt9vQO08MtrlmOstYVts5E1cJUUo1htInsF5k1KtrmHT6KUka48n2
k25nzIMVjlNHz0Hv4pNua9kRO/Dx7OKm8znoJ+0WAVnyrdBMc5fKHFJ9VGmExjR1tEpKaR5poAFX
uK6GraHB5XlvW7xHbq88gzZS74UJpd45lr1c68HYPleTlq29Wm/WUUW0SiX9Kpxpqmxyyxcpialz
utEiRx448oq1gv59nrAvWVrNrIVtST+6LXp1gi5jHbMgKPa9YWEDZOcpJbXIwrmNu9dU2uNTkLbl
KSVch52SylGy0NZd54pNrWlBCJ6owCCL9DvaUPVoWe0LolEc1+jiP/SpiI5aY02Uwa2+g1eYgnt7
cOBHe1Ae/MTB31ybx1+HvLO+jBwcHp4bk/iM9rILyyFqNgaTOBdpot/6We0cYTs5t8jU9De4yMWl
retpa5K5dXIbTte0TOyTjFFpx+K5KfwTtQkq5Czjc9PuuEjTjI4zvKatG0NBxofKCTMf8WYKP+uB
g9K4tHFkbFSvd89Z7tCLiNCVlQTDUFI6AZo7XKd2EuySWGWgF5LSpmQb1Il+1pqgPwaRnG7dKcFg
R7nd2kWUeYF0ByTDl3Pv1Ep/7d1sXlu8pzdaP3ZvZae0/QyovZ1h/L5YZFMfUyWLM6skutRydC8e
lfBiYNfsYGsa3mkKOmedT9r4oMaJ9ZBazqVosnpbcETsKi+zwz4w7V2tCnkAOe+6RazV7nctMbqD
6bfNafZn/Kj6ToQsXz38ob5MVcaXYXjdY2SLJoT8G6GTG+ZHWshe2NER3MeR7p+dJi+PXo/Am1O5
8A+wc6KzUef2gfyl4TC5Y3BX5Fh3YWNVOVBG4MWCUbQnaXQJ/4UuvO969VhoEStebyXa1jSnwhno
xugr7hHwq60KTyfNHPh9lGaUvlp0KmXhL6cOgS7SXW98AzEfD1wKG2M1IDyQi1oE+aNewBlf+UDw
X8wC0g13AN17tSbBt9/r/uNMGJG9KrKojNdBleS4SyGWNNxquDruzJsmt0u8muhbpytMB82HIjHf
sqwZsoVboTsX+Qj6XBX03CgkD7iNGWFBgOjXFJHPFkOxUsMcX4fURGMz3gqK0fUYwNGbm6RcjXDf
Vywk46Vqq+bcXnPiOksXT0Ff9mT7wVfHSyRqESKanIthA+dnM1qld9FrwD6FOfhjq3nGuZl1cdb7
QR1y0Ntw9ot85TWxuZLdSN5uUAcLbkX0kuvrr4JLdevNKWhDFdS7wMPgDQKjfEHaYtzKSDOOceRH
e26f/lnPo3w99qazqRrYyKdepw+P0tv0V0iKMMGURkvQRt340SKo0uohcLlNLnW6ZbvcHf3b1nft
YmGLCMa216gSZVbBeQfrJnqZ/BxqUuCS4hoMMiHVGS82pEzplpLL/SQGC/zPNRN3bRaR3GtmaW5N
lUVcINrBuukmn+9BlLI+666M7so8RR7DsZPveyYfQran9OFdWHeWcqKlLaBq4gsw2vCvJBZVJS/a
wsP712X5t9F9jwqBj+5YD3AnnUNfV+UyHkoLmZ5ytkaTIhcTMV/+EocZf5+OVnWwzEnbIqlnU+m9
Xl4S9sUFkaT9BUqN9xAMsFtRdBKY7fR8fmCEhiYzhoIvXL/MTxCM3rhHQUtCBdpsA3/WLxDr/WVS
ALj7YOunri44YMukek7zQh0pRCnU3dzTj/DTi70wx3ozR65KFnVFiWIlQxa20ux2ZTq9IR/Jdx0B
rFnnVEsuhc5WBpb1QAdXrmgHtVuClXjeplndotmo3lQ0dIfUbd1wlhZZ7rk25RdI6c5NqTvD2urL
+lQUkEAMOPzHIq3VLiUI4lxHY3cQwFFQOOesOuA7oQNH2yY6bE0EbxKsH0UqV5Q7rW6x0BdF8RbH
ETRzTuN1lg/tRrotwLWmIOITgtUekeQSENLo8i6YkIDbKsC7wsPgeOXQXP6Eo4C+q0D7kGJ77bAz
rVncmXAx7p3CoUFbphjFkaa51ZJqRMVkjpspC3DybzLUcqMxPMcm8bSxEcvTCOFxZVyJgqYdlcuE
6LKLN/rj1hE4TpdqNtfZWGPAMVgD9WhRrNvAiJ98XNu+dejXb4F1m89YR04HHauCK9dH4DCVmYeW
eFiM+wZ9m2P2RmXuCIz9shJhUhHfKRLB50UmE29ruR2ajSlK5GOVzOWXwWMz6drB67hSBVwntSot
zlBfg5doNIcDkiuaNaL0grCe4iC04t55EVZO58cnxPiQm053R70erM3UMra5budh1iIrcJRtnQzc
K+iYYCTSRXV9F0h7urFYcwdsAbrbCcvAvcTwsFiWQmkLZ7SCl7jPoqXKE3F086K5zSu931juoO9T
uG6v/aA3MDjKKnmj3rd30p27yzikRULZ6FkAP0P0pJQYNl5kCkC7QNe+ytHuV1w+aHr6kU4iTGy3
d7PTqHYxQZQ8VbMotk5aGxsnxz7QhU1wnLjmfOvzTtPZ2P1ooyvqdA4CdYpMw9r2eepvY7vWnkfX
skL2foosUeQ3tV11J1UCKPVGZi4b4m4PhhXJxy4eQHa0qAwraQxnioG3bOqDe3ZBcMbU07ONNufi
KWfrPVoZbZmW6+OZ9qXDFpr3oCztW6AFJmdc5q6qeYYG0Df+yRG2/gbd2b0x4Lc8ycpNn4KqVFtl
gHKr2efg9nW5TK51XaB8bzdn0ggNWmYLw1EW/UhLlgfQHnkTwdY4GQBYGMwKbQOzxLx0XESefKsb
LtqQqrfAi8Zqk3tF/60KytTaOp50bhq6bWdX99tdHLcp0b5TBd4hHVvC0x2maMFnro1V7faAP/Bi
mkeN5kPoaEbLmizyqeAmVsuXztbjfMFxk6drukYy9Ko41cOxLeBUwP+Zln08R+0SnjlwjufTBBDY
Rfg7TS/N1wye687K20RfYWJytYqpJJo9ughwzDA1zcoRjNV36246w/Ia5bMWZ7Ao844ox0WVZNar
5nO2LTl1YQP2Hf0lfIAm7Hj0Nrn1jDq5rdwrZSKvEAqsfLPl7/zehhqnxYMYtoiNIC62Y5tYqxar
w5WYlPpC9ia9doj9wZmyQTvYdgtPsW01GmfIdltiiRTMyUpK9aXKBB9Akwhh/LFv7inn+P9eJUiq
TMuAwBdx2ZYLu64MJAwoPA1QYci+uO5t23lWM+caXEkdu80Q3IqnkAUQPmKHblzst8nzj3miZYwu
Qo7VfohcY0Cf5ALYCci7hwG27PZHT3D4Qf8FVnY3ohz9048/5GVhWhxb+x6N3zpu5XDDpdBbtoPO
I6EA5BCS1k2ceBHcCz2uFr7gkG+sIHgcccg4VNLKThywat9BVfhqa9BLsl7XN7VT4bxBhXTMeovG
LE9l73e1u85H23yj7sWpMer0+Evr1eNKRr77pEsu1sM4RbhL2O4Gkrdczz0HPlyYAIPZoFt7AM1H
/GEkWsOYAwzXkzIsGwxQ8RmJl05eI7DwDG+FIUdHlGNnHdFKajCUiuZSDU1wixHkvDbbuVkGYxBf
dC0CRo3LfAPxB8Vey1mRxtG4rzPQYcSksb1yOrvde8WUfe5yKKSV6uhNUnt9NpxWvUDeSJ9mVVI6
awO0XjpM0brwFasE/ie0POXO+Khi+cZxoqSKdsKfzJdhzpCSd7Gdr7KxiZ4wE2q7LRYV0b2WFOrG
Bbc8y0qHNZYWMQzeNmj5lakbtc/QVXX3YgUFF9c2r+t2VXWt88+A138LN/z/1FQBKzO8Bf7fpgr3
/+d/i/918xk05GfBFI5p1x/7l5uC/ReJBli9WwicLMLK0D39y03B+gt4HewRe+RrRt7VEP1fcikD
lRVxHqCLZGzwwxbg47/cFEznL0I+rmopwEITN4Z/ywebX/QzvGhfUzxIBdJppumewQf61d6gNMou
NmWAUU6VsfWZC9OoYbhjSzV+/enh3PwDsvzF7vpvxg0/hrJwaYSNiX/E1QTkJx9BnetajOTFxH9/
ThdRfJpX3RKqG29taIbtXTksYtyPsfpLPzSKfGcw8s9p/tfY76aZohdRJg90KetsMY13EPob3Fb+
PMPfPUsCYjFV88jSJZn71wnO8BpN7pT60obKOpb6mX+H3/D4KW+bDxJM3nuH/5jQz2O9s9pM4q5q
fOa7TNv+1hTFyRvdbgECo0jnmLExL9NbrLnK5UgBYsXV638wVTJnTKyIvasNx69TjWqjbdOG4QsD
jNnHOcyPlzpmBdfm75+HAtH/2woN0PIZPFEgd/9qoffTsvE4tf3W5amm6DpUIV4nLoh/HuJ3q4PM
TT8ABPUc94eg8KchEizx4iphdQz9i1t+GeVLml/+PMRv1oZnEiRq08axGImX/edZWFkek/DIEH7v
LRLMFCYYeHO2qbFw+PNIv3leP43Eg/t1JDdN0fnwtiN4t1dmFC/csvuHk84vwQe/vMq/nQ3MRp4V
5v5sQ7+OIWGu0KIujKW+kWtu52GxUs/x49dyJ27UGoeoC6y1DxJ1fjcmbEWyCHUYF4b+bskBvwhj
rBNzaUSZ4m4iMOh2ejTdKsdFzoOb8OfnePWxfL/wPLZt9kV2b7oS70yJvBrp5XBdFeO+PLe4n6ww
gMehcSU2+VKu4r27Kp70kCoq+N4/Wh9Et/xmTf4y+vVr/mlNTomqeg89wLLBVNhQXwfj1cKy/M9z
/GiQ69//NIgqcC0ehQtjoejylZ5Y953VvAaavv3zOO+Tv67b1S+zefflFZ7S0D2UxtJZDCu3WNTh
sO0X7sVYJltzganB7iP73N+9Bj9/e+82Y6MUXE37SKeyjjZZCX1LfJR599HTe7cHt4kRxK3gQOv6
AA7mvIFQlC58WX20Eqkf/r4SsWyGcgRFyfrhFPzz1+S0uZZbivJ/FOs5/yKEAYRJ4QkMgtXIKmjn
UzTYYa2LTVVrHyySd3Lqf3x3P43+7j0okSeojNdk6eDDQYrLJh5wzQfewbsR3mqqtKX0/Yc/r5jf
vu0Q54kau5Kogusj+WnKRN5BMclYmVFJAFiMcEpRjIu3iCL3zyP9MIz6iWGF4IXyyzIs2rWBzpn5
bm22saozFeFcqQexd01Gmj0s0gP9tak83JUtjaaPm+UbKfX2RTNcbalBGg99ZWdbyFlQ+d0RaNhG
eXvfFz1dSHvUQpve4Tpxr0HiWclOMZs1f2Y62zSJYSD7VnyPdMUD69TNk5300Fm1JLdf0UY3hz7p
rr0ly51wDY8d/5IRz7fzVtnxUA3FSWncshZJ1QwH8gEznCq01t17tp1wAWy1iz3HSLuLzDh2LcRF
oxyb0KXnemPaWLJChlZbYbn1Hn8944M3/d1r9+NhYgEMX812WO7uu8VytdWEMcnDhAECmvytcT4Y
wLj+hvdf188jvNsY7ck0h6aCqdauohPg6BahyQovm2mhr2iEfujD/eGA7zZJ68qCiiRTci4VyVHl
Nr7FpWhd0uMgsPPjnKiPHuG79UiloAnXZTx8vUiXHKGyfxDm9t4h4R/fEqWIZfNeXy8fv75dZobZ
Sk3DlxSoYYXEJGyPwYKL57ZeNziaY0KwzLbtMnj9aFd+t2X+beB3hcMYdPR0oIQsx/rJILMB3r3/
UejZb5/fT5N7twRtjKhwhmCMXmTwHe+D8YNazni3H/9tFu+WoBaZncJeiR1jn26dL+US4sTZDfNV
cPNhfOXfx+IrsrmgcXm0sMl4N5tY9LTmJ0U+2jHa1KHapsdgQ2N/jT3rBzuh8fdv59ex3s0rG4hR
sa9j9SsJOMKKyFYaLvdjaO0x9l2DqW6TzZ+339+sRYuCjjsEGYnI6q+X5593+ommqI5Xnr20b/Wl
vrYMxF6L/E5bpOvgDsYQ1np5sjaW9V2/1Hbi+T8ZHl6tQ4XHCWu+K8yBwHv4Lgw/fB3XxsreWytr
m91fv1N3odaYvBnLfuk+xytr9+ehf8zs152Mmf/X0Na7Sh3fIkcqeR06HNdyiQ/GPnslH2alLdNl
unjQ1u265jOodFntp+1HoZG/+7bpMPiYk+HnToH264PXPMfESkW36XEVzkvclMFCAyqF6jImd//J
VEk8Nkmh8bjIvdtDJwfnEwuiwnLal08kQ/wop00c/vMTRlS7a+JWdiYv3g5hF4c0Nz/sALwrKHhn
LTiqHEr0Y2jY2+8+gW0X+QBQaS/jLsUlEZi7vuefLSL8Df482d88V0cndAT2OOZsDPzrc3XTuVU6
DgNLOzpa+afEK+FrT8v/3iDvDomIVo1esWcsS/uhhQbe7XxApz+PYZh80ncL9JeZvFshitZrW/bM
5JrfhRvfSrvriUgMNv0mDsVHh9L1t/1ptHfltFek1YzRO89t48kNVnrrDmftZbvVHrXPcK3NsF/q
vIzf7WzprP481d+sjl9m+m4XAHidc3dibGU8lUV9mEARkphQm6b+YKTrHvr3WdIj4j2grH1vdYt9
gzU51zfByo84X0ADfPzzVH43ABkG18beNf7Fe/elFVLT9GliAIwL8SmOUSq//F/SzmM3cmyLsl9E
gN5MacIp5E2aCZGprKT3nl/fi2qgn0QFxK73RjVIlE5cXnfuMXt9beHSAn9vYTVRCNzIVqpggVJJ
uEVddJ7NjcVwYT50ooTsV1768E9W89GIatlJSa+hoPQYdoeko1nZuJKYlX89FB2hKFVTdIXn1Xo2
SJng6FM94khKA0Sg2pe5uQu7f/nOXg4frjZMWBz43HWr4aBpgxJkrMF+Rm8hmPZpdgjDTbbnZ88Y
K4go050Cw4oI8ceDh0IN5J3DkYbLa+OWBjV/T38l/oKoes2ZDNl+C+l5YSG8M0gUeW0waCTqbHRH
H2nKNOmDtNoHOX3613P0wcrKQdD0PiyrZViU2P6Uqo58Vu74mrxxol7YN+R8cLRkSwEgvxb6nYJU
acOgJvk6ArCQFUeI/n49kOX7r7b+ewtrtLXsN5OOvhaV0vv22OyTvbIPD/V+C/IhX1wHRKCRPGAs
+jo429DYA2qvAa37Ku1CR3ql71Z2EAX+xy9tw0HKY1964a+Krgo3cTnwAM2Wm/G6N8/p03Df/YzV
QZQPAY0uKcONXuK9vA8JFfZn4TA5ys7aRTfWd6RiDoLn70RCyLZ669sk8c6gKDzfVg+Bm/4XE6yq
sLi5nDkc395570IK1Yyk1pz7VPOLpRvomVtmv7+e4AunFo/s/1hYltg7C2XfUoxB6xhdIDQiBO2D
0Sr31HVRs0G56MbRtY6pvR0q762t/AxUp7UoahiPvG9O1m18R/GH67vo36LAuuez77YeIxdXFi6U
jjAp6wq5ko8DVLUZgVCOUUe/r36FT5M37Jvn4CrzimsNwOfCEn4dvqc3xd1wG9JG6cWnrTPnLdi1
XlYkjyjwQneTgp3VcdCpraWUI8Nud5PTCyfRA9u69+/8p5gXixs49O873+S7FMfdOmU74Yf68PU0
Xzr23v8C+eNXmHvDLFGrQKGfEq+61W2hI+daPf57K8TXDV59+K3SerkKAexsGb0FJ/eTvdygxdXc
R/3GkXTp0CPDqBJmo2IFb+HjUIwcMqeoBYhCWb9k85+k34hir/NUb4uUghhLYtshJ7tuX0TVJeuV
OtRx/PVTd+0fX2cnuZMPxvHrr3Vp6723s5yJ77Ze0oSdjGg2AwHhmQqza/XqUeYU16MtVNTyTdYL
0FDwsGS+m6ytJyatfAWc0JKISIWjGN/nlUj3XHGrkoBLtOuvx3VprfFkAeUn4it+erZMNMApjYDQ
Ce1anqH0rlp1p6Ys3K/NXLqalvwaoECCzLq+usmtuokbJIBkauvChpaNMN/nYbDAIwpEFDpJ3wEr
QSuYTtP7LG3ljWVyafbo20dj24AtQEvtx9mLtSrNh1ImG9CGCZrpwhDd9oI8nTOJvE4WyNPr1+O9
tO7fG1yd1GqNCiHVd5IzitlhlK1DK+T7r01cmDlzuWlw+ozlqFqdU1bbh7McmijzF49Vd92qJ1H7
+V+YoEZAJDBEJtZcOeLoPPh5IFuSgz5wtSvKvjgpiRV5sknJ79emLnwwlFdM5Ex0RSU6vczgu/2F
8MM8Dzk9SZbSIsqI5vPw42sLl74Xp51JeQAPZzK9Hy0ogpaGgSTLTjJQICAQLa+i/TQlG5nz5c+s
di9N3SpfhYAP1LfV4T2OedYbMwPxzYHytNTR+8f0NxXqTkBVgr5V9XBpVDIwPIgaZDNUcbXQQtx8
Qk+W7My061FI5vjJs4Qky9ff7tLsyLIKLJKuWeuT4m2m+Y00xgyqoz1oMJ9TY2ODShcOPRjlTA2O
0wLzWg6Qd/PPWUBdXM6hV9V254U/hpfMi7zguvhO9a6T7dRdc+bq3W05s5diEO8Nr53mijMxVjMM
69ejO7uSnbrGDZdIeSMftnyLSy6VqZK2gC6CYC/xyI+jLHI/mAEUy3joCxF+PCsug3yeb2ZHOyme
cCc8fT1xlz4r2ooq654cFF7VR4NCrrZ65FekEKFx2PXoPyo1ij5VAf0o1ITOVYPu8LXJC2ctGS/a
A95UBT6Fp3KREmPkVGUnC+jDC/W9TJ1gApnbop/rfzO1OjSSqk+iKKhleF67sH2SOooRol8KqkJf
27m0yTRcYQ1uBJ9RXx21AchioYkG8qOoH+i9aVcQLiQS81+buXBJmsQj8GTQviZzsvyMd3tAm9o0
GrpZYnWYp//7flN31JdvTNCF9AIKEu/srD6bnlPrKvZvdqzvS1amtRs3+rMAIcMN9+Livta4OThY
qf/iXPw4JjlP9aAGl+b418mN6LGpT/0hvZL21bFwQ8+HbkuPitttHFjSxVX4zu5q4TeoYxJHaiX8
wnaXn+W/fmonJ8vTH+cbaY+PCPfETm61rXPs0kmpG7gY7DmiPuswMG3UECozhfzWUT0JduMYV0u8
HZKB296Ibnr6rw4wCr1Uguzcm0QyPn5h+NgIxJY6vs0xujF20iHY+4+zgw6wR/Xsxne9tBPeG1sd
YAgsZ2gSGngE6bd0iGwlum6HjTPr4prBeaLOkZZbEgeru6CK5IzHtC+9ZQ/bo+7Q+Ok1Tugme5ht
jm93t9Fteh1vjO3Szf0fs9I62uTrwDQSlXKLALlyJKRsI7tGZSqZSg/JYCdKNsZ56Wx+b291quRa
XxNKYJhJBAtTOgpC6eY0/FSUlDdbfsKFdcmRAoEWxBQv6zei+buzhSwQ9GOk3p1CJyxSlbvA3PCv
Lk2bxeMdoC4Oh4K38HEhhki96ZZE1nKq7dJtz5Rf7iU3vtVd2v123Vk6ie4Sd9Fvvj42LxtGip/s
GraVdbVYOokNIBTGNjiiswSiOGN+l7t4p/6Qn1pPdDPIK0C1qPPYOLEvfVVyW7DMOOH472oKzUqo
WtTTFCc0aenS7tTu29dju3CMoQSEf0c4gm4Za7W5Zd9Cx1EgYzrX8ZNFJ7GNtACNc2A90pgk19fW
LuRKubbJ14PwJcyrrP0T5EbErOX5RCmCtJO94JfxGlD/gHLMPr2ieBfmkBc41eN2bvjzl8QyQ6Rw
UIF1so78gFdEMUtHLKQ3qagPpuxFbf69F6tClbOotUPqyDLW13gb+kIb4hKRuJeSQ1rKtUv5s+hu
fMTPc4aZJaiiyGgrkf38uA/QaIV6MGJGuQ337euS8Y1dRNaQLqXsWbK1veKVe+WH8vS14c/uA3ZJ
4uN9qSpP+tViZAEhA1RbiiPRvjIH4lMZxgdpUG4AE53hG4EHa3O7TcTj13YvTN0Hu6srXgU9agUE
zeikQPjEv+vMjSfV5YEtde9scQraVwZSSyziqDcVWiH1PYIvr00FYDpD6p5AyR6WwCP0MQ3VqH7/
9cguxCP5pDhDoiRSxMIW/ziViJQjjRYztH6nn3q3O4DeSp3pZTyCCwhs7WfnWqf4FyjZnSfvcCh2
h62Y6KWva/ILeOKJ8udMlU87TzVMoepodL5HGWyFYeP8/Hyn49ia1J9So8YOW289E2quLKUq2wIZ
dKkL7Upa0NavG9/ywiyyGxbwIwAXardWy7MwKstCAkfHux08/yTcRgeaKnf5sbohF3vP7e40rmkT
UbP1Y+UmT8C3qJK4gbHmWG7pblVmXBj2h9+zWlVinyIZUaaa06n07FAFOI5HvZY3jtQtKys/dJAq
vWq1hASgMbpjjoI8jZF5t+FmX1gkjIWrl4IKS+W6+LhO0WageRq4i0N/udO1tJ6lW9O3TM/HuAaT
pmGEA41049qxtcxsHpMkMR1oiX8z+Cuz8EuG5DtNnVtB3DV+DqhCV4npAld2c1rZp7igR5B2soa4
h3ob1+VvsqEniZrZAX6j5m9tlQuOAL8RLbulopPbZO2B1LWWd4gOm29VwMYjhYqO8A0iiFN7+U14
M7hLMXB+vWn384m/VI1LMuE4i42krbziqRbp2tAJDreIX9vEYp6s37HgSr+jfXZsb+izl54D6f/D
8ud5/2h4cWnfeXVzl4xqRKcmq0u3aaL9TkB/Y+K3xrZs63cmyG3TsastY0ueZb1zFYNZ7rt9QAPw
1yfE563yYTDrGPFIK5wxAat36vKJ5w6iT7c6jZ5fG7kQgvloZXUMEWVWFDak7jTeSBDfru6b53CX
OCNZy6Z1yp+5s/WwuOBWfbS5OmpQIkOXTcGmukdN4dTfEY9xIo/INzSK3ZJTqp3yWn1or7d8440F
si6X7XuKyEM/5ptSxYv/hfxotBEkvmSCPsDFQ+VcX9rFPiyQhndcncLHcyLhUU5/92gGfD1lFwwY
NK6L+FQk5PCCPxqAeRgKIyodqKSNrs9rLBX+fm1h+Ymrs+2DheUXvFvjUj0lbVBjIYsHSEI3k3ZX
Asi28pY2VmVjOG/JhrW1pejcEHUaqD6Np4/UXO0NBQKVY+6XHrXsH7Sb7ewp96aremd6Xw/uwgYG
ekZQXebSpbh/tYHHOlBBhqqmMyeCp2nPiWTsO9QM482Yy+cHNH2DFAUQ89OW4a0mqjU0f4aDaDo1
mVO4p97gIbPghW5+iF+QnD8I94gIHKqrLc933UqzGPxgeTWBXZ4HypBJJgcw3XHX6r36MDj5UfUS
FFx+Wh5lx8CkwL473SOa3+7XX/jS8nk/7uVge7d8AGpAq4qxnsg/evFJE+/04GCat61pbaydC0fk
h3Euc/3OUuVLbV0ofOFWiw/woN1F4R3owPHrAV1cokTrFOqjiBUQyF3ZyfJanOUJOzvkXl2dw6o/
6Ee4VXv1XO6FjQaUi8N6Z249LNUorV7CXEfB5BD/RSoOrYzN1+3FnYDMLZuOQKS6LnVu0kpWgoR5
0h4nr7hBQvA6c+Qn435pKQs94+gKm21C8uJ6rXc7tMrl9WLxtNZWZ78+WQCPJsYmAkyzC8FLHixb
dyrn2F/1p+ipvInuLG/YtS/dUT5sxXovDZmsjaTTFUtGau21KZWEMnwmgeybbqJ0j5wNQu2/5HYj
7PnmvK9H+dZMLOEG0W+8ckDnDPFzDV6mAxxu8HRikea+dBFN2s2sHsTI4l209w+54WpkH/5QzvAo
bfyGSze7YXFRECxZnooLAvL95mhpHyqiUqGc3Bm8+AdPxLdydroN/O+dbC9TnPz+eqNceCDiacr0
ZPM2tDj1VkdeGrVtN+Z4nA0JASpUmucl1tsepYNODf2t/tS53Vm7HlzFMX6Vex/PNH+etrLrn29I
ZlilZfFNa1pc+589wW7EvAgdJpnuI88H30XqO+lfHz6LFd4X3MKkrtb3sNwPM6gGDJjFq5R/R7xz
Edr3vv6iF4fCOPiUuJY8vD9O4oSYk0onHVHQpkS0eHiUEaD/30ysdiT6TFY6GoZPnJdStZBUNrIQ
ofO1kc9HGh/r3ThWC8MQ0fdnP/io2sV3CQK8dlWrFDLqvbBh6eIX44SRecCbOEkr/0seaCoDB+k7
6QSCESEXeBJfj2XLwuqVoRV+lisCc4KccgT3RPwBwG5jFJ8PKr4X+ZqlVIgM8zr3laN4pvapyvcq
SGYrE+qexDdjLjq4NNIsbM3Plr3l39/dpNlcjL4fK/5CMzNs2HaZ2049bIHIP6dTtfXsuLQc3vw9
mXLjJf370VwtxYMI3wxzEGfMofilDzVabFtBlkszBRWDWM7bp1zf25mQyfIoh4KDpiRFQ0n8pEzx
hnNw0YbGOU8EVSbjtAz1/ZcLalMdq0BwfDm8RpxIAQyLLO2/X3I0+f0/I6vpoTJK1JBd9R1kjB4E
+tiLTtlYcVvjWO0bIWgVGvMZB1q+lg0q716I1I3Q2qVV9n4Yq52DGmhY+yI2pqqmGCTeKRQyi+rL
PNx//b0+u6BU8r37Xqv1ZflxLwfIyDgIhNlTA0Eecltn7lMTYbPU2n1tbePTqavb3hAjSRp8rI2p
cGjzaofe6I//zcT6HsCbmZuRL5djIpGGXV6Kv742cXFPkjTl7UCxqby+asJCg7YZg0+s6+K7LgUu
iI1fVRVsrLMtM6vrpqubVOy0CDOT8jPQ2tc2j38DdN0YzeUV8J/RKB+3pVbCsUVnTHDUuKxsZSxu
JUBBhiDRtxtex+V/swTwBqj+Jr3/qVbBmONEhZhEr3Lipx45MCqs+7nbaNO49O2oMKcUkvomQgCr
syafmz6ls09wEAlDIov2WwTlkKX+L6bovZnVaRMGgh6FGmYYzFWRfYuqHH0/fSNI+/l5TGnTUkAi
Ag0nRrvao1oPILYEYEnfFkTOGnbqi9mnN1KN8mRXJ4U3dVPr+HMZel8v9As1TktR1VKVztv8cwhg
UskZAfYI3MGJbqobUIpX+tNrQQVG+nOz4mNZzx+fAh+MrbsOx7BS8YmDwDUeS1hRh2af7fXz8N06
odux2yqpunQUvRuasjonEoQsgWIzNN0c7kgeXcfTxlUkXzrE35tYbWAqRA3i1gwoetFeNdQCiG0M
Tnqse1t1YMR6iSNRwCU5zd2ImpY3uRH9D6Nn/d3uiLnwMv/4dVfbPDEnvZ8nxtsbx+pv90JJsFfs
I0dpHqCbUFGz9YEvjB4Blrd2ew09lnV4j7yzMEx5RrsEflId+4/iYNz5KoTKrdqSC2FSHVPkoiRK
5D5HHWarhPZSRXTC5re5cZg8OldvtW/mUb3VYfPdWNfhjRna2VkNvXazreXyQP9jfXUIJEIex5KA
9Rm5IxuWwDnItR9qYv2cU3/DL7jwXmaoEtkKaneNz+WOSRUSppB94e2tKkR27Ab37WP5GO5a+3wu
etJgsd3SPep1h6VOaquc/cLB+t7+uupRTZCK01vsE6yS5gEq4BPQuo1j9UIR1odRrmUAWhoR467A
Sr9TKB8mAOJp3zIn4Uk+QIpNbR9Ct9smbnjaisldXkz/+cLrpDHy7qIOZFZwEhRh6ieoiv5Ldgrj
3TA6zXV9mHaiC2UyAXs7ko7fWswXziU+MBEfzSBpTVZ1dR2bXZy3tckHLtArlAcKp7PNgNZFI0gJ
E3cn+PIpc1v0FqofoiA4wS/57/SroVBKd4szgU50rh31IGzWf11o4cfcO5Mrj3ZKBrM2ckwOJ+sx
fgqQCaGh3PKkffyrfaFo1i73m3O5+JOrK+WD0dXNafECVYUSo+Jp8pbyHvU47fSdePXvDzuUwCh+
QSyAZB5z93HWDGsGMjgIoZtJMhHI0hbFl9A0ba0rN/bGJ3cNx4mXrk6lLE/CT7HIAqEpgilj6Opy
bqOqX2nyUY+eQ7XfjcisfO0AfNrtizHaxlSDvhLebKtLsjEj4KnwM11eVPdZAQfZGp3K8jd89ktj
IvnMO16maM9UV2ZGpR1IpFjcTWazy/ODIjxF8jc00dyhHTdu5U9LnyG9t7W6lJUaUem0xJZRS8k1
auLCXoikv//+u1EotHhtrIZPTq4vybpg1jNMIJMuuPBvof+e/X99UiwjeWdkde/UhAtKv8BIrUbf
Qgo9kDjeKKB5i2x/2EDY0CTDXCLAREbX/S+9VIxjYOqBK/e1fK2j1/dg9bqQ2VIbdN1eovArixxT
L2TphOZZVnwjnlg5kpjEugcesXhuwX3+ytNCfNUH2r/3FKXJvDY7Zf6jUqSG/1WOtYjAYuS/8NiJ
fwh0IexQXC930AaC+z6Wf0aJph6UxidELBbQ4BcVuT+aWZZXuRiHxxLixr1lNeHraMA7sr+ey88n
1/INqHQhEq8yo+u9HTdCJA8U4Lv1a0Jv5pNxhTCw8aCf9dsR0Nov0c4et3O/8ievfzFLAY2BD7X0
NqwctkgRO4o24BrN7YA2elQU8as4Nv0VyEDo4uNC5fHV4NR06CML5WTcxplK03vZaIU9Sa2/mwPD
uG40LXwqY9mdY3V0SysOHCnP/B9RlOqJnYM5OkZz3lCWIebZWW6s4DWnovWfSKz967RAiclNJkt7
7kS92vq0ywr9tLpQEdVw3qjuWedVBglh4grRfxc6jBMrFZDjca/CXM/m319P4pal5VR4F3viaRG0
ZK0CN0zFq0QpDz61ph1YJVE5/BeWkGwkkMbB+UnlQPELQ68FLXCrOub6PlepV86tXc5bah6XDjIO
Z3oLl2ZM/IWPQ5JNn8IHCUIfOBG7kHS7DTaG8vYn1vPzfwmPNBUs9TsfTYiC2KNSroZuHaWJdo7N
RB8dyLT+twz1sysxTOnUMMZ43AOPEiEdkTugrgdWrZ3LwuDq0TAc+8FAg10GqhgJbYem+fATsmnl
5oMsfbNabdpHSJBfR5maHDshSU9BI4//ZFDl/mqKL1j7r+fn0l3zfkyrU7MfCCejXU5uOViYOD/Q
7bfz2Bv1yRXS439hy2R2FrE4mRqoj9+vQN2YMNHS5K7AqwxOdfZP06T7TvpjZv2fr21duqr1d7ZW
rg4h6LoFFB26DWrbZR07QGRsVWs3hrRhRltF8DQpzSWh7EM3ZLt24JTSoESQJPG+Hs2l/YozoFF1
IBItfjsc3+1XzuI8jyo/dDuo3jboP5he4VUyBM+oYlT/o7HVpxNSiECFH0RuHv0K0jZA6KlU/KPi
B4hy9+WWmtWlg92g4I7OKpJ/n8s4YoQtibiErpqUz0LX2hVqdFXrTpzHgZXsBbXdWPOXjgpDNmjy
Iz9GbfHKv7JQ4KXgmAEOugnit/0uAGL5esJQIFoupPVpYdAPTsmatnRur3eWSqFSFzEuimHKnaXE
CxVd1YaTBJtmP4jzcFVGg75L+7rijdrTFgV0yrxPM8BAXEyNmwWGtQ8lPblqrWg+6Hli3BDb6mHM
lKBNpjndyf1k/pwXMXIhno3rslKynwXZVFsNGtGWJ3G8CloZ+Ro9jPw7KWrrH7BZuxyBEzoF7VL3
c3ecfECCENrbcx1F0g/wEchwKlWdu1OUxsiAAs6cYT3ru0HRyn2qZCBcOPbCorGLdpAeDXHKn2ur
BMiYW0P3ovpC3T3DjhEHahrl+jiNbIksLluk0/MqvuoMc7CeUDk3WpcpJ6XfwhMMKM09ouNe/rY0
H5ZLZoYl9I5Yg4WdqcJ57royu5NAiEe/wcrW5mshFDXtCa2e+IRqtfY84H5eV+YU2RPV1NciTtb1
KCK3Gbat+L0ZEOGUWzM5R0QpPDEsw5OcL4z6TvUPUV/3XhBp/gPz5hd248NbCS2I6UmkVC6MkNlO
wTfew07SoY/P2pWZGcNBz8Z2p5R6cRbnYnbkOIu8CiI6VR5KFe/Sucxcc+geOnEQj1GA5KOFLOId
WPsCGlwy068oyZUz66XhTGkv5Laa2GKAzplVxQ5UdaTVDMuJ69y/0qVGPs8IV+5TPwl3HfQWb6kr
XJCyZnuc5TT36jYDD6JJkRNnZvpkjJ3o9uIw2X2fFU4G0/4+lgAheWKRDrpnmVayg1Nj2kZs1tST
Kvy1ztCm2EnbfNxNfSDeq2XfeGoiV4+Tntbsy0zfd1Ymu2KvdLbiaykKiEAAAA53y/WbDfsBGLpj
5LCUYt1oDomv1x40Ff8sp7LB+WUBcDL9LIYxGMjfplJsnCHNWqyQGgdhHt8BqOgd3Aqgk00ZOWGi
t6eyMirapdI4pwpJmqarEpLUTZbMnYigttXothmVxp1aSdlRLK3Qy8oQop8s+r99HeEYW6w1pDDy
qT1Z0O7doJwqD4cOKTtxzN18EuFZDKJ5AKecnesul/Zq32u2OVlQvjSrtYNQt065oOu7aejAq5kN
MXWhLiCFCpBVArgrMAgsyW7MHF26ODK8KYDjMVAw5tFqWe7KOU88pRdjJ7dk40XTsp8aBE0bBcF+
P2tyALHElIAHqTUcKmM4RkmfvMht19ZuCESgs6OhSfZB2mUe3On0QdWK8G8Exc4R8J5tw+qyXSXr
876N2/48FV13FXOOP8bmMB4ARYO1aK/ToZq+MzTRDVS1upcaXb4pCFA++p2W/soLeXxW5ap5kbN+
3mV5Ed2F6iQcR9nMaRqQrfGYQFxyfUpWUBVvgFwldRrcN6NiuGUUhnypUpwOejEaV6lf4vA0cyze
ykatX1Wg8HajBC9kLrsavEWTJPcDnMcfSiGWj3LShQSzoh4Qoi8lbh3MtCN1PiieWarcTvYNz7Qq
Y6cPk3xbarXvQJVY6qez0euzEFZnmk3mvpCE7AGJmfpX3whVZhPZpy06rcL4uZ+L8hmGr3Q2Izks
d1NnlK4cqTremCbcm/k0elFthA9+A0vFGeQiOVZ+3O1RcxFOg5ppf5XGEr/XKXuRty00PD1I5d4d
JtWn/cwqQFsFZevwMsHZqQzllEqA72UJcrFkNrnri420b6WiuarLybqj+gWXsFWnhzBL1Psq62Bw
Ddb0W6igwpq8Ue6Ba/l3s5mJ9zESbDuEp5vHDp7FDhCstlMbcE5y1SoLWqq6DcJXozO7606V00OE
fiGyvLGZ7msppaQvkmV3DLTyEBB+sOElSi4Qx+DQq20EHy8Mh5fJSNNdYMWq3UWR5UpN2t8rLTrl
CaXhJUuIEj3YOTW4pL6P9oZW0rlBbcZCv/0bU8d0Oxp0BTSGCfZOqoqTkGvawRKT6ltCkegTdCT1
ZHTRzJNtmA5tVbROB88IkJVZ5vf4v/WN2ZbiQ9tQDW9bvHoPLYCSg1HTnZkUAozGVIUxF8sz84PG
blGYEaXyktS7s6qMtxRtTV6lVO33IM2SX3jf4UMLiQOqz6LWAfpS6P6WQivdRbNR2lZnoQRIjJ42
a1MwvwVRNd1r6Wwk5zm1Mm+g6MTJwk49Q4xL8qW9QzgGFfep3Qhm5WSA3HnjdL7ixXhyD/U4Cuee
29gxAevcmWIovPDnOtcUxJC3ZhXObgTxgIUSZXroGOVseUUUyHYTjPBLARanbKrKUg8c0RXp6CC5
nlNFfUAGX80dUxjN+6oRKFASo7Q/J+PU3Oh+NNymljzCIJ2y18Yv6ttabWRoKgTKbKss4mcpLcf7
smopRVRakUM7mMeHgdaHJ0EJu78A+koAu0EFvIRbpnXqXs4fm0iZvdbI1cdJnuvvYhf9qSk29HyB
WjxK47oDlOLkby0N1j9hVRtQuXq9fAgKs9glUtqWdjCDVguMIn5RwAg9NkkoeU0VV4iXiC1gFNIE
rhiP+lGCIAjKO4eGGqZteAdfvb+Ksqp+6vuibOyMPxe7kd6m100m+6+aNrEbKafD4+EydJAJrULI
LpDQ0jH0r0Zm5iqFCOwpkSx8nxTBuu+kMkA+LPajXS1aLce4EnTcVKIInGGsD8HUJPcToDaXjPb0
o+fD7cdh6Gd7nhc0adiYN5Bt8falMAqP9IoGqB0afXitNUN1Fwml6BZpI561rgDLq3W5eqoV67oJ
+3PYqPdyuIOzYTxK8RzeVW2RXyshENwMqNBhligUVdOjmUvi84wUZmwFTqh08U1F8GkHAH7m+APs
BGlOE49Z0VX2nLC3iZ+Ptt7CO7K1QOlek5p+zaZNu4OvTYBKqW0kGdNDfx+i4cWMpPQQJ4V575vT
fCYAMt4IJr8Ptd/U1ZVaOuZKXh1SNOcd4q/5C10xlqfMhnjFnqwPmhYU+3YOktoezb67pnma9tCQ
+4CUQei2lhrtgPwWT/kQz7sUD9NthZ67CGjZD8PqYfqYQgUEy2jufRK3150+0OI6M4UBb6FHeCf5
/cRlBnW+qX9IYTpw8RTGHyUrO8+vZeUmw1l94n/V7rMy7dxYj5uDBAPqJCpdTwrKt2K3zYzyFvVu
ClOkvthZLTy8Ssl7QGAykSRDS8bDoMKAsoNeERGyHWF8FWadPgR9Oj6pzZSfuJtML5En41ujFLB2
0XO5HTqqBe0mMtVnswO91EwZZ6daNOlDA1flmfRtcNOLXX1HQ2+h2tWcZMe0KOSj2ZXWrToVpqeG
iuI2TVN69Zz90co6uBZaf97VZiq4+Ge5G3QKWKs37LqZtKNdxFq6h2mS7gPmc4kI5yc1NGF4inHK
KREkANqHBHE5e9Cz5UdbMKbqMn0w5W7kn9V0L5hKeJ+JrXxMWmNC7RAOupdRD3BQ4WYdRB8saJt1
xhGfTuf2LQhh9mH9Jwgom7ZJooRXzaQQ1p/4jpFXI4r1LaiqykvjCRiz1Cd3iRGLdlsjQlMJQuwW
whh4Q9OqrigF/sFnCw1CXntKK+XXqh/ikpmB+NAJknkVjQNfIRTMXSSNwpXYZ8ahVfvyRyG1LIop
7xx46urvPPHpRUpg94oI3ewqrWkfMoT9zl1RjwceQck/6E1kj3Iclp425M2zDn95b8KTPSWDoOlO
PgfSIS265MHsagptkQbwbR4gSKQE1XhWyzm+yQMNJ4/NwF0C5Ev73Zr5ggSbFUTdLTV8FnJRduTI
lPZok3aPRRVa9tv89DItybY6zOPvooWAjlsPa6rQWE6qBrB1IALoFiOMZkj3/fcy4xXWWb6pLsf5
QoLvxiA/6s1Q70u4i3tAOMWu4oRysy4vCaEloMHrWN/pwj918YfVkuFuFhzdo6IE/FMU3EdKWk48
0tS5IpsAu8wewSLftVHYv0ioYx11Sn1N5iIM/oGhR7bGh/9zF2Sp8KCwfkUXZjY549HS7/Uqlq5G
qSNYJWpT+jqO/Xz01TL4ThmjftaysXxCoUJyw4Q7H982zF7liIy/o4RtdK/LfTnbsozsKdhxJTii
vWvINphjHqJpXIF7lUv5SY9E66QWknqjpfp8O6Jg/5NKPTTj9MEKK1sqhBBE2yCYv42kDhDCkugi
jcTIdJFuIUHaiItHZFnJuWsL9c/Qh0Hr4bGklVcOsvYHqSIL3aLQ8hIxHX83lWEVXjJGwZ9gHkD7
clk3kRM0SWc5quLLP0SzEKqD2NQWdGNjmF45FFV+vpFNOIYE8J5M3hODw5ObhTGDC49sjczwLRxH
/zYxe1balKTJTVy17Q+eAnDnMn2gWMUw+gA8c8dZsTwR9oUAg65orRqWbBqgoasWC87anHJZoyyo
8G9FlUewoxpdox+EWC6OZSxm0JKacqagRwZoqo0+sdXGMLLgKFWV1NqdagGZrqTShIVshHnuhOQA
CdMr0nTfq6L/UmSwzrRwLBMvF/2y2cVjNRk041foL6taxG8AcKu4idZY5yLgfHSbochxMhWp5Pc1
jMDUcr5gZw3FblAnFj6DYbmZ8/9h7ryW40aydf0qE30PbnizY89cVKF8Fb0oUTcIUmLDu0z4pz8f
KM00RanFmek4EaqbbkWxkEAizcq1fpOO8YaVM8iXspWY3pWlYLFKe0Hc1FtGf1sqRXZdaZVHTsOI
Wdkrz+qgzpscAJb9mNGprhNFV6nDC/MRBe2uGS0J04bBLc5l2g3wfpSqf1KdVGMFLCpeHftfeNt6
SdL6djsm1SWoCFksMCfFeT0sC6Pe9nWfuBfuWCUPpltj6zfVMZAUO0eQNyS7ixk5vtHKtuvxuEDS
OJTe3q7QrT/qtRGwf0fGRYdeNZMgMnucuALV9pMxgO4Ujf3QLxtsZWcFLkzwLCfFpFOoOTBpItuo
YUi4ovSD6tkwQ3X7+QJalCzrnL9aqT3uQGsrRHF9pcipvzQQXOsWIGLj31Hs1OuFpKh26yH2FM9e
hs4lLoZjSdQTp+0yxYT8fYnKbLALm5QOHJEVD0lOqi7vWUG6jbXUMbZIdzEYE+gwm8ZsXXfbB9UY
nvq0baJ17/FlaAvGMBlHKisT/hnb0suwSFQ57KO5NI59v81zQyFmrdLwMxJoQXYkmuNt65HhLdo+
1t/1EaYWjGVLv+8TjcGTRslsB/l8pyVTe1dmatysZKUyJpShzK6tampdvPKmad+xH2NjrxqVvpla
zlt+bSLZ5htJp+1rDsJ3M3LbXZWc7/FSJ7uAiWnWR74xSAlkQh9aLFGJeO6a1AgftUSUPZ6WUosW
dh0HE+laGV0rg5UdC5L+xjpUMuPeZXUTPiafyblmClvugsKAkSdLz0lWxTxikeoJiIaKXjlMueee
dwUV1GU06m2xsnOLpF09efmyG8gcLGQNrXiRVF19U2Kk/oSfKQaF5ZDKg6Ir+j1Lz7wqqIy/0EQV
euFoAd6VnTYEF8BpxIcuYp1RapOpg1k0XpJAVVPbz2sUiBYJAs3vwhA3M9Npuk9T2+GB6ZQq08UI
h/6prG0bge4gUHykWQhSpoIflJrRP816H9MqDZvoyuT+P+a6E1x7zJgRi7D62Z00zo+Z2qF6D34R
k8ZYTexFZSD4VttaubcCw7tPiF1PmssMXU751NzasyP9aMv2Q2sYxXsOQuGmIRWbLANE3cxFJwWi
qzjxsfVwrL9J9Rkr5KWZwr5FAuXgRH2261qkK1rRDDcycpK13bojUZTpYQYp+tDy4TF253FpGVdV
MHJYcMe26hbZlNZ75CnyB5HDs20KRRxHJ8yeOtOJez92mva6LmLrqjbNkTW5jz4B/eifHF3UvqtZ
2lYOLHtJWYbRAuBm8b522X0VLTCEH+fadO62/XBH97s76XQcOBHnX4jRqZYae8mxHmuHkaRiOD8Y
2UbGlXecYGYtycipW1ywIp8Qr79VZx9QClXZpitUe2Mloberxqq9ihKvxrLVIL6vykZZ1UFQ7sKk
t+8QtXVXhj4iG5JyWO85bR/zMZs+ELAxffBfvkjTTCzNzKKEYzRKjdJWB39QbdE7qN16B+atRrNp
oKYohFw0DT6tjt7khy7A43pqRwL6ZKy29aQpeHGLaON1XXEaRIvtL4a4+9BpSlyXw2zNMQeFgZm9
oo96c2xwHd/bpig2lsyVNVBU3SfB636aV3CyYq66T3NP35uhFx6kHbA20NfvulDP9pFZBzu9t2zq
j63hD1E2rWzGix/ikb6pB8daJCSXlg2T9kYjL7aNEy9e6kLtdsmEMmRjZr9T/HsoPEPsqq6omSSk
AtAFilZRjum8W7LtFWNQXw5Sia7cMbeXkzIVaOxUYMbcwOZ2XMhldRXeUUs21tJM09s86oMDFj/t
Ia1AFVg4lm/IGSGYYVN6hoCAnY/acSvS0JpkRZo6XpKM05dd1veXVaO8K72y2AhPb3bsRfXKglRw
l1A18tO87dcsLP16JNMG46rBpJtR4oSd/ChQEQUT6XrYh0Qc7BKVvyNL1z9NDkpti9RT5E42wjtm
xdDc22NYqwsVa8tNahglygWOs3Ei2e/YXYwrtbInf8ylvePs8zlWtGw/qpm50oc4v7AlhxhbpUap
F6W7Heyy4VUo2SbDjIuYItCkXFYlQWIW2+pO1Ln6FHtlgsFAJfvHXlWKVT1myUWjtuGyBCLxoVOU
FI/DUivOGw2bq9Y2HrOEGEQLM3efxlF8lFpn3PVC5AfhFQA9G1O+Dzs99zHcta/71goeR0UZVomT
I9WRkdfbWqTASCkOkA2jMDpmum0c2rIvPo/WjCmlTHBSLKtYdwa+FQMplHM90XEiD4LgFKW1fBhq
dzgZg91e8GLcrRXK5BIbpidwlO3esRqx4Ug2bosmnVAnCSJ0XixuyFTHQ+ZpEJrjQlzE2Zze1ace
lUjRKCgldSzsJU4z72Vt2XdmHakrpy+Q4RCkvxZ5bcXRMgo8DOM7XdnaIX5cZLXuybxgxt4Z5nqY
TGszCsu+cmt9XDCDtWWcjNm6q0NviftP5jcROXH8d4vT5EzOAUB/tYwDYgvRm9RN8Kfda62BJYg2
UxSHNtrmjddtOjNJV27YNUfCo26vThqp23hgurMUQSEWsvYRoUq3nT6NBzOvRqoBzvhJMTT1k2iM
8XelGoY1R0Eqm0aqVwQzDWlrgs3wMguEtQ7LJNwxQpOPVaIUB1RjxTIZ86xeRHqW+WPnxn6tKtBQ
tTTeoIvRfYpNea9N5NrBcGP83eTlbpwUeQ1ctNjmdHS5aNW283CK7s0Pea4zS3HrCvdKixR/ApZo
5QUCb3fqYddlk75JNNB+VNSFBIbAEdoXOqaw39apKXRh3y3zyK9X7Wo4yvPxaTiILbhDF+azudUf
45u3sHk/btOZ/SCAtFOb/LZNakEjYOAa+EJVXbUh8GiSketasFm+UZn8UcWfRDdoWfRBYYi9qsIn
Wdl3qmSAZrvkciCVXy8t1O7GxrfOY/wSDbGIBiDQ41bBRvEtDYcf4nheNv+6c/saQp9RUpiH1m6Y
CDhQcxK7GAzVLe6Uh+ICRtQxeXCAuZc3w0ZB5WngSOwPm+FdetM+vmV19aNq8IsbelbGfllbh/Xr
RSP9Ibp50ySHmF6/0eU/Kt+/bOJVwdlRRZuw0cxdbpI7LNaEZ/KUbtDp+eT6DUj35lrWW/Kfb6oa
zt35ugr9smn923HVFYMd1vPbTszVcNluSRPtg312A60W2Fr4pN7YC/PDhOqJz5Kyfut1v/Xkr1Bb
RaQqom9ovpmgLFM2SNkODedDOuVvFPV/OIH+GNavJaZS3RxMPaaPKWlRVQ19apQgWT79/FW+1cr8
/YvBMup6Cm9gbmWGZaWPafyQIt/41xp5hRxQSSNmImaKDAa1Zwc8mBAnUbylsfnWs8wLxYtnwXNT
ZuZEM1NTnPqSI3i85kC9/vnDvDW9Xi03XhY2fevRik0ZGnNRshn/zTuBs+exns1441crSkUyrEsR
nsJEl3jDWFTDrtUefv4U3ytjAD90/2jk9SoRtoLKpEcjxiLb6b9Xa+MgLsJV4I/3ZBNvkVb2x8N0
IjHy+Jbh0g/nEKREgKdIl0FI/fY95RwQA7Wl6dIoFx6qfiahZ9jWvk1O+ueP+cOmZvM6zfIA674G
0ZWukVhBQe6eGtCq7vK15xIYNoNxr4b53c/b+mGXerPKAceWmQD7am1otcBKpmEuFPgw0lqxqA/z
ntDsqjWpsG7r3lasjDi19jdlsejf9FX70ch82f78/YvxDybJScgMgeYO3mX5U/WWGs735BTGzMsG
Xi0WVuJVttrQwCxXVKyDu2LNmYTqy3oWYDXNlb2uNn2yTAD+74ZNc3Kv3wJFf09Ze3UP8xt/8ZBq
1IKIb7mHbMde76xnT+TanwtE+Le/rWv7owH08pFfrSlmWTkUrGhOS9KDOennolJJmuZ7PczeGKs/
WL4gMjqo8RiAq/DE+PbJqghvIFWAmA71aZEM7VrU0YJj7Pbnw/SNZrxXgZlZTzi36zTjVMkyKiDf
RBMOVG9h0t5q5lWIEE+5jKmIcZAJ1IXZzh4SBQencP3zp/nBmH/Zad6rcCAFOBPpOc3o0Y0jEPig
337ewg8fxEbgHgECVDStVyPAy0PL6qM69GUiFkpS+op9Pspo+ddaebUm6mOlJ05FK5w0lyr6QCC2
lvBQ/vOdGLWBPx7m1RgzKqFmhlPRXfWTyAryqudjqb3xLD98J3808p1em57FicVZz89qX7SfHZBM
/01nOZaNEwqchdfQ+aAny9lbWQhDrAoXRqTdxCUKuIPzH/PZbQN5MaixpoY3CWjvb6dka2dD2tfU
XXUwL405XIW1/dZG/MPeAimKNA06wd+ps+aybWPLakJf3UefZ2Fw+c47l37xEG3lzaxwqe1+3nvf
6+HMT/WixVdzZqoMrdNMWowxj879j/YDWMxdvOty31x7exRx3r0Vtv/wIWH+eKgI/4CvHYLUi8C9
kudz8mVeHFv8VX/+VD9qgd5Dmhjy5PdU5pzk/qj3ZBLr5hjmw3Lq8i/D+n8+Df8bPpWXXw4Z8h//
x78/ldVINTFqXv3zH6f4kyhl+Xvzf/PP/vVn3/7oHxfVU3HTiKen5vRQvf7Lb37I9b+27z80D9/8
Y1U0cTNetU9ivH6SbdY8N8Kdzn/57375t6fnq9yO1dPff3v4nMeFH5NGiz81v339avf5779BMZjV
Ov7nZQtfvz5/yPnlbfnpgQsV8ge/enqQzd9/U0zrDI8WOElQ2O35/xhV/dPzV5Z6xgR6diXFostl
GPz2t6IUTcTPrDOg8why4hmHOSqkClYkWVKN4TvNOKOurM4fMOKIXFu//fMOv3lbf7y9vxVtflnG
4MT+/ht0pldjBGKny/aK1TAuLxr3+mqRDTl+OFkVpsvnmnVpYL7ii1GSjR3Y2sUi79xUwTNVCd/N
asoXeiu1S27eWDuWUoM0g60j+tLdFF5cvzP7djzPHXhtC1up7YNaWQisApzDMtKb0i386Px9FQzG
nRcVzp0dTfbvY2fat5pbGJcI3pSHOtRA0Jlxt3a8oD/adlW6xFF2t6oCy7hDc769r9uguKFfzfeO
VXdXhF/uOhBDeA8WgCSD9KZuI6vQPMc9sn5MLTcA8Wp31JqwKxVOiOaDSJW1kUDVVnPRkYV11HNs
DaMdCEntOijdBjeCwtHWNQfOpeAoexR14aYLI89Tn9I2ULIxcNdtH4ZXelk6MKETa531ebBpOqQJ
iL7Femoxe49iHUVwqxsOTo2qhdqZ2jX6rvUql924GQawY6Qvk/u8G4Nx1zsUC8rUwfKQzOAiNmKS
bUFbrjIQT8ukE727tiupt+ui4TWoYMdcIMahWqhkTw3h7XSUeg7sBJSIlAXoBOSJQdPmnazewy+u
DjJK84suILlbYFC0DbVY8XNbg/KiJOBGXEEhxFIiBxRHWjmEQtT+KPea0XvGaHYNUgW9UREMydYt
LTQDFarr+3HMHNSBLaeJ/UlrvY8ZpCD6qIhTdLxtrQL/YE7UIqU4hH1s3osUqqMxNCTh7aS87AB6
rJKhbFYI0ml3mdqUKzAA2orZpd+YAbIsRVQrm6jKYbUOahAttAAu+JQG9cpkf1/DZ5Arxy3AAtnN
6Ed5D5iVyP8OqUNrQ1o4u6RiEpK3zV16Y6gTP0jymzhu7pw2GZZl3YGerGL50Pe1g/ZnZy/yvEE3
YEwIpgvNLoBbDOJYFxRVY1NJr0pCVz/rkdiQTt2DelcHb2kntjnM3CdzR+Go/l03M4SMsyA8UYTD
kzwZhwPlBQ9fwnzcidjo1u7gya3thOqezCiukFo6bHC/zLdqH6W7bvA8mC2D7YOh7LdoIztLRbqg
w+s2PlR6mm7yelbnomBwXo6ucRE2bndTV7a7nig3++hZVrBYI+tow1eksBlQoivH9ADoLbqfGknN
k0K99ckeUu9TH2mYjjWIhYdBC6qzmbEoKKZsw1TeUI0SR5YSuXb7abyyvVL9WFOw+aAU+riPBm0u
AJXgbcAYbgu37ndQ6lZRNIjPReVJwADGqWrqG2t0yvXkqtO5gubPoa81d1XI8jZXCu+A8B5waMP+
HcxpdbDcKVzqsjE2UEyTJUdnYwcVoVuNXdv5IzZZayWyxqVemNY1L1EeEs0cN/Cy0WCI6nY8tS51
xKyIm/N0OPeMj6LADMB1lhY7LhqpeX1eSxNo5tRpPuRDkiSuUc3CI4m6UnJqA6swcwSaKoGHQQr5
9VXRtgElfk8dN44eWwsnqoZLXWae7025+Yh6ozItRBqFq6GNQU4r2rAE7Oa+iwxTnvS6BIlrefWa
ChllszymzCU9451bjcEuqbxq21nDB45EDONBSZZh6sBBQzj2Q+mm6hOV4OoenQQJBlMZDnB5pn1c
idx31NrxkZfXV1rRoG1XN9OlzKJ65VG8WWFm4X5Qe8OjumWVJzfwvFWUReWKdULZtKWJUUlZhAsv
6TCVLqVzm6XesI3qwFrXqnQXaYMw6pDZBGC1o9zUptttcW9lloN+WduNALnnnbtCCJL3bbCyxRBf
9C7VOs8pvdu+i2OgdGhjb7TcGe4GYYsNIpPDsWJtvs9lrzTUNfT4sxMiebF3WWqtlaoHYXIYzDAf
l57V65+VpEqsoyIRcVoKwOY3Vmemj22dj1sAH31zaqJYAXoflx141CFvK3nlenLQ/E6pHGU/WGN4
lLAkPhtFVjxmXge/u3FRB4D/opJ9GeMkjkF8Gul704aACudQ71bUMfL6IRxF1DMdMHtdNwD+qou8
qMtwVfcIV/nVAOVkFY1elhCBp/ElfLvwsqsSZ2VKGVxEgzu561GObrWuiyl9GosYN0FHSVQUX4EH
mAtL743YzxpXO4alom9qJYlOZSrMva1Z3TuA6NUqtSJKBxR+B06PAFtvZTKoK9VAZQjUUO58/AIS
NBVwN0lm2eDoIa0I/wsch/qjd/yCNqIMB6TJokRYwycQ8ZVUwP6kIMKA0ZdjdFUmntaBh6ibHcJC
7jmAP+88lYF7Ho42AIY+GNxTOJnuSTMV7SKqWntbJjqQoDT1PqdFwc5Uxh0IBPiHM9+locIZAouT
apE8POMtzVyCqOgp8OIGH4cANiQbwkMvanVbyomKKa6VEbCkkZL/Qla1ixyGdE9km7KNqs5go57k
877PPdCSIJhu3SlvL2RRyI+pE1MGrgtgRYOBA1XqqOa7PjWCCwzbwf8AhAnEArSxe+rdPrjgLrgX
1vLoygyc/snV3fjQZzwjB5Lws2vPrYVxrm77qOU3A7X+VDFAWdTCXfXMzW0PQWNvxiA60rqCnGBL
wBy8dYDEVcGra0S1kjJ3N2GYZuFSjZXPamiYfuCAecZBGHRNW60QpQT/OWNHXWHHBzebQadoAwAy
mOGiODx4KH5TM+5jjRegpwMAK/46hUPDPFdwf4i4gkxiBZyiqYEpi3KILzVg0nJkJ1edwTvKoOFm
Yi74DDANmapLmSOEBpdkeEwV3NF9s9Poe4cBoE7GDIKnmPrBJPJZpF0/LFyXhwxLMI7Pv+7tGccq
zQYEmZZ4C7xZ3U3q9dHVM3SC/aBfPxfATbNSt5RM+nVP76/KkCHU5wIMmlS50RDBp4UjAdyYDQ/D
HPAWMmMyLvopQm7Ki2EgWBYmWWbWgFQgR6pKblzaNf5DTeqdz5HXDUesYv/loe1xvjboFbnu7Jie
L4vKRsswFTa/sEzA7iUARiq9QDkXZgTLLbTMoQS8ATz4S2ycA9yTkeRVPANsQyqahz6R8xMrHsMr
xNYLQK45g5QL1YIjNVp9CClKMTd24zbXhWuAcqWsfzP0rXIDgI6adO+wK2ajdp6S7rjFG8S+UvLa
uJAIWJ7nAUDaLAvhb1RJHR4wNiAWKaEce31hHdqoaLZt2pe7Jk3qra2lJqC7Srwv7Ci7Ckyr8E1L
CsgbxZhDBKwKwEJB9yCS9C7UK2+HpWl5mjyA/VPZkMGcTG3rBL2+AtqO0UNV4Lo35JiAgvnatX1i
H4RpeFdyMvt1UBXx75aSmj5gNg3tzrxYuSPAZYlR08pwivIEWLF5VPCXWTYKJLZUL6MlsWC9HrXJ
XVXAFfzJNTQ0X2Rj+SYEwbVoZOqDcXePUCPqdU0Ite7bUP+M0kOxIkL3/FRpw31MfLei4GwuVXyt
7zLZTSev671rpcpFC0oD7mwtouGp8mJsZJTQfWfVU34hQX88upOYPrixUh81M4/VxZir8pC1Qmyd
KnXzBTGQQ3Sn6lBgikK9Av7vpIsAfN1tq5ApXAiWi8+uOrqsbDL9XeP62soSSr7RKoalZw6Zsuii
ZOh8DX1oZwFgiGDD7R1rXiJCY2VaosL52qqiz/nY6BeA1/JHk4FF+l86pB/p8fo6A36IexEbxMcp
iNtux+blPJSBVWVwS8z8nVdooSCaE8GdndWNWI5tRw0bYOKQ+VUdt9W6KTsEEPKpLt6Fsaq4gGDU
4FKWmdhZgW7PzBXiAd+CxMTobZ0ZijmY5ju18UB1gkUEa0ioo08rKCScDkNMNdJl08n8SYnq5Jx1
bIo3Ruzp+XrIifXPnxfvHv6UuSTq4/CR5Jp9mU+TvOeswpKkll7hbsM6zq5Vd8aIisIb9U0Dz9SG
hpYSy3DAaNaiy4JT0nIKXkRF0LR+mUr9PA07QG9l4IAydAslIcMN5/UDjggE5gDTuVNVTBJYjQWE
DzRtVFL+grTIThtWYNYCB+hKwWZBOSlN1VnFqkMTFvxTvkm6AYwF+hfVqUVK5xLsdtotUsMJL1LZ
ppdt6DnXOmjNk9aC1V5FtgFOexpz76SDAnEXs7y0uWgIyZM9QjJyG2n5tJZWCNl+mpRyCU5tiNeu
WyfsDHZPaw0hvcU2lrvgHnOLN250qnKOmq9T7yFmmB392Nc5YBVD3seZlj+1oASbZUfOL98IN28A
ltpWuom1yXoPVEvz/MxRcTDq0Dm5MEtlWhWhnT51ltF8lkiX7DKz6YEWGtgvbdq+gt6RCS3e5Q1Z
sK2FYuWuqqsIsatKTU4A74oPhgyhSOqxLlZwYOBD5qEOuil1wI3AzzLNU9UXtYB24UYxh/VsVHyW
A6gtYW1k5tJVBRVbWSSiXxHhKY8ahzKw4ZU3gXtBNjFdAkxWnUXVyGDa5+HgAXHpAcIu8c8gY16q
icSYiQxo+Mgiyn7fu2o2nk+aaZb3LnhhGC2uDOUVBu/QSMygy9tTya6jrLSa8w5WLU68gHRg2isT
kNEnr+y1+950xhPAKfwlBkMvOe2DxYw2btNPN6QqZLeKnbaVu0QRPLQYM5g7Q6slCCz2ToiGcCiU
cGvkKWgbhoDIdnVZdv1VnAN7WoV6VMZbdYqGcgtqDLbMYAZISiSqA+MmCWXcrvo4c7Jl1UwzUdsb
JNFYSOy8bOpQPQJti3Jo0tXI2p3AYMRQMxI7W3OZWEpQcCaWYmr8FAZHcT4OE5SbqZ/Z0SKLzENX
O/bHWKLG45ZNBjvdG7InCHjxXUa64ONkY5kMXMjqDnnfmp8gAqAhzDl+KkCyToUBm4c4d2vH+TDs
IKzQXKTGoKvzvnnC3xB3hL7KikPFuhf4bpcW77shc2BUGWrsM7K6I+kKbZMVptjB3czMXd+06qrq
gvKJfWR0uPNk8EvIWBfOqM2he2C01tLJuumQTuhZLdjCxosgmLSPKOloEG/TSS6gOHi7mP3n2rCK
krBdpqXhO/hHP1q5HPexXY1XRp3rCA3KdlySzTLPw86K7y2yXO0ihbWQLDrkuRygcea8f7u1RSDL
9FpOAK+STV4VM5q1GqlyeInlXOjlqMfgfIfh0sbi99o0YuUR+9bqncgCLV5gbBBeCUSQrhRo8dcU
XuInJon9mFSV5yxllA1LR7hAswtXT9+Nqt19ABrePk09UZjhevppkG2YwIAiXkH/Rp/gr42dczFh
ouzAfe2whACyf4g1PTznDAig3ctzjfKbZo8L4Jn2x2GK+xscnNVrZ5TuvZw6VkXH6vbBTI9KWXHw
P7YMfwyFu00AeL4TVgedoTIGY9fAX70Y0s7Ilil5uQshlf5DXZn6qncUE3EvrUw+OnWdbdLYHG+c
WInvRTKYfmnF1nEg3jnhbargGs5uUPRds689qfqeBvQ3TwKWpQRqqhaCy1sQ7xjL1pvu9apvF5Vg
c19osYj2UGOGZaBZ5TGt8nRluzDPZiReuXV0tztEejk8maU5XQVtWK913gT0dCHxHVMrch5pKdZm
YAxbEQbNtV1VjZ+NlljB3PCusiZz7oc8jN9reVDt3dxKfCvouwu3ijlP2ahwLLIZ985x9sRsSq50
Z2i31QBMOQLyfOEMGtA6L7fg7ljJhkyVfMAcuN4H3pDs8ILASMOC71NEaXQsMi1acq6NN7reeESL
hbYnUJfHwTPEsBTVZB3ZZex9PLrJjR6Buu8GEeOADkXCK4NgAbfOuVbtTLnpw3K6Kd3K3tk5s05q
xmZGEeqwV5KGDH8pOI70ZE7Pq6mf9iRP232AU/k6AHl7UodRu2Bbsy8jNoK7rprjerOb43FCaDXn
VE8pBjh6qs4w1CKDrtFN5gfDGZt1HUkbQDNEELZNr4LIF3pw+BkVzB586m0yJzpUTMCfSbLUSJvt
+qgyoch606UG92IvcRE8QRkhyVeXyR48aAgtOS4vAs1AMEJaEQ7gmhElt25JasUOR4vTnto2Szvv
gWwXUbYuozDbDn1jy4VO3uwxsCy4dl3SH7s+mA5KqpgHIy7009ircqu7Zb4l9tIlVKu4uPGKEsmF
DPKVU2yGXu85pOMJVfULNqZ6HXCUhW0Wk9xJ8/QIIbS+NUSDaodhTf2tJgFyB5OEKOEqdvgBRpRC
HhKyZ1pI/LumTLFORpFk20LAYzfDcDyVVR/csiwXvmuVHDNUuMlXajN5R8dCfRxNcBOWwqzwCZ11
KCykOof4k+vE3nkxM8aK2s6MdZ6KFKkqMcK6DjPT9u0qdq6diAOpWXK+sQM9PrnScpVDFxfzmWYs
tPet2xgLUyTFTEH2iDOU+GCQ11o+H6gS8PZISo7JQwFzfJMUE4ceQ/TRzHx0N6au3E2RiK5CN4W+
iLsB7NSOrIFlxofn/AH7/PDosgcCw1IgBglQjVeyrLiMSCR3NnWcrM1Sjd6bSg74uI9hTKop578S
dYNtGqbzYaslnVAMA+dRNqcdkgTBNepq4bXFceaYxq390SqL+FafDOOjO4YueZZUIj1tKrc4U1Eh
EOTcUTtPNroVASFOYWA61VDgp9bXEZthIfah6vSnyom8taEo+AfZVX3k6ChvIa1vUHTLlrnRl8ew
r8zTmA3jozAzGJ5A6j4WQHd9C4DHx6FMlU1auNP5MOgstKbber5N4uE2rKzpk917DPEqjzjTucOn
FKDPHmh5sTA8cvgSISvMkVjuHkCoD7cpsfhNGjEOiIUQdoDcteXA2+w6PaHXRKrDTXMTdDgk5rHH
L+QSSLvEzTaHY1GTlTDdnug6bktni9mBgBU7ROZXjcL/qLr3/6tu96LE913h7kuF8WtZ77l2dVv+
d3/0z9rYXB/8/kLfVAI/waJq5rpiGJfFNzU9qnbflAGfL/RchPzZBbIHapXtZyqFiqaeGc+f2W03
I4f6zy8s4wz88XMt7/k/8/c09aJvvr/p7wuf/93ffHPvf1oG9RDD1B3j3+uBV1d50QPGmQP2CzAy
snfPH6AvLzvCcM8s1/VQ+f3legCIw199eu/Mc7A6VKlDffmAmXj59LZz5iJybtg6Ji7z50vh+Rca
Bpo6Q8j/nVnw52PAO+NkpqLfCHv5+cMVX/aCYZ0BjQevQJrz+fOlxV+oF3RgQkDD/lo3aIACNBNU
vg2u7uXzW/YZcrq6QfnsF31+w7FnaNxfen71jMqbOeN4//V5NQ4s7QzRNkTw9K+LBWvFr7Uoogxr
/pubwp9PB51NQcW6AgnOLz3xqhvM5++RAbSBbPxiz0+l4S8OA8U403S8wIBzf10NXm2NNgNFA508
46GfP7/cxoBp2l/eFzWdrYGhzrL47WIwb4i4w7Fa4sPw/PnVBgE4/L88B1gLcaHT5vn07eOb7Ig8
uqW6v+oaMK+FXybmF6zcvyLM7wPDP10D9DNXp06JS/vXd/xqCWAOgK016aCvk+TXWwlZn16j5P4k
PP7TXlA0G5icCv4SXtw/p/rLjdH0zmYA+GxV+KWffsHAwJpxsH9pY1TYEBAcp5LyNQicPZZedoNl
EjigruTRE8+fX2406CrD+S93wxmdwJxgUfzXY77sBtNk32TjZOp8GQ1fOv4XChPnpeEvd4PGoQGA
tckm+ONuMM4QEYd6QmHk+fNlL/qFukFHLuzLTP3vV0jFOaNOYIKP/fqUryeFYZ65NiECOMZfthv+
H3Pnkts2DIThq+gEQixHtb0J0BqoiwIpjPQEjC3EBGQpkOtFepuga+96A12sHx+SRdlxm44X0tKP
ITUcDv95kptNpJtiFBNWH6Menbvgps+G22lMJj7dlSmRcc/g4AKZYKyRlBFJCicwpNGS7YsG2oGz
gvvuRyO2xjAZwb1QU/FZMY1BRmSJwwf39M4KtsUM9ExCtjcuBqkkxfCZTHmygSdHNqB2A2kAYXGx
EC3Aj9IyLFOKUk9zG5MQOWBFAI7QCt5z0jMmbjG2qDCxzQ6GeVaMb/D8SNmAm9Vchguc7u+GSczH
5hAZHnI0OEb64ilSntLJovUcsdu72wDPGoVUKYXz/pAcHnKEDWI7Ymx8SzM6TLHK3dfHoZSgK5Ex
ry0dOBsQVJpx09RsImbANJ6Q9sGx94aX/QOYkU4XmFHe0BqcHJyrunq/PXkDBuBy767vpCsPgKUx
2fY24GDV4eDYYO6rEFsQySRGF9IXxNT52yfcFrAhpYYzgRUOQwzPguD6Kbc2AgsiGccpfX5I3Dia
zYE04H1I6PnHHbPueccZ8Q8qpI1lzjc6X9sops52nRLGv/6giWGeEvAhPFuumLR1gPZ3prrRUc7a
ase7wAVjo4ydL5uoY/fv/v1ORz47p+bDLzqrVLXavNi3ffGzdFWTH1dV1g2u2ujacRYnBZktMLpI
NFdPpdp16bqAlZjwVv0six5l6/yWUv6kNlp1J+y8yVKyn7M1vM+jcxWtzmErHYEGnfWh0j/K6Dvl
r2X3FXxYRDrCotT1a7iYzssoJXyvKlVs6l/BpL3PSk4bjiyog96V0Rre7PMuZ9Cxxj94xUEaYmbv
+7CklPpSVfVrQBfjEYP9CnRVfXjsSbv1DYlJZ1Whto/7VbikzsKWEn/QLGUWfVVFpqtwAGe0XWOA
BSLJIIjMN6q/A9WIaWhMg+uO0hdMh7ulYxhVoKI5STaVLsKFdkhGPAC7NlqqfR6ug8MHYuJZ9aSf
A957e1RK+WKPgPZc/s9Db6uew/3qw/PSSd+zhLtowTmiAy3s3dpS8kut9vWhkWuLXfCXgz2lhB9K
ZrwNpM8H6eSUi3X9m5vwmkmaWbc2m5Q6elcV4UrS39w5S6W051lfqbcJXZdJn0N+bWLaKR5sktLO
/S3EuuYXq5xp3f0BAAD//w==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76200</xdr:rowOff>
    </xdr:from>
    <xdr:to>
      <xdr:col>19</xdr:col>
      <xdr:colOff>447675</xdr:colOff>
      <xdr:row>4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1CE9CEE-27B7-5ABA-303F-2F53864ECE0F}"/>
            </a:ext>
          </a:extLst>
        </xdr:cNvPr>
        <xdr:cNvSpPr txBox="1"/>
      </xdr:nvSpPr>
      <xdr:spPr>
        <a:xfrm>
          <a:off x="2628900" y="76200"/>
          <a:ext cx="77724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chemeClr val="bg1">
                  <a:lumMod val="50000"/>
                </a:schemeClr>
              </a:solidFill>
            </a:rPr>
            <a:t>Dashboard</a:t>
          </a:r>
          <a:r>
            <a:rPr lang="pt-BR" sz="3200" b="1" baseline="0">
              <a:solidFill>
                <a:schemeClr val="bg1">
                  <a:lumMod val="50000"/>
                </a:schemeClr>
              </a:solidFill>
            </a:rPr>
            <a:t> de Vendas</a:t>
          </a:r>
          <a:endParaRPr lang="pt-BR" sz="32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514350</xdr:colOff>
      <xdr:row>0</xdr:row>
      <xdr:rowOff>57150</xdr:rowOff>
    </xdr:from>
    <xdr:to>
      <xdr:col>4</xdr:col>
      <xdr:colOff>514350</xdr:colOff>
      <xdr:row>4</xdr:row>
      <xdr:rowOff>76200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FAD3A8B-AB1B-0276-EF75-2AC602102F66}"/>
            </a:ext>
          </a:extLst>
        </xdr:cNvPr>
        <xdr:cNvCxnSpPr/>
      </xdr:nvCxnSpPr>
      <xdr:spPr>
        <a:xfrm>
          <a:off x="2609850" y="57150"/>
          <a:ext cx="0" cy="628650"/>
        </a:xfrm>
        <a:prstGeom prst="line">
          <a:avLst/>
        </a:prstGeom>
        <a:ln w="38100">
          <a:solidFill>
            <a:schemeClr val="accent6">
              <a:lumMod val="50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91168</xdr:colOff>
      <xdr:row>5</xdr:row>
      <xdr:rowOff>102053</xdr:rowOff>
    </xdr:from>
    <xdr:to>
      <xdr:col>4</xdr:col>
      <xdr:colOff>291193</xdr:colOff>
      <xdr:row>34</xdr:row>
      <xdr:rowOff>28575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52B3F14-BD65-0585-7244-B42B88D60EBF}"/>
            </a:ext>
          </a:extLst>
        </xdr:cNvPr>
        <xdr:cNvSpPr/>
      </xdr:nvSpPr>
      <xdr:spPr>
        <a:xfrm>
          <a:off x="91168" y="850446"/>
          <a:ext cx="2322739" cy="4267200"/>
        </a:xfrm>
        <a:prstGeom prst="roundRect">
          <a:avLst>
            <a:gd name="adj" fmla="val 712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 i="0"/>
            <a:t>Filtro</a:t>
          </a:r>
          <a:endParaRPr lang="pt-BR" sz="1100" b="1" i="0"/>
        </a:p>
      </xdr:txBody>
    </xdr:sp>
    <xdr:clientData/>
  </xdr:twoCellAnchor>
  <xdr:twoCellAnchor>
    <xdr:from>
      <xdr:col>4</xdr:col>
      <xdr:colOff>392793</xdr:colOff>
      <xdr:row>5</xdr:row>
      <xdr:rowOff>102053</xdr:rowOff>
    </xdr:from>
    <xdr:to>
      <xdr:col>10</xdr:col>
      <xdr:colOff>411843</xdr:colOff>
      <xdr:row>17</xdr:row>
      <xdr:rowOff>19049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10B85B5-BE9F-66F8-3A91-7A2C9EA8272B}"/>
            </a:ext>
          </a:extLst>
        </xdr:cNvPr>
        <xdr:cNvSpPr/>
      </xdr:nvSpPr>
      <xdr:spPr>
        <a:xfrm>
          <a:off x="2515507" y="850446"/>
          <a:ext cx="3203122" cy="1713139"/>
        </a:xfrm>
        <a:prstGeom prst="roundRect">
          <a:avLst>
            <a:gd name="adj" fmla="val 712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 i="0"/>
            <a:t>Filtro</a:t>
          </a:r>
          <a:endParaRPr lang="pt-BR" sz="1100" b="1" i="0"/>
        </a:p>
      </xdr:txBody>
    </xdr:sp>
    <xdr:clientData/>
  </xdr:twoCellAnchor>
  <xdr:twoCellAnchor>
    <xdr:from>
      <xdr:col>10</xdr:col>
      <xdr:colOff>520246</xdr:colOff>
      <xdr:row>5</xdr:row>
      <xdr:rowOff>102053</xdr:rowOff>
    </xdr:from>
    <xdr:to>
      <xdr:col>19</xdr:col>
      <xdr:colOff>18143</xdr:colOff>
      <xdr:row>17</xdr:row>
      <xdr:rowOff>19049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7E427F3-2664-734D-DE82-B70240A7CA03}"/>
            </a:ext>
          </a:extLst>
        </xdr:cNvPr>
        <xdr:cNvSpPr/>
      </xdr:nvSpPr>
      <xdr:spPr>
        <a:xfrm>
          <a:off x="5827032" y="850446"/>
          <a:ext cx="4274004" cy="1713139"/>
        </a:xfrm>
        <a:prstGeom prst="roundRect">
          <a:avLst>
            <a:gd name="adj" fmla="val 712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 i="0"/>
            <a:t>Filtro</a:t>
          </a:r>
          <a:endParaRPr lang="pt-BR" sz="1100" b="1" i="0"/>
        </a:p>
      </xdr:txBody>
    </xdr:sp>
    <xdr:clientData/>
  </xdr:twoCellAnchor>
  <xdr:twoCellAnchor>
    <xdr:from>
      <xdr:col>19</xdr:col>
      <xdr:colOff>119743</xdr:colOff>
      <xdr:row>5</xdr:row>
      <xdr:rowOff>102053</xdr:rowOff>
    </xdr:from>
    <xdr:to>
      <xdr:col>25</xdr:col>
      <xdr:colOff>395968</xdr:colOff>
      <xdr:row>34</xdr:row>
      <xdr:rowOff>28575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CE5A5A4-2997-1C3C-50F5-823C4CFEF6EC}"/>
            </a:ext>
          </a:extLst>
        </xdr:cNvPr>
        <xdr:cNvSpPr/>
      </xdr:nvSpPr>
      <xdr:spPr>
        <a:xfrm>
          <a:off x="10202636" y="850446"/>
          <a:ext cx="3460296" cy="4267200"/>
        </a:xfrm>
        <a:prstGeom prst="roundRect">
          <a:avLst>
            <a:gd name="adj" fmla="val 712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 i="0"/>
            <a:t>Filtro</a:t>
          </a:r>
          <a:endParaRPr lang="pt-BR" sz="1100" b="1" i="0"/>
        </a:p>
      </xdr:txBody>
    </xdr:sp>
    <xdr:clientData/>
  </xdr:twoCellAnchor>
  <xdr:twoCellAnchor>
    <xdr:from>
      <xdr:col>4</xdr:col>
      <xdr:colOff>415018</xdr:colOff>
      <xdr:row>18</xdr:row>
      <xdr:rowOff>13608</xdr:rowOff>
    </xdr:from>
    <xdr:to>
      <xdr:col>19</xdr:col>
      <xdr:colOff>43543</xdr:colOff>
      <xdr:row>34</xdr:row>
      <xdr:rowOff>3807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8C708C0B-A43B-63B9-1770-207ECFE91BF3}"/>
            </a:ext>
          </a:extLst>
        </xdr:cNvPr>
        <xdr:cNvSpPr/>
      </xdr:nvSpPr>
      <xdr:spPr>
        <a:xfrm>
          <a:off x="2537732" y="2707822"/>
          <a:ext cx="7588704" cy="2385056"/>
        </a:xfrm>
        <a:prstGeom prst="roundRect">
          <a:avLst>
            <a:gd name="adj" fmla="val 712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 i="0"/>
            <a:t>Filtro</a:t>
          </a:r>
          <a:endParaRPr lang="pt-BR" sz="1100" b="1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71437</xdr:rowOff>
    </xdr:from>
    <xdr:to>
      <xdr:col>9</xdr:col>
      <xdr:colOff>400050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E6FA05-B998-03EC-85B9-228ED90F1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1</xdr:row>
      <xdr:rowOff>71437</xdr:rowOff>
    </xdr:from>
    <xdr:to>
      <xdr:col>9</xdr:col>
      <xdr:colOff>376237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ABFE4-63EF-0876-6B1C-C653B827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61912</xdr:rowOff>
    </xdr:from>
    <xdr:to>
      <xdr:col>9</xdr:col>
      <xdr:colOff>390525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E8B3B9-9EFF-8790-542A-16280329A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71437</xdr:rowOff>
    </xdr:from>
    <xdr:to>
      <xdr:col>12</xdr:col>
      <xdr:colOff>457200</xdr:colOff>
      <xdr:row>18</xdr:row>
      <xdr:rowOff>147637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648046F-FE71-C8A4-FADE-6D5BC680CF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8775" y="833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33132</xdr:colOff>
      <xdr:row>1</xdr:row>
      <xdr:rowOff>2</xdr:rowOff>
    </xdr:from>
    <xdr:to>
      <xdr:col>3</xdr:col>
      <xdr:colOff>554936</xdr:colOff>
      <xdr:row>4</xdr:row>
      <xdr:rowOff>7826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32A473-FD2A-4CCD-9C24-74224D374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36" y="124241"/>
          <a:ext cx="2286000" cy="554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Gilio Ducci" refreshedDate="45183.809117245371" createdVersion="8" refreshedVersion="8" minRefreshableVersion="3" recordCount="2105" xr:uid="{C379BA0A-859C-46F3-97E4-CAFD2C250E91}">
  <cacheSource type="worksheet">
    <worksheetSource ref="B6:M2111" sheet="ExtraçãoDados"/>
  </cacheSource>
  <cacheFields count="15">
    <cacheField name="Lojista" numFmtId="0">
      <sharedItems count="5">
        <s v="Americanas"/>
        <s v="Kalunga"/>
        <s v="Fast Shop"/>
        <s v="Carrefour"/>
        <s v="Magazine Luiza"/>
      </sharedItems>
    </cacheField>
    <cacheField name="Categoria" numFmtId="0">
      <sharedItems count="2">
        <s v="Loja Fisica"/>
        <s v="E-Commerce"/>
      </sharedItems>
    </cacheField>
    <cacheField name="Data" numFmtId="14">
      <sharedItems containsSemiMixedTypes="0" containsNonDate="0" containsDate="1" containsString="0" minDate="2022-01-01T00:00:00" maxDate="2023-08-28T00:00:00" count="106">
        <d v="2022-01-01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  <d v="2023-08-13T00:00:00"/>
        <d v="2023-08-20T00:00:00"/>
        <d v="2023-08-27T00:00:00"/>
        <d v="2023-08-01T00:00:00"/>
        <d v="2023-08-08T00:00:00"/>
        <d v="2023-08-15T00:00:00"/>
        <d v="2023-08-22T00:00:00"/>
        <d v="2022-01-31T00:00:00"/>
        <d v="2022-03-02T00:00:00"/>
        <d v="2022-04-01T00:00:00"/>
        <d v="2022-05-31T00:00:00"/>
        <d v="2022-06-30T00:00:00"/>
        <d v="2022-07-30T00:00:00"/>
        <d v="2022-08-29T00:00:00"/>
        <d v="2022-09-28T00:00:00"/>
        <d v="2022-10-28T00:00:00"/>
        <d v="2022-12-27T00:00:00"/>
        <d v="2023-01-26T00:00:00"/>
        <d v="2023-02-25T00:00:00"/>
        <d v="2023-03-27T00:00:00"/>
        <d v="2023-04-26T00:00:00"/>
        <d v="2023-05-26T00:00:00"/>
        <d v="2023-07-25T00:00:00"/>
      </sharedItems>
      <fieldGroup par="14"/>
    </cacheField>
    <cacheField name="Região" numFmtId="0">
      <sharedItems count="5">
        <s v="Centro-oeste"/>
        <s v="Nordeste"/>
        <s v="Norte"/>
        <s v="Sudeste"/>
        <s v="Sul"/>
      </sharedItems>
    </cacheField>
    <cacheField name="Estado" numFmtId="0">
      <sharedItems count="27">
        <s v="Distrito Federal"/>
        <s v="Goias"/>
        <s v="Mato Grosso"/>
        <s v="Mato Grosso do Sul"/>
        <s v="Bahia"/>
        <s v="Ceará"/>
        <s v="Pernambuco"/>
        <s v="Sergipe"/>
        <s v="Piaui"/>
        <s v="Maranhão"/>
        <s v="Paraiba"/>
        <s v="Alagoas"/>
        <s v="Rio Grande Do Norte"/>
        <s v="Amazonas"/>
        <s v="Pará"/>
        <s v="Tocantins"/>
        <s v="Acre"/>
        <s v="Roraima"/>
        <s v="Amapá"/>
        <s v="Rondonia"/>
        <s v="Minas Gerais"/>
        <s v="Espirito Santo"/>
        <s v="Rio de Janeiro"/>
        <s v="São Paulo"/>
        <s v="Paraná"/>
        <s v="Rio Grande do Sul"/>
        <s v="Santa Catarina"/>
      </sharedItems>
    </cacheField>
    <cacheField name="Cidade" numFmtId="0">
      <sharedItems/>
    </cacheField>
    <cacheField name="Produto" numFmtId="0">
      <sharedItems/>
    </cacheField>
    <cacheField name="Preço Unitário" numFmtId="165">
      <sharedItems containsSemiMixedTypes="0" containsString="0" containsNumber="1" containsInteger="1" minValue="300" maxValue="8902"/>
    </cacheField>
    <cacheField name="Quantidade" numFmtId="0">
      <sharedItems containsSemiMixedTypes="0" containsString="0" containsNumber="1" containsInteger="1" minValue="1" maxValue="21"/>
    </cacheField>
    <cacheField name="Receita Bruta" numFmtId="165">
      <sharedItems containsSemiMixedTypes="0" containsString="0" containsNumber="1" containsInteger="1" minValue="300" maxValue="186942"/>
    </cacheField>
    <cacheField name="Margem Bruta" numFmtId="165">
      <sharedItems containsSemiMixedTypes="0" containsString="0" containsNumber="1" minValue="45" maxValue="65429.7"/>
    </cacheField>
    <cacheField name="%Margem" numFmtId="164">
      <sharedItems containsSemiMixedTypes="0" containsString="0" containsNumber="1" minValue="0.15" maxValue="0.5"/>
    </cacheField>
    <cacheField name="Meses (Data)" numFmtId="0" databaseField="0">
      <fieldGroup base="2">
        <rangePr groupBy="months" startDate="2022-01-01T00:00:00" endDate="2023-08-28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8/2023"/>
        </groupItems>
      </fieldGroup>
    </cacheField>
    <cacheField name="Trimestres (Data)" numFmtId="0" databaseField="0">
      <fieldGroup base="2">
        <rangePr groupBy="quarters" startDate="2022-01-01T00:00:00" endDate="2023-08-28T00:00:00"/>
        <groupItems count="6">
          <s v="&lt;01/01/2022"/>
          <s v="Trim1"/>
          <s v="Trim2"/>
          <s v="Trim3"/>
          <s v="Trim4"/>
          <s v="&gt;28/08/2023"/>
        </groupItems>
      </fieldGroup>
    </cacheField>
    <cacheField name="Anos (Data)" numFmtId="0" databaseField="0">
      <fieldGroup base="2">
        <rangePr groupBy="years" startDate="2022-01-01T00:00:00" endDate="2023-08-28T00:00:00"/>
        <groupItems count="4">
          <s v="&lt;01/01/2022"/>
          <s v="2022"/>
          <s v="2023"/>
          <s v="&gt;28/0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5">
  <r>
    <x v="0"/>
    <x v="0"/>
    <x v="0"/>
    <x v="0"/>
    <x v="0"/>
    <s v="Brasilia"/>
    <s v="Desktop Ultra"/>
    <n v="8902"/>
    <n v="4"/>
    <n v="35608"/>
    <n v="12462.8"/>
    <n v="0.35"/>
  </r>
  <r>
    <x v="0"/>
    <x v="0"/>
    <x v="1"/>
    <x v="0"/>
    <x v="0"/>
    <s v="Brasilia"/>
    <s v="Teclado Gamer"/>
    <n v="500"/>
    <n v="4"/>
    <n v="2000"/>
    <n v="500"/>
    <n v="0.25"/>
  </r>
  <r>
    <x v="0"/>
    <x v="1"/>
    <x v="2"/>
    <x v="0"/>
    <x v="0"/>
    <s v="Brasilia"/>
    <s v="Monitor 20 pol"/>
    <n v="1200"/>
    <n v="5"/>
    <n v="6000"/>
    <n v="1800"/>
    <n v="0.3"/>
  </r>
  <r>
    <x v="0"/>
    <x v="1"/>
    <x v="3"/>
    <x v="0"/>
    <x v="0"/>
    <s v="Brasilia"/>
    <s v="Teclado Gamer"/>
    <n v="500"/>
    <n v="12"/>
    <n v="6000"/>
    <n v="1500"/>
    <n v="0.25"/>
  </r>
  <r>
    <x v="1"/>
    <x v="1"/>
    <x v="4"/>
    <x v="0"/>
    <x v="0"/>
    <s v="Brasilia"/>
    <s v="Desktop Ultra"/>
    <n v="8902"/>
    <n v="21"/>
    <n v="186942"/>
    <n v="65429.7"/>
    <n v="0.35"/>
  </r>
  <r>
    <x v="0"/>
    <x v="0"/>
    <x v="5"/>
    <x v="0"/>
    <x v="0"/>
    <s v="Brasilia"/>
    <s v="TV Ultra"/>
    <n v="5130"/>
    <n v="2"/>
    <n v="10260"/>
    <n v="4104"/>
    <n v="0.4"/>
  </r>
  <r>
    <x v="0"/>
    <x v="1"/>
    <x v="6"/>
    <x v="0"/>
    <x v="0"/>
    <s v="Brasilia"/>
    <s v="Desktop Ultra"/>
    <n v="8902"/>
    <n v="6"/>
    <n v="53412"/>
    <n v="18694.199999999997"/>
    <n v="0.35"/>
  </r>
  <r>
    <x v="2"/>
    <x v="1"/>
    <x v="7"/>
    <x v="0"/>
    <x v="0"/>
    <s v="Brasilia"/>
    <s v="Teclado"/>
    <n v="300"/>
    <n v="1"/>
    <n v="300"/>
    <n v="45"/>
    <n v="0.15"/>
  </r>
  <r>
    <x v="1"/>
    <x v="0"/>
    <x v="8"/>
    <x v="0"/>
    <x v="0"/>
    <s v="Brasilia"/>
    <s v="Monitor 27 pol"/>
    <n v="1700"/>
    <n v="10"/>
    <n v="17000"/>
    <n v="8500"/>
    <n v="0.5"/>
  </r>
  <r>
    <x v="3"/>
    <x v="0"/>
    <x v="9"/>
    <x v="0"/>
    <x v="0"/>
    <s v="Brasilia"/>
    <s v="Monitor 24 pol"/>
    <n v="1500"/>
    <n v="3"/>
    <n v="4500"/>
    <n v="1800"/>
    <n v="0.4"/>
  </r>
  <r>
    <x v="1"/>
    <x v="1"/>
    <x v="10"/>
    <x v="0"/>
    <x v="0"/>
    <s v="Brasilia"/>
    <s v="Desktop Pro"/>
    <n v="5340"/>
    <n v="12"/>
    <n v="64080"/>
    <n v="19224"/>
    <n v="0.3"/>
  </r>
  <r>
    <x v="0"/>
    <x v="1"/>
    <x v="11"/>
    <x v="0"/>
    <x v="0"/>
    <s v="Brasilia"/>
    <s v="Desktop Ultra"/>
    <n v="8902"/>
    <n v="2"/>
    <n v="17804"/>
    <n v="6231.4"/>
    <n v="0.35"/>
  </r>
  <r>
    <x v="0"/>
    <x v="1"/>
    <x v="12"/>
    <x v="0"/>
    <x v="0"/>
    <s v="Brasilia"/>
    <s v="TV Ultra"/>
    <n v="5130"/>
    <n v="8"/>
    <n v="41040"/>
    <n v="16416"/>
    <n v="0.4"/>
  </r>
  <r>
    <x v="3"/>
    <x v="1"/>
    <x v="13"/>
    <x v="0"/>
    <x v="0"/>
    <s v="Brasilia"/>
    <s v="Desktop Ultra"/>
    <n v="8902"/>
    <n v="3"/>
    <n v="26706"/>
    <n v="9347.0999999999985"/>
    <n v="0.35"/>
  </r>
  <r>
    <x v="1"/>
    <x v="0"/>
    <x v="14"/>
    <x v="0"/>
    <x v="0"/>
    <s v="Brasilia"/>
    <s v="TV LED HD"/>
    <n v="3400"/>
    <n v="8"/>
    <n v="27200"/>
    <n v="9520"/>
    <n v="0.35"/>
  </r>
  <r>
    <x v="1"/>
    <x v="1"/>
    <x v="15"/>
    <x v="0"/>
    <x v="0"/>
    <s v="Brasilia"/>
    <s v="Notebook 20"/>
    <n v="5300"/>
    <n v="10"/>
    <n v="53000"/>
    <n v="15900"/>
    <n v="0.3"/>
  </r>
  <r>
    <x v="0"/>
    <x v="0"/>
    <x v="16"/>
    <x v="0"/>
    <x v="0"/>
    <s v="Brasilia"/>
    <s v="Desktop Ultra"/>
    <n v="8902"/>
    <n v="11"/>
    <n v="97922"/>
    <n v="34272.699999999997"/>
    <n v="0.35"/>
  </r>
  <r>
    <x v="0"/>
    <x v="1"/>
    <x v="17"/>
    <x v="0"/>
    <x v="0"/>
    <s v="Brasilia"/>
    <s v="TV Ultra"/>
    <n v="5130"/>
    <n v="2"/>
    <n v="10260"/>
    <n v="4104"/>
    <n v="0.4"/>
  </r>
  <r>
    <x v="2"/>
    <x v="0"/>
    <x v="18"/>
    <x v="0"/>
    <x v="0"/>
    <s v="Brasilia"/>
    <s v="Teclado"/>
    <n v="300"/>
    <n v="11"/>
    <n v="3300"/>
    <n v="495"/>
    <n v="0.15"/>
  </r>
  <r>
    <x v="3"/>
    <x v="1"/>
    <x v="19"/>
    <x v="0"/>
    <x v="0"/>
    <s v="Brasilia"/>
    <s v="Notebook 15"/>
    <n v="3200"/>
    <n v="5"/>
    <n v="16000"/>
    <n v="3200"/>
    <n v="0.2"/>
  </r>
  <r>
    <x v="0"/>
    <x v="1"/>
    <x v="20"/>
    <x v="0"/>
    <x v="0"/>
    <s v="Brasilia"/>
    <s v="Desktop Ultra"/>
    <n v="8902"/>
    <n v="2"/>
    <n v="17804"/>
    <n v="6231.4"/>
    <n v="0.35"/>
  </r>
  <r>
    <x v="1"/>
    <x v="1"/>
    <x v="21"/>
    <x v="0"/>
    <x v="0"/>
    <s v="Brasilia"/>
    <s v="Teclado"/>
    <n v="300"/>
    <n v="10"/>
    <n v="3000"/>
    <n v="450"/>
    <n v="0.15"/>
  </r>
  <r>
    <x v="2"/>
    <x v="0"/>
    <x v="22"/>
    <x v="0"/>
    <x v="0"/>
    <s v="Brasilia"/>
    <s v="Notebook 15"/>
    <n v="3200"/>
    <n v="12"/>
    <n v="38400"/>
    <n v="7680"/>
    <n v="0.2"/>
  </r>
  <r>
    <x v="0"/>
    <x v="1"/>
    <x v="23"/>
    <x v="0"/>
    <x v="0"/>
    <s v="Brasilia"/>
    <s v="Desktop Basic"/>
    <n v="4600"/>
    <n v="7"/>
    <n v="32200"/>
    <n v="8050"/>
    <n v="0.25"/>
  </r>
  <r>
    <x v="2"/>
    <x v="0"/>
    <x v="24"/>
    <x v="0"/>
    <x v="0"/>
    <s v="Brasilia"/>
    <s v="Monitor 20 pol"/>
    <n v="1200"/>
    <n v="9"/>
    <n v="10800"/>
    <n v="3240"/>
    <n v="0.3"/>
  </r>
  <r>
    <x v="3"/>
    <x v="0"/>
    <x v="25"/>
    <x v="0"/>
    <x v="0"/>
    <s v="Brasilia"/>
    <s v="Desktop Basic"/>
    <n v="4600"/>
    <n v="11"/>
    <n v="50600"/>
    <n v="12650"/>
    <n v="0.25"/>
  </r>
  <r>
    <x v="4"/>
    <x v="1"/>
    <x v="26"/>
    <x v="0"/>
    <x v="0"/>
    <s v="Brasilia"/>
    <s v="Desktop Pro"/>
    <n v="5340"/>
    <n v="9"/>
    <n v="48060"/>
    <n v="14418"/>
    <n v="0.3"/>
  </r>
  <r>
    <x v="0"/>
    <x v="1"/>
    <x v="27"/>
    <x v="0"/>
    <x v="0"/>
    <s v="Brasilia"/>
    <s v="Notebook 20"/>
    <n v="5300"/>
    <n v="5"/>
    <n v="26500"/>
    <n v="7950"/>
    <n v="0.3"/>
  </r>
  <r>
    <x v="0"/>
    <x v="1"/>
    <x v="28"/>
    <x v="0"/>
    <x v="0"/>
    <s v="Brasilia"/>
    <s v="Monitor 24 pol"/>
    <n v="1500"/>
    <n v="3"/>
    <n v="4500"/>
    <n v="1800"/>
    <n v="0.4"/>
  </r>
  <r>
    <x v="1"/>
    <x v="1"/>
    <x v="28"/>
    <x v="0"/>
    <x v="0"/>
    <s v="Brasilia"/>
    <s v="Notebook 15"/>
    <n v="3200"/>
    <n v="10"/>
    <n v="32000"/>
    <n v="6400"/>
    <n v="0.2"/>
  </r>
  <r>
    <x v="0"/>
    <x v="0"/>
    <x v="29"/>
    <x v="0"/>
    <x v="0"/>
    <s v="Brasilia"/>
    <s v="Monitor 24 pol"/>
    <n v="1500"/>
    <n v="8"/>
    <n v="12000"/>
    <n v="4800"/>
    <n v="0.4"/>
  </r>
  <r>
    <x v="2"/>
    <x v="0"/>
    <x v="30"/>
    <x v="0"/>
    <x v="0"/>
    <s v="Brasilia"/>
    <s v="Teclado Gamer"/>
    <n v="500"/>
    <n v="12"/>
    <n v="6000"/>
    <n v="1500"/>
    <n v="0.25"/>
  </r>
  <r>
    <x v="0"/>
    <x v="1"/>
    <x v="31"/>
    <x v="0"/>
    <x v="0"/>
    <s v="Brasilia"/>
    <s v="Teclado"/>
    <n v="300"/>
    <n v="8"/>
    <n v="2400"/>
    <n v="360"/>
    <n v="0.15"/>
  </r>
  <r>
    <x v="3"/>
    <x v="0"/>
    <x v="32"/>
    <x v="0"/>
    <x v="0"/>
    <s v="Brasilia"/>
    <s v="Monitor 27 pol"/>
    <n v="1700"/>
    <n v="10"/>
    <n v="17000"/>
    <n v="8500"/>
    <n v="0.5"/>
  </r>
  <r>
    <x v="0"/>
    <x v="1"/>
    <x v="33"/>
    <x v="0"/>
    <x v="0"/>
    <s v="Brasilia"/>
    <s v="TV LED HD"/>
    <n v="3400"/>
    <n v="6"/>
    <n v="20400"/>
    <n v="7140"/>
    <n v="0.35"/>
  </r>
  <r>
    <x v="0"/>
    <x v="1"/>
    <x v="34"/>
    <x v="0"/>
    <x v="0"/>
    <s v="Brasilia"/>
    <s v="Teclado"/>
    <n v="300"/>
    <n v="4"/>
    <n v="1200"/>
    <n v="180"/>
    <n v="0.15"/>
  </r>
  <r>
    <x v="0"/>
    <x v="1"/>
    <x v="35"/>
    <x v="0"/>
    <x v="0"/>
    <s v="Brasilia"/>
    <s v="Teclado Gamer"/>
    <n v="500"/>
    <n v="9"/>
    <n v="4500"/>
    <n v="1125"/>
    <n v="0.25"/>
  </r>
  <r>
    <x v="3"/>
    <x v="1"/>
    <x v="36"/>
    <x v="0"/>
    <x v="0"/>
    <s v="Brasilia"/>
    <s v="Notebook 15"/>
    <n v="3200"/>
    <n v="5"/>
    <n v="16000"/>
    <n v="3200"/>
    <n v="0.2"/>
  </r>
  <r>
    <x v="0"/>
    <x v="1"/>
    <x v="37"/>
    <x v="0"/>
    <x v="0"/>
    <s v="Brasilia"/>
    <s v="Teclado Gamer"/>
    <n v="500"/>
    <n v="1"/>
    <n v="500"/>
    <n v="125"/>
    <n v="0.25"/>
  </r>
  <r>
    <x v="3"/>
    <x v="1"/>
    <x v="38"/>
    <x v="0"/>
    <x v="0"/>
    <s v="Brasilia"/>
    <s v="Monitor 27 pol"/>
    <n v="1700"/>
    <n v="6"/>
    <n v="10200"/>
    <n v="5100"/>
    <n v="0.5"/>
  </r>
  <r>
    <x v="0"/>
    <x v="1"/>
    <x v="39"/>
    <x v="0"/>
    <x v="0"/>
    <s v="Brasilia"/>
    <s v="Desktop Ultra"/>
    <n v="8902"/>
    <n v="4"/>
    <n v="35608"/>
    <n v="12462.8"/>
    <n v="0.35"/>
  </r>
  <r>
    <x v="1"/>
    <x v="1"/>
    <x v="40"/>
    <x v="0"/>
    <x v="0"/>
    <s v="Brasilia"/>
    <s v="Desktop Pro"/>
    <n v="5340"/>
    <n v="1"/>
    <n v="5340"/>
    <n v="1602"/>
    <n v="0.3"/>
  </r>
  <r>
    <x v="0"/>
    <x v="1"/>
    <x v="41"/>
    <x v="0"/>
    <x v="0"/>
    <s v="Brasilia"/>
    <s v="Desktop Ultra"/>
    <n v="8902"/>
    <n v="8"/>
    <n v="71216"/>
    <n v="24925.599999999999"/>
    <n v="0.35"/>
  </r>
  <r>
    <x v="3"/>
    <x v="0"/>
    <x v="42"/>
    <x v="0"/>
    <x v="0"/>
    <s v="Brasilia"/>
    <s v="Teclado Gamer"/>
    <n v="500"/>
    <n v="5"/>
    <n v="2500"/>
    <n v="625"/>
    <n v="0.25"/>
  </r>
  <r>
    <x v="4"/>
    <x v="1"/>
    <x v="43"/>
    <x v="0"/>
    <x v="0"/>
    <s v="Brasilia"/>
    <s v="Monitor 20 pol"/>
    <n v="1200"/>
    <n v="2"/>
    <n v="2400"/>
    <n v="720"/>
    <n v="0.3"/>
  </r>
  <r>
    <x v="2"/>
    <x v="0"/>
    <x v="44"/>
    <x v="0"/>
    <x v="0"/>
    <s v="Brasilia"/>
    <s v="Notebook 17"/>
    <n v="4500"/>
    <n v="5"/>
    <n v="22500"/>
    <n v="5625"/>
    <n v="0.25"/>
  </r>
  <r>
    <x v="0"/>
    <x v="1"/>
    <x v="45"/>
    <x v="0"/>
    <x v="0"/>
    <s v="Brasilia"/>
    <s v="Desktop Ultra"/>
    <n v="8902"/>
    <n v="8"/>
    <n v="71216"/>
    <n v="24925.599999999999"/>
    <n v="0.35"/>
  </r>
  <r>
    <x v="4"/>
    <x v="1"/>
    <x v="46"/>
    <x v="0"/>
    <x v="0"/>
    <s v="Brasilia"/>
    <s v="Notebook 20"/>
    <n v="5300"/>
    <n v="1"/>
    <n v="5300"/>
    <n v="1590"/>
    <n v="0.3"/>
  </r>
  <r>
    <x v="2"/>
    <x v="1"/>
    <x v="47"/>
    <x v="0"/>
    <x v="0"/>
    <s v="Brasilia"/>
    <s v="Notebook 20"/>
    <n v="5300"/>
    <n v="1"/>
    <n v="5300"/>
    <n v="1590"/>
    <n v="0.3"/>
  </r>
  <r>
    <x v="0"/>
    <x v="1"/>
    <x v="48"/>
    <x v="0"/>
    <x v="0"/>
    <s v="Brasilia"/>
    <s v="Desktop Basic"/>
    <n v="4600"/>
    <n v="8"/>
    <n v="36800"/>
    <n v="9200"/>
    <n v="0.25"/>
  </r>
  <r>
    <x v="1"/>
    <x v="0"/>
    <x v="49"/>
    <x v="0"/>
    <x v="0"/>
    <s v="Brasilia"/>
    <s v="Notebook 15"/>
    <n v="3200"/>
    <n v="6"/>
    <n v="19200"/>
    <n v="3840"/>
    <n v="0.2"/>
  </r>
  <r>
    <x v="0"/>
    <x v="0"/>
    <x v="50"/>
    <x v="0"/>
    <x v="0"/>
    <s v="Brasilia"/>
    <s v="TV Ultra"/>
    <n v="5130"/>
    <n v="5"/>
    <n v="25650"/>
    <n v="10260"/>
    <n v="0.4"/>
  </r>
  <r>
    <x v="1"/>
    <x v="1"/>
    <x v="51"/>
    <x v="0"/>
    <x v="0"/>
    <s v="Brasilia"/>
    <s v="Notebook 17"/>
    <n v="4500"/>
    <n v="11"/>
    <n v="49500"/>
    <n v="12375"/>
    <n v="0.25"/>
  </r>
  <r>
    <x v="4"/>
    <x v="1"/>
    <x v="52"/>
    <x v="0"/>
    <x v="0"/>
    <s v="Brasilia"/>
    <s v="Teclado"/>
    <n v="300"/>
    <n v="4"/>
    <n v="1200"/>
    <n v="180"/>
    <n v="0.15"/>
  </r>
  <r>
    <x v="0"/>
    <x v="0"/>
    <x v="53"/>
    <x v="0"/>
    <x v="0"/>
    <s v="Brasilia"/>
    <s v="Desktop Ultra"/>
    <n v="8902"/>
    <n v="3"/>
    <n v="26706"/>
    <n v="9347.0999999999985"/>
    <n v="0.35"/>
  </r>
  <r>
    <x v="0"/>
    <x v="0"/>
    <x v="54"/>
    <x v="0"/>
    <x v="0"/>
    <s v="Brasilia"/>
    <s v="Desktop Basic"/>
    <n v="4600"/>
    <n v="12"/>
    <n v="55200"/>
    <n v="13800"/>
    <n v="0.25"/>
  </r>
  <r>
    <x v="0"/>
    <x v="0"/>
    <x v="55"/>
    <x v="0"/>
    <x v="0"/>
    <s v="Brasilia"/>
    <s v="TV LED HD"/>
    <n v="3400"/>
    <n v="1"/>
    <n v="3400"/>
    <n v="1190"/>
    <n v="0.35"/>
  </r>
  <r>
    <x v="4"/>
    <x v="1"/>
    <x v="56"/>
    <x v="0"/>
    <x v="0"/>
    <s v="Brasilia"/>
    <s v="Desktop Pro"/>
    <n v="5340"/>
    <n v="8"/>
    <n v="42720"/>
    <n v="12816"/>
    <n v="0.3"/>
  </r>
  <r>
    <x v="0"/>
    <x v="0"/>
    <x v="57"/>
    <x v="0"/>
    <x v="0"/>
    <s v="Brasilia"/>
    <s v="Monitor 27 pol"/>
    <n v="1700"/>
    <n v="12"/>
    <n v="20400"/>
    <n v="10200"/>
    <n v="0.5"/>
  </r>
  <r>
    <x v="3"/>
    <x v="0"/>
    <x v="58"/>
    <x v="0"/>
    <x v="0"/>
    <s v="Brasilia"/>
    <s v="Notebook 15"/>
    <n v="3200"/>
    <n v="12"/>
    <n v="38400"/>
    <n v="7680"/>
    <n v="0.2"/>
  </r>
  <r>
    <x v="3"/>
    <x v="1"/>
    <x v="59"/>
    <x v="0"/>
    <x v="0"/>
    <s v="Brasilia"/>
    <s v="Teclado Gamer"/>
    <n v="500"/>
    <n v="10"/>
    <n v="5000"/>
    <n v="1250"/>
    <n v="0.25"/>
  </r>
  <r>
    <x v="3"/>
    <x v="1"/>
    <x v="60"/>
    <x v="0"/>
    <x v="0"/>
    <s v="Brasilia"/>
    <s v="Notebook 20"/>
    <n v="5300"/>
    <n v="10"/>
    <n v="53000"/>
    <n v="15900"/>
    <n v="0.3"/>
  </r>
  <r>
    <x v="0"/>
    <x v="1"/>
    <x v="61"/>
    <x v="0"/>
    <x v="0"/>
    <s v="Brasilia"/>
    <s v="Notebook 15"/>
    <n v="3200"/>
    <n v="7"/>
    <n v="22400"/>
    <n v="4480"/>
    <n v="0.2"/>
  </r>
  <r>
    <x v="4"/>
    <x v="0"/>
    <x v="62"/>
    <x v="0"/>
    <x v="0"/>
    <s v="Brasilia"/>
    <s v="Teclado Gamer"/>
    <n v="500"/>
    <n v="15"/>
    <n v="7500"/>
    <n v="1875"/>
    <n v="0.25"/>
  </r>
  <r>
    <x v="3"/>
    <x v="0"/>
    <x v="63"/>
    <x v="0"/>
    <x v="0"/>
    <s v="Brasilia"/>
    <s v="Notebook 15"/>
    <n v="3200"/>
    <n v="10"/>
    <n v="32000"/>
    <n v="6400"/>
    <n v="0.2"/>
  </r>
  <r>
    <x v="0"/>
    <x v="1"/>
    <x v="64"/>
    <x v="0"/>
    <x v="0"/>
    <s v="Brasilia"/>
    <s v="Notebook 17"/>
    <n v="4500"/>
    <n v="8"/>
    <n v="36000"/>
    <n v="9000"/>
    <n v="0.25"/>
  </r>
  <r>
    <x v="3"/>
    <x v="1"/>
    <x v="65"/>
    <x v="0"/>
    <x v="0"/>
    <s v="Brasilia"/>
    <s v="Notebook 17"/>
    <n v="4500"/>
    <n v="4"/>
    <n v="18000"/>
    <n v="4500"/>
    <n v="0.25"/>
  </r>
  <r>
    <x v="1"/>
    <x v="1"/>
    <x v="66"/>
    <x v="0"/>
    <x v="0"/>
    <s v="Brasilia"/>
    <s v="Notebook 17"/>
    <n v="4500"/>
    <n v="5"/>
    <n v="22500"/>
    <n v="5625"/>
    <n v="0.25"/>
  </r>
  <r>
    <x v="4"/>
    <x v="1"/>
    <x v="67"/>
    <x v="0"/>
    <x v="0"/>
    <s v="Brasilia"/>
    <s v="Notebook 17"/>
    <n v="4500"/>
    <n v="6"/>
    <n v="27000"/>
    <n v="6750"/>
    <n v="0.25"/>
  </r>
  <r>
    <x v="1"/>
    <x v="1"/>
    <x v="68"/>
    <x v="0"/>
    <x v="0"/>
    <s v="Brasilia"/>
    <s v="Monitor 20 pol"/>
    <n v="1200"/>
    <n v="4"/>
    <n v="4800"/>
    <n v="1440"/>
    <n v="0.3"/>
  </r>
  <r>
    <x v="2"/>
    <x v="1"/>
    <x v="69"/>
    <x v="0"/>
    <x v="0"/>
    <s v="Brasilia"/>
    <s v="TV LED HD"/>
    <n v="3400"/>
    <n v="1"/>
    <n v="3400"/>
    <n v="1190"/>
    <n v="0.35"/>
  </r>
  <r>
    <x v="3"/>
    <x v="0"/>
    <x v="70"/>
    <x v="0"/>
    <x v="0"/>
    <s v="Brasilia"/>
    <s v="Teclado Gamer"/>
    <n v="500"/>
    <n v="10"/>
    <n v="5000"/>
    <n v="1250"/>
    <n v="0.25"/>
  </r>
  <r>
    <x v="3"/>
    <x v="1"/>
    <x v="71"/>
    <x v="0"/>
    <x v="0"/>
    <s v="Brasilia"/>
    <s v="TV LED HD"/>
    <n v="3400"/>
    <n v="8"/>
    <n v="27200"/>
    <n v="9520"/>
    <n v="0.35"/>
  </r>
  <r>
    <x v="0"/>
    <x v="1"/>
    <x v="72"/>
    <x v="0"/>
    <x v="0"/>
    <s v="Brasilia"/>
    <s v="Desktop Basic"/>
    <n v="4600"/>
    <n v="12"/>
    <n v="55200"/>
    <n v="13800"/>
    <n v="0.25"/>
  </r>
  <r>
    <x v="3"/>
    <x v="0"/>
    <x v="73"/>
    <x v="0"/>
    <x v="0"/>
    <s v="Brasilia"/>
    <s v="Teclado Gamer"/>
    <n v="500"/>
    <n v="10"/>
    <n v="5000"/>
    <n v="1250"/>
    <n v="0.25"/>
  </r>
  <r>
    <x v="2"/>
    <x v="1"/>
    <x v="74"/>
    <x v="0"/>
    <x v="0"/>
    <s v="Brasilia"/>
    <s v="TV Ultra"/>
    <n v="5130"/>
    <n v="15"/>
    <n v="76950"/>
    <n v="30780"/>
    <n v="0.4"/>
  </r>
  <r>
    <x v="4"/>
    <x v="0"/>
    <x v="75"/>
    <x v="0"/>
    <x v="0"/>
    <s v="Brasilia"/>
    <s v="Monitor 24 pol"/>
    <n v="1500"/>
    <n v="1"/>
    <n v="1500"/>
    <n v="600"/>
    <n v="0.4"/>
  </r>
  <r>
    <x v="0"/>
    <x v="1"/>
    <x v="76"/>
    <x v="0"/>
    <x v="0"/>
    <s v="Brasilia"/>
    <s v="Notebook 15"/>
    <n v="3200"/>
    <n v="11"/>
    <n v="35200"/>
    <n v="7040"/>
    <n v="0.2"/>
  </r>
  <r>
    <x v="0"/>
    <x v="1"/>
    <x v="77"/>
    <x v="0"/>
    <x v="0"/>
    <s v="Brasilia"/>
    <s v="Desktop Pro"/>
    <n v="5340"/>
    <n v="2"/>
    <n v="10680"/>
    <n v="3204"/>
    <n v="0.3"/>
  </r>
  <r>
    <x v="3"/>
    <x v="0"/>
    <x v="78"/>
    <x v="0"/>
    <x v="0"/>
    <s v="Brasilia"/>
    <s v="Desktop Pro"/>
    <n v="5340"/>
    <n v="1"/>
    <n v="5340"/>
    <n v="1602"/>
    <n v="0.3"/>
  </r>
  <r>
    <x v="0"/>
    <x v="0"/>
    <x v="79"/>
    <x v="0"/>
    <x v="0"/>
    <s v="Brasilia"/>
    <s v="Teclado Gamer"/>
    <n v="500"/>
    <n v="5"/>
    <n v="2500"/>
    <n v="625"/>
    <n v="0.25"/>
  </r>
  <r>
    <x v="0"/>
    <x v="0"/>
    <x v="80"/>
    <x v="0"/>
    <x v="0"/>
    <s v="Brasilia"/>
    <s v="Desktop Pro"/>
    <n v="5340"/>
    <n v="12"/>
    <n v="64080"/>
    <n v="19224"/>
    <n v="0.3"/>
  </r>
  <r>
    <x v="4"/>
    <x v="1"/>
    <x v="81"/>
    <x v="0"/>
    <x v="0"/>
    <s v="Brasilia"/>
    <s v="Monitor 20 pol"/>
    <n v="1200"/>
    <n v="8"/>
    <n v="9600"/>
    <n v="2880"/>
    <n v="0.3"/>
  </r>
  <r>
    <x v="0"/>
    <x v="0"/>
    <x v="82"/>
    <x v="0"/>
    <x v="0"/>
    <s v="Brasilia"/>
    <s v="Notebook 20"/>
    <n v="5300"/>
    <n v="8"/>
    <n v="42400"/>
    <n v="12720"/>
    <n v="0.3"/>
  </r>
  <r>
    <x v="1"/>
    <x v="1"/>
    <x v="83"/>
    <x v="0"/>
    <x v="0"/>
    <s v="Brasilia"/>
    <s v="Desktop Ultra"/>
    <n v="8902"/>
    <n v="11"/>
    <n v="97922"/>
    <n v="34272.699999999997"/>
    <n v="0.35"/>
  </r>
  <r>
    <x v="3"/>
    <x v="1"/>
    <x v="84"/>
    <x v="0"/>
    <x v="0"/>
    <s v="Brasilia"/>
    <s v="Desktop Ultra"/>
    <n v="8902"/>
    <n v="12"/>
    <n v="106824"/>
    <n v="37388.399999999994"/>
    <n v="0.35"/>
  </r>
  <r>
    <x v="1"/>
    <x v="1"/>
    <x v="85"/>
    <x v="0"/>
    <x v="0"/>
    <s v="Brasilia"/>
    <s v="Notebook 17"/>
    <n v="4500"/>
    <n v="3"/>
    <n v="13500"/>
    <n v="3375"/>
    <n v="0.25"/>
  </r>
  <r>
    <x v="0"/>
    <x v="0"/>
    <x v="0"/>
    <x v="0"/>
    <x v="1"/>
    <s v="Goiania"/>
    <s v="Desktop Ultra"/>
    <n v="8902"/>
    <n v="13"/>
    <n v="35608"/>
    <n v="12462.8"/>
    <n v="0.35"/>
  </r>
  <r>
    <x v="0"/>
    <x v="0"/>
    <x v="1"/>
    <x v="0"/>
    <x v="1"/>
    <s v="Goiania"/>
    <s v="Teclado Gamer"/>
    <n v="500"/>
    <n v="13"/>
    <n v="2000"/>
    <n v="500"/>
    <n v="0.25"/>
  </r>
  <r>
    <x v="0"/>
    <x v="1"/>
    <x v="2"/>
    <x v="0"/>
    <x v="1"/>
    <s v="Goiania"/>
    <s v="Monitor 20 pol"/>
    <n v="1200"/>
    <n v="13"/>
    <n v="6000"/>
    <n v="1800"/>
    <n v="0.3"/>
  </r>
  <r>
    <x v="0"/>
    <x v="1"/>
    <x v="3"/>
    <x v="0"/>
    <x v="1"/>
    <s v="Goiania"/>
    <s v="Teclado Gamer"/>
    <n v="500"/>
    <n v="12"/>
    <n v="6000"/>
    <n v="1500"/>
    <n v="0.25"/>
  </r>
  <r>
    <x v="1"/>
    <x v="1"/>
    <x v="4"/>
    <x v="0"/>
    <x v="1"/>
    <s v="Goiania"/>
    <s v="Desktop Ultra"/>
    <n v="8902"/>
    <n v="9"/>
    <n v="80118"/>
    <n v="28041.3"/>
    <n v="0.35"/>
  </r>
  <r>
    <x v="0"/>
    <x v="0"/>
    <x v="5"/>
    <x v="0"/>
    <x v="1"/>
    <s v="Goiania"/>
    <s v="TV Ultra"/>
    <n v="5130"/>
    <n v="2"/>
    <n v="10260"/>
    <n v="4104"/>
    <n v="0.4"/>
  </r>
  <r>
    <x v="0"/>
    <x v="1"/>
    <x v="6"/>
    <x v="0"/>
    <x v="1"/>
    <s v="Goiania"/>
    <s v="Desktop Ultra"/>
    <n v="8902"/>
    <n v="6"/>
    <n v="53412"/>
    <n v="18694.199999999997"/>
    <n v="0.35"/>
  </r>
  <r>
    <x v="2"/>
    <x v="1"/>
    <x v="7"/>
    <x v="0"/>
    <x v="1"/>
    <s v="Goiania"/>
    <s v="Teclado"/>
    <n v="300"/>
    <n v="1"/>
    <n v="300"/>
    <n v="45"/>
    <n v="0.15"/>
  </r>
  <r>
    <x v="1"/>
    <x v="0"/>
    <x v="8"/>
    <x v="0"/>
    <x v="1"/>
    <s v="Goiania"/>
    <s v="Monitor 27 pol"/>
    <n v="1700"/>
    <n v="10"/>
    <n v="17000"/>
    <n v="8500"/>
    <n v="0.5"/>
  </r>
  <r>
    <x v="3"/>
    <x v="0"/>
    <x v="9"/>
    <x v="0"/>
    <x v="1"/>
    <s v="Goiania"/>
    <s v="Monitor 24 pol"/>
    <n v="1500"/>
    <n v="3"/>
    <n v="4500"/>
    <n v="1800"/>
    <n v="0.4"/>
  </r>
  <r>
    <x v="1"/>
    <x v="1"/>
    <x v="10"/>
    <x v="0"/>
    <x v="1"/>
    <s v="Goiania"/>
    <s v="Desktop Pro"/>
    <n v="5340"/>
    <n v="12"/>
    <n v="64080"/>
    <n v="19224"/>
    <n v="0.3"/>
  </r>
  <r>
    <x v="0"/>
    <x v="1"/>
    <x v="11"/>
    <x v="0"/>
    <x v="1"/>
    <s v="Goiania"/>
    <s v="Desktop Ultra"/>
    <n v="8902"/>
    <n v="2"/>
    <n v="17804"/>
    <n v="6231.4"/>
    <n v="0.35"/>
  </r>
  <r>
    <x v="0"/>
    <x v="1"/>
    <x v="12"/>
    <x v="0"/>
    <x v="1"/>
    <s v="Goiania"/>
    <s v="TV Ultra"/>
    <n v="5130"/>
    <n v="8"/>
    <n v="41040"/>
    <n v="16416"/>
    <n v="0.4"/>
  </r>
  <r>
    <x v="3"/>
    <x v="1"/>
    <x v="13"/>
    <x v="0"/>
    <x v="1"/>
    <s v="Goiania"/>
    <s v="Desktop Ultra"/>
    <n v="8902"/>
    <n v="3"/>
    <n v="26706"/>
    <n v="9347.0999999999985"/>
    <n v="0.35"/>
  </r>
  <r>
    <x v="1"/>
    <x v="0"/>
    <x v="14"/>
    <x v="0"/>
    <x v="1"/>
    <s v="Goiania"/>
    <s v="TV LED HD"/>
    <n v="3400"/>
    <n v="8"/>
    <n v="27200"/>
    <n v="9520"/>
    <n v="0.35"/>
  </r>
  <r>
    <x v="1"/>
    <x v="1"/>
    <x v="15"/>
    <x v="0"/>
    <x v="1"/>
    <s v="Goiania"/>
    <s v="Notebook 20"/>
    <n v="5300"/>
    <n v="10"/>
    <n v="53000"/>
    <n v="15900"/>
    <n v="0.3"/>
  </r>
  <r>
    <x v="0"/>
    <x v="0"/>
    <x v="16"/>
    <x v="0"/>
    <x v="1"/>
    <s v="Goiania"/>
    <s v="Desktop Ultra"/>
    <n v="8902"/>
    <n v="11"/>
    <n v="97922"/>
    <n v="34272.699999999997"/>
    <n v="0.35"/>
  </r>
  <r>
    <x v="0"/>
    <x v="1"/>
    <x v="17"/>
    <x v="0"/>
    <x v="1"/>
    <s v="Goiania"/>
    <s v="TV Ultra"/>
    <n v="5130"/>
    <n v="2"/>
    <n v="10260"/>
    <n v="4104"/>
    <n v="0.4"/>
  </r>
  <r>
    <x v="2"/>
    <x v="0"/>
    <x v="18"/>
    <x v="0"/>
    <x v="1"/>
    <s v="Goiania"/>
    <s v="Teclado"/>
    <n v="300"/>
    <n v="11"/>
    <n v="3300"/>
    <n v="495"/>
    <n v="0.15"/>
  </r>
  <r>
    <x v="3"/>
    <x v="1"/>
    <x v="19"/>
    <x v="0"/>
    <x v="1"/>
    <s v="Goiania"/>
    <s v="Notebook 15"/>
    <n v="3200"/>
    <n v="5"/>
    <n v="16000"/>
    <n v="3200"/>
    <n v="0.2"/>
  </r>
  <r>
    <x v="0"/>
    <x v="1"/>
    <x v="20"/>
    <x v="0"/>
    <x v="1"/>
    <s v="Goiania"/>
    <s v="Desktop Ultra"/>
    <n v="8902"/>
    <n v="2"/>
    <n v="17804"/>
    <n v="6231.4"/>
    <n v="0.35"/>
  </r>
  <r>
    <x v="1"/>
    <x v="1"/>
    <x v="21"/>
    <x v="0"/>
    <x v="1"/>
    <s v="Goiania"/>
    <s v="Teclado"/>
    <n v="300"/>
    <n v="10"/>
    <n v="3000"/>
    <n v="450"/>
    <n v="0.15"/>
  </r>
  <r>
    <x v="2"/>
    <x v="0"/>
    <x v="22"/>
    <x v="0"/>
    <x v="1"/>
    <s v="Goiania"/>
    <s v="Notebook 15"/>
    <n v="3200"/>
    <n v="12"/>
    <n v="38400"/>
    <n v="7680"/>
    <n v="0.2"/>
  </r>
  <r>
    <x v="0"/>
    <x v="1"/>
    <x v="23"/>
    <x v="0"/>
    <x v="1"/>
    <s v="Goiania"/>
    <s v="Desktop Basic"/>
    <n v="4600"/>
    <n v="7"/>
    <n v="32200"/>
    <n v="8050"/>
    <n v="0.25"/>
  </r>
  <r>
    <x v="2"/>
    <x v="0"/>
    <x v="24"/>
    <x v="0"/>
    <x v="1"/>
    <s v="Goiania"/>
    <s v="Monitor 20 pol"/>
    <n v="1200"/>
    <n v="9"/>
    <n v="10800"/>
    <n v="3240"/>
    <n v="0.3"/>
  </r>
  <r>
    <x v="3"/>
    <x v="0"/>
    <x v="25"/>
    <x v="0"/>
    <x v="1"/>
    <s v="Goiania"/>
    <s v="Desktop Basic"/>
    <n v="4600"/>
    <n v="11"/>
    <n v="50600"/>
    <n v="12650"/>
    <n v="0.25"/>
  </r>
  <r>
    <x v="4"/>
    <x v="1"/>
    <x v="26"/>
    <x v="0"/>
    <x v="1"/>
    <s v="Goiania"/>
    <s v="Desktop Pro"/>
    <n v="5340"/>
    <n v="9"/>
    <n v="48060"/>
    <n v="14418"/>
    <n v="0.3"/>
  </r>
  <r>
    <x v="0"/>
    <x v="1"/>
    <x v="27"/>
    <x v="0"/>
    <x v="1"/>
    <s v="Goiania"/>
    <s v="Notebook 20"/>
    <n v="5300"/>
    <n v="5"/>
    <n v="26500"/>
    <n v="7950"/>
    <n v="0.3"/>
  </r>
  <r>
    <x v="0"/>
    <x v="1"/>
    <x v="28"/>
    <x v="0"/>
    <x v="1"/>
    <s v="Goiania"/>
    <s v="Monitor 24 pol"/>
    <n v="1500"/>
    <n v="3"/>
    <n v="4500"/>
    <n v="1800"/>
    <n v="0.4"/>
  </r>
  <r>
    <x v="1"/>
    <x v="1"/>
    <x v="28"/>
    <x v="0"/>
    <x v="1"/>
    <s v="Goiania"/>
    <s v="Notebook 15"/>
    <n v="3200"/>
    <n v="10"/>
    <n v="32000"/>
    <n v="6400"/>
    <n v="0.2"/>
  </r>
  <r>
    <x v="0"/>
    <x v="0"/>
    <x v="29"/>
    <x v="0"/>
    <x v="1"/>
    <s v="Goiania"/>
    <s v="Monitor 24 pol"/>
    <n v="1500"/>
    <n v="8"/>
    <n v="12000"/>
    <n v="4800"/>
    <n v="0.4"/>
  </r>
  <r>
    <x v="2"/>
    <x v="0"/>
    <x v="30"/>
    <x v="0"/>
    <x v="1"/>
    <s v="Goiania"/>
    <s v="Teclado Gamer"/>
    <n v="500"/>
    <n v="12"/>
    <n v="6000"/>
    <n v="1500"/>
    <n v="0.25"/>
  </r>
  <r>
    <x v="0"/>
    <x v="1"/>
    <x v="31"/>
    <x v="0"/>
    <x v="1"/>
    <s v="Goiania"/>
    <s v="Teclado"/>
    <n v="300"/>
    <n v="8"/>
    <n v="2400"/>
    <n v="360"/>
    <n v="0.15"/>
  </r>
  <r>
    <x v="3"/>
    <x v="0"/>
    <x v="32"/>
    <x v="0"/>
    <x v="1"/>
    <s v="Goiania"/>
    <s v="Monitor 27 pol"/>
    <n v="1700"/>
    <n v="10"/>
    <n v="17000"/>
    <n v="8500"/>
    <n v="0.5"/>
  </r>
  <r>
    <x v="0"/>
    <x v="1"/>
    <x v="33"/>
    <x v="0"/>
    <x v="1"/>
    <s v="Goiania"/>
    <s v="TV LED HD"/>
    <n v="3400"/>
    <n v="6"/>
    <n v="20400"/>
    <n v="7140"/>
    <n v="0.35"/>
  </r>
  <r>
    <x v="0"/>
    <x v="1"/>
    <x v="34"/>
    <x v="0"/>
    <x v="1"/>
    <s v="Goiania"/>
    <s v="Teclado"/>
    <n v="300"/>
    <n v="4"/>
    <n v="1200"/>
    <n v="180"/>
    <n v="0.15"/>
  </r>
  <r>
    <x v="0"/>
    <x v="1"/>
    <x v="35"/>
    <x v="0"/>
    <x v="1"/>
    <s v="Goiania"/>
    <s v="Teclado Gamer"/>
    <n v="500"/>
    <n v="9"/>
    <n v="4500"/>
    <n v="1125"/>
    <n v="0.25"/>
  </r>
  <r>
    <x v="3"/>
    <x v="1"/>
    <x v="36"/>
    <x v="0"/>
    <x v="1"/>
    <s v="Goiania"/>
    <s v="Notebook 15"/>
    <n v="3200"/>
    <n v="5"/>
    <n v="16000"/>
    <n v="3200"/>
    <n v="0.2"/>
  </r>
  <r>
    <x v="0"/>
    <x v="1"/>
    <x v="37"/>
    <x v="0"/>
    <x v="1"/>
    <s v="Goiania"/>
    <s v="Teclado Gamer"/>
    <n v="500"/>
    <n v="1"/>
    <n v="500"/>
    <n v="125"/>
    <n v="0.25"/>
  </r>
  <r>
    <x v="3"/>
    <x v="1"/>
    <x v="38"/>
    <x v="0"/>
    <x v="1"/>
    <s v="Goiania"/>
    <s v="Monitor 27 pol"/>
    <n v="1700"/>
    <n v="6"/>
    <n v="10200"/>
    <n v="5100"/>
    <n v="0.5"/>
  </r>
  <r>
    <x v="0"/>
    <x v="1"/>
    <x v="39"/>
    <x v="0"/>
    <x v="1"/>
    <s v="Goiania"/>
    <s v="Desktop Ultra"/>
    <n v="8902"/>
    <n v="4"/>
    <n v="35608"/>
    <n v="12462.8"/>
    <n v="0.35"/>
  </r>
  <r>
    <x v="1"/>
    <x v="1"/>
    <x v="40"/>
    <x v="0"/>
    <x v="1"/>
    <s v="Goiania"/>
    <s v="Desktop Pro"/>
    <n v="5340"/>
    <n v="1"/>
    <n v="5340"/>
    <n v="1602"/>
    <n v="0.3"/>
  </r>
  <r>
    <x v="0"/>
    <x v="1"/>
    <x v="41"/>
    <x v="0"/>
    <x v="1"/>
    <s v="Goiania"/>
    <s v="Desktop Ultra"/>
    <n v="8902"/>
    <n v="8"/>
    <n v="71216"/>
    <n v="24925.599999999999"/>
    <n v="0.35"/>
  </r>
  <r>
    <x v="3"/>
    <x v="0"/>
    <x v="42"/>
    <x v="0"/>
    <x v="1"/>
    <s v="Goiania"/>
    <s v="Teclado Gamer"/>
    <n v="500"/>
    <n v="5"/>
    <n v="2500"/>
    <n v="625"/>
    <n v="0.25"/>
  </r>
  <r>
    <x v="4"/>
    <x v="1"/>
    <x v="43"/>
    <x v="0"/>
    <x v="1"/>
    <s v="Goiania"/>
    <s v="Monitor 20 pol"/>
    <n v="1200"/>
    <n v="2"/>
    <n v="2400"/>
    <n v="720"/>
    <n v="0.3"/>
  </r>
  <r>
    <x v="2"/>
    <x v="0"/>
    <x v="44"/>
    <x v="0"/>
    <x v="1"/>
    <s v="Goiania"/>
    <s v="Notebook 17"/>
    <n v="4500"/>
    <n v="5"/>
    <n v="22500"/>
    <n v="5625"/>
    <n v="0.25"/>
  </r>
  <r>
    <x v="0"/>
    <x v="1"/>
    <x v="45"/>
    <x v="0"/>
    <x v="1"/>
    <s v="Goiania"/>
    <s v="Desktop Ultra"/>
    <n v="8902"/>
    <n v="8"/>
    <n v="71216"/>
    <n v="24925.599999999999"/>
    <n v="0.35"/>
  </r>
  <r>
    <x v="4"/>
    <x v="1"/>
    <x v="46"/>
    <x v="0"/>
    <x v="1"/>
    <s v="Goiania"/>
    <s v="Notebook 20"/>
    <n v="5300"/>
    <n v="1"/>
    <n v="5300"/>
    <n v="1590"/>
    <n v="0.3"/>
  </r>
  <r>
    <x v="2"/>
    <x v="1"/>
    <x v="47"/>
    <x v="0"/>
    <x v="1"/>
    <s v="Goiania"/>
    <s v="Notebook 20"/>
    <n v="5300"/>
    <n v="1"/>
    <n v="5300"/>
    <n v="1590"/>
    <n v="0.3"/>
  </r>
  <r>
    <x v="0"/>
    <x v="1"/>
    <x v="48"/>
    <x v="0"/>
    <x v="1"/>
    <s v="Goiania"/>
    <s v="Desktop Basic"/>
    <n v="4600"/>
    <n v="8"/>
    <n v="36800"/>
    <n v="9200"/>
    <n v="0.25"/>
  </r>
  <r>
    <x v="1"/>
    <x v="0"/>
    <x v="49"/>
    <x v="0"/>
    <x v="1"/>
    <s v="Goiania"/>
    <s v="Notebook 15"/>
    <n v="3200"/>
    <n v="6"/>
    <n v="19200"/>
    <n v="3840"/>
    <n v="0.2"/>
  </r>
  <r>
    <x v="0"/>
    <x v="0"/>
    <x v="50"/>
    <x v="0"/>
    <x v="1"/>
    <s v="Goiania"/>
    <s v="TV Ultra"/>
    <n v="5130"/>
    <n v="5"/>
    <n v="25650"/>
    <n v="10260"/>
    <n v="0.4"/>
  </r>
  <r>
    <x v="1"/>
    <x v="1"/>
    <x v="51"/>
    <x v="0"/>
    <x v="1"/>
    <s v="Goiania"/>
    <s v="Notebook 17"/>
    <n v="4500"/>
    <n v="11"/>
    <n v="49500"/>
    <n v="12375"/>
    <n v="0.25"/>
  </r>
  <r>
    <x v="4"/>
    <x v="1"/>
    <x v="52"/>
    <x v="0"/>
    <x v="1"/>
    <s v="Goiania"/>
    <s v="Teclado"/>
    <n v="300"/>
    <n v="4"/>
    <n v="1200"/>
    <n v="180"/>
    <n v="0.15"/>
  </r>
  <r>
    <x v="0"/>
    <x v="0"/>
    <x v="53"/>
    <x v="0"/>
    <x v="1"/>
    <s v="Goiania"/>
    <s v="Desktop Ultra"/>
    <n v="8902"/>
    <n v="3"/>
    <n v="26706"/>
    <n v="9347.0999999999985"/>
    <n v="0.35"/>
  </r>
  <r>
    <x v="0"/>
    <x v="0"/>
    <x v="54"/>
    <x v="0"/>
    <x v="1"/>
    <s v="Goiania"/>
    <s v="Desktop Basic"/>
    <n v="4600"/>
    <n v="12"/>
    <n v="55200"/>
    <n v="13800"/>
    <n v="0.25"/>
  </r>
  <r>
    <x v="0"/>
    <x v="0"/>
    <x v="55"/>
    <x v="0"/>
    <x v="1"/>
    <s v="Goiania"/>
    <s v="TV LED HD"/>
    <n v="3400"/>
    <n v="1"/>
    <n v="3400"/>
    <n v="1190"/>
    <n v="0.35"/>
  </r>
  <r>
    <x v="4"/>
    <x v="1"/>
    <x v="56"/>
    <x v="0"/>
    <x v="1"/>
    <s v="Goiania"/>
    <s v="Desktop Pro"/>
    <n v="5340"/>
    <n v="8"/>
    <n v="42720"/>
    <n v="12816"/>
    <n v="0.3"/>
  </r>
  <r>
    <x v="0"/>
    <x v="0"/>
    <x v="57"/>
    <x v="0"/>
    <x v="1"/>
    <s v="Goiania"/>
    <s v="Monitor 27 pol"/>
    <n v="1700"/>
    <n v="12"/>
    <n v="20400"/>
    <n v="10200"/>
    <n v="0.5"/>
  </r>
  <r>
    <x v="3"/>
    <x v="0"/>
    <x v="58"/>
    <x v="0"/>
    <x v="1"/>
    <s v="Goiania"/>
    <s v="Notebook 15"/>
    <n v="3200"/>
    <n v="12"/>
    <n v="38400"/>
    <n v="7680"/>
    <n v="0.2"/>
  </r>
  <r>
    <x v="3"/>
    <x v="1"/>
    <x v="59"/>
    <x v="0"/>
    <x v="1"/>
    <s v="Goiania"/>
    <s v="Teclado Gamer"/>
    <n v="500"/>
    <n v="10"/>
    <n v="5000"/>
    <n v="1250"/>
    <n v="0.25"/>
  </r>
  <r>
    <x v="3"/>
    <x v="1"/>
    <x v="60"/>
    <x v="0"/>
    <x v="1"/>
    <s v="Goiania"/>
    <s v="Notebook 20"/>
    <n v="5300"/>
    <n v="10"/>
    <n v="53000"/>
    <n v="15900"/>
    <n v="0.3"/>
  </r>
  <r>
    <x v="0"/>
    <x v="1"/>
    <x v="61"/>
    <x v="0"/>
    <x v="1"/>
    <s v="Goiania"/>
    <s v="Notebook 15"/>
    <n v="3200"/>
    <n v="7"/>
    <n v="22400"/>
    <n v="4480"/>
    <n v="0.2"/>
  </r>
  <r>
    <x v="4"/>
    <x v="0"/>
    <x v="62"/>
    <x v="0"/>
    <x v="1"/>
    <s v="Goiania"/>
    <s v="Teclado Gamer"/>
    <n v="500"/>
    <n v="15"/>
    <n v="7500"/>
    <n v="1875"/>
    <n v="0.25"/>
  </r>
  <r>
    <x v="3"/>
    <x v="0"/>
    <x v="63"/>
    <x v="0"/>
    <x v="1"/>
    <s v="Goiania"/>
    <s v="Notebook 15"/>
    <n v="3200"/>
    <n v="10"/>
    <n v="32000"/>
    <n v="6400"/>
    <n v="0.2"/>
  </r>
  <r>
    <x v="0"/>
    <x v="1"/>
    <x v="64"/>
    <x v="0"/>
    <x v="1"/>
    <s v="Goiania"/>
    <s v="Notebook 17"/>
    <n v="4500"/>
    <n v="8"/>
    <n v="36000"/>
    <n v="9000"/>
    <n v="0.25"/>
  </r>
  <r>
    <x v="3"/>
    <x v="1"/>
    <x v="65"/>
    <x v="0"/>
    <x v="1"/>
    <s v="Goiania"/>
    <s v="Notebook 17"/>
    <n v="4500"/>
    <n v="4"/>
    <n v="18000"/>
    <n v="4500"/>
    <n v="0.25"/>
  </r>
  <r>
    <x v="1"/>
    <x v="1"/>
    <x v="66"/>
    <x v="0"/>
    <x v="1"/>
    <s v="Goiania"/>
    <s v="Notebook 17"/>
    <n v="4500"/>
    <n v="5"/>
    <n v="22500"/>
    <n v="5625"/>
    <n v="0.25"/>
  </r>
  <r>
    <x v="4"/>
    <x v="1"/>
    <x v="67"/>
    <x v="0"/>
    <x v="1"/>
    <s v="Goiania"/>
    <s v="Notebook 17"/>
    <n v="4500"/>
    <n v="6"/>
    <n v="27000"/>
    <n v="6750"/>
    <n v="0.25"/>
  </r>
  <r>
    <x v="1"/>
    <x v="1"/>
    <x v="68"/>
    <x v="0"/>
    <x v="1"/>
    <s v="Goiania"/>
    <s v="Monitor 20 pol"/>
    <n v="1200"/>
    <n v="4"/>
    <n v="4800"/>
    <n v="1440"/>
    <n v="0.3"/>
  </r>
  <r>
    <x v="2"/>
    <x v="1"/>
    <x v="69"/>
    <x v="0"/>
    <x v="1"/>
    <s v="Goiania"/>
    <s v="TV LED HD"/>
    <n v="3400"/>
    <n v="10"/>
    <n v="3400"/>
    <n v="1190"/>
    <n v="0.35"/>
  </r>
  <r>
    <x v="3"/>
    <x v="0"/>
    <x v="70"/>
    <x v="0"/>
    <x v="1"/>
    <s v="Goiania"/>
    <s v="Teclado Gamer"/>
    <n v="500"/>
    <n v="10"/>
    <n v="5000"/>
    <n v="1250"/>
    <n v="0.25"/>
  </r>
  <r>
    <x v="3"/>
    <x v="1"/>
    <x v="71"/>
    <x v="0"/>
    <x v="1"/>
    <s v="Goiania"/>
    <s v="TV LED HD"/>
    <n v="3400"/>
    <n v="8"/>
    <n v="27200"/>
    <n v="9520"/>
    <n v="0.35"/>
  </r>
  <r>
    <x v="0"/>
    <x v="1"/>
    <x v="72"/>
    <x v="0"/>
    <x v="1"/>
    <s v="Goiania"/>
    <s v="Desktop Basic"/>
    <n v="4600"/>
    <n v="12"/>
    <n v="55200"/>
    <n v="13800"/>
    <n v="0.25"/>
  </r>
  <r>
    <x v="3"/>
    <x v="0"/>
    <x v="73"/>
    <x v="0"/>
    <x v="1"/>
    <s v="Goiania"/>
    <s v="Teclado Gamer"/>
    <n v="500"/>
    <n v="10"/>
    <n v="5000"/>
    <n v="1250"/>
    <n v="0.25"/>
  </r>
  <r>
    <x v="2"/>
    <x v="1"/>
    <x v="74"/>
    <x v="0"/>
    <x v="1"/>
    <s v="Goiania"/>
    <s v="TV Ultra"/>
    <n v="5130"/>
    <n v="15"/>
    <n v="76950"/>
    <n v="30780"/>
    <n v="0.4"/>
  </r>
  <r>
    <x v="4"/>
    <x v="0"/>
    <x v="75"/>
    <x v="0"/>
    <x v="1"/>
    <s v="Goiania"/>
    <s v="Monitor 24 pol"/>
    <n v="1500"/>
    <n v="1"/>
    <n v="1500"/>
    <n v="600"/>
    <n v="0.4"/>
  </r>
  <r>
    <x v="0"/>
    <x v="1"/>
    <x v="76"/>
    <x v="0"/>
    <x v="1"/>
    <s v="Goiania"/>
    <s v="Notebook 15"/>
    <n v="3200"/>
    <n v="20"/>
    <n v="35200"/>
    <n v="7040"/>
    <n v="0.2"/>
  </r>
  <r>
    <x v="0"/>
    <x v="1"/>
    <x v="77"/>
    <x v="0"/>
    <x v="1"/>
    <s v="Goiania"/>
    <s v="Desktop Pro"/>
    <n v="5340"/>
    <n v="20"/>
    <n v="10680"/>
    <n v="3204"/>
    <n v="0.3"/>
  </r>
  <r>
    <x v="3"/>
    <x v="0"/>
    <x v="78"/>
    <x v="0"/>
    <x v="1"/>
    <s v="Goiania"/>
    <s v="Desktop Pro"/>
    <n v="5340"/>
    <n v="1"/>
    <n v="5340"/>
    <n v="1602"/>
    <n v="0.3"/>
  </r>
  <r>
    <x v="0"/>
    <x v="0"/>
    <x v="79"/>
    <x v="0"/>
    <x v="1"/>
    <s v="Goiania"/>
    <s v="Teclado Gamer"/>
    <n v="500"/>
    <n v="5"/>
    <n v="2500"/>
    <n v="625"/>
    <n v="0.25"/>
  </r>
  <r>
    <x v="0"/>
    <x v="0"/>
    <x v="80"/>
    <x v="0"/>
    <x v="1"/>
    <s v="Goiania"/>
    <s v="Desktop Pro"/>
    <n v="5340"/>
    <n v="12"/>
    <n v="64080"/>
    <n v="19224"/>
    <n v="0.3"/>
  </r>
  <r>
    <x v="4"/>
    <x v="1"/>
    <x v="81"/>
    <x v="0"/>
    <x v="1"/>
    <s v="Goiania"/>
    <s v="Monitor 20 pol"/>
    <n v="1200"/>
    <n v="8"/>
    <n v="9600"/>
    <n v="2880"/>
    <n v="0.3"/>
  </r>
  <r>
    <x v="0"/>
    <x v="0"/>
    <x v="82"/>
    <x v="0"/>
    <x v="1"/>
    <s v="Goiania"/>
    <s v="Notebook 20"/>
    <n v="5300"/>
    <n v="20"/>
    <n v="42400"/>
    <n v="12720"/>
    <n v="0.3"/>
  </r>
  <r>
    <x v="1"/>
    <x v="1"/>
    <x v="83"/>
    <x v="0"/>
    <x v="1"/>
    <s v="Goiania"/>
    <s v="Desktop Ultra"/>
    <n v="8902"/>
    <n v="20"/>
    <n v="97922"/>
    <n v="34272.699999999997"/>
    <n v="0.35"/>
  </r>
  <r>
    <x v="3"/>
    <x v="1"/>
    <x v="84"/>
    <x v="0"/>
    <x v="1"/>
    <s v="Goiania"/>
    <s v="Desktop Ultra"/>
    <n v="8902"/>
    <n v="12"/>
    <n v="106824"/>
    <n v="37388.399999999994"/>
    <n v="0.35"/>
  </r>
  <r>
    <x v="1"/>
    <x v="1"/>
    <x v="85"/>
    <x v="0"/>
    <x v="1"/>
    <s v="Goiania"/>
    <s v="Notebook 17"/>
    <n v="4500"/>
    <n v="3"/>
    <n v="13500"/>
    <n v="3375"/>
    <n v="0.25"/>
  </r>
  <r>
    <x v="0"/>
    <x v="0"/>
    <x v="0"/>
    <x v="0"/>
    <x v="2"/>
    <s v="Cuiabá"/>
    <s v="Desktop Ultra"/>
    <n v="8902"/>
    <n v="4"/>
    <n v="35608"/>
    <n v="12462.8"/>
    <n v="0.35"/>
  </r>
  <r>
    <x v="0"/>
    <x v="0"/>
    <x v="1"/>
    <x v="0"/>
    <x v="2"/>
    <s v="Cuiabá"/>
    <s v="Teclado Gamer"/>
    <n v="500"/>
    <n v="4"/>
    <n v="2000"/>
    <n v="500"/>
    <n v="0.25"/>
  </r>
  <r>
    <x v="0"/>
    <x v="1"/>
    <x v="2"/>
    <x v="0"/>
    <x v="2"/>
    <s v="Cuiabá"/>
    <s v="Monitor 20 pol"/>
    <n v="1200"/>
    <n v="5"/>
    <n v="6000"/>
    <n v="1800"/>
    <n v="0.3"/>
  </r>
  <r>
    <x v="0"/>
    <x v="1"/>
    <x v="3"/>
    <x v="0"/>
    <x v="2"/>
    <s v="Cuiabá"/>
    <s v="Teclado Gamer"/>
    <n v="500"/>
    <n v="12"/>
    <n v="6000"/>
    <n v="1500"/>
    <n v="0.25"/>
  </r>
  <r>
    <x v="1"/>
    <x v="1"/>
    <x v="4"/>
    <x v="0"/>
    <x v="2"/>
    <s v="Cuiabá"/>
    <s v="Desktop Ultra"/>
    <n v="8902"/>
    <n v="21"/>
    <n v="186942"/>
    <n v="65429.7"/>
    <n v="0.35"/>
  </r>
  <r>
    <x v="0"/>
    <x v="0"/>
    <x v="5"/>
    <x v="0"/>
    <x v="2"/>
    <s v="Cuiabá"/>
    <s v="TV Ultra"/>
    <n v="5130"/>
    <n v="2"/>
    <n v="10260"/>
    <n v="4104"/>
    <n v="0.4"/>
  </r>
  <r>
    <x v="0"/>
    <x v="1"/>
    <x v="6"/>
    <x v="0"/>
    <x v="2"/>
    <s v="Cuiabá"/>
    <s v="Desktop Ultra"/>
    <n v="8902"/>
    <n v="6"/>
    <n v="53412"/>
    <n v="18694.199999999997"/>
    <n v="0.35"/>
  </r>
  <r>
    <x v="2"/>
    <x v="1"/>
    <x v="7"/>
    <x v="0"/>
    <x v="2"/>
    <s v="Cuiabá"/>
    <s v="Teclado"/>
    <n v="300"/>
    <n v="1"/>
    <n v="300"/>
    <n v="45"/>
    <n v="0.15"/>
  </r>
  <r>
    <x v="1"/>
    <x v="0"/>
    <x v="8"/>
    <x v="0"/>
    <x v="2"/>
    <s v="Cuiabá"/>
    <s v="Monitor 27 pol"/>
    <n v="1700"/>
    <n v="10"/>
    <n v="17000"/>
    <n v="8500"/>
    <n v="0.5"/>
  </r>
  <r>
    <x v="3"/>
    <x v="0"/>
    <x v="9"/>
    <x v="0"/>
    <x v="2"/>
    <s v="Cuiabá"/>
    <s v="Monitor 24 pol"/>
    <n v="1500"/>
    <n v="3"/>
    <n v="4500"/>
    <n v="1800"/>
    <n v="0.4"/>
  </r>
  <r>
    <x v="1"/>
    <x v="1"/>
    <x v="10"/>
    <x v="0"/>
    <x v="2"/>
    <s v="Cuiabá"/>
    <s v="Desktop Pro"/>
    <n v="5340"/>
    <n v="12"/>
    <n v="64080"/>
    <n v="19224"/>
    <n v="0.3"/>
  </r>
  <r>
    <x v="0"/>
    <x v="1"/>
    <x v="11"/>
    <x v="0"/>
    <x v="2"/>
    <s v="Cuiabá"/>
    <s v="Desktop Ultra"/>
    <n v="8902"/>
    <n v="2"/>
    <n v="17804"/>
    <n v="6231.4"/>
    <n v="0.35"/>
  </r>
  <r>
    <x v="0"/>
    <x v="1"/>
    <x v="12"/>
    <x v="0"/>
    <x v="2"/>
    <s v="Cuiabá"/>
    <s v="TV Ultra"/>
    <n v="5130"/>
    <n v="8"/>
    <n v="41040"/>
    <n v="16416"/>
    <n v="0.4"/>
  </r>
  <r>
    <x v="3"/>
    <x v="1"/>
    <x v="13"/>
    <x v="0"/>
    <x v="2"/>
    <s v="Cuiabá"/>
    <s v="Desktop Ultra"/>
    <n v="8902"/>
    <n v="3"/>
    <n v="26706"/>
    <n v="9347.0999999999985"/>
    <n v="0.35"/>
  </r>
  <r>
    <x v="1"/>
    <x v="0"/>
    <x v="14"/>
    <x v="0"/>
    <x v="2"/>
    <s v="Cuiabá"/>
    <s v="TV LED HD"/>
    <n v="3400"/>
    <n v="8"/>
    <n v="27200"/>
    <n v="9520"/>
    <n v="0.35"/>
  </r>
  <r>
    <x v="1"/>
    <x v="1"/>
    <x v="15"/>
    <x v="0"/>
    <x v="2"/>
    <s v="Cuiabá"/>
    <s v="Notebook 20"/>
    <n v="5300"/>
    <n v="10"/>
    <n v="53000"/>
    <n v="15900"/>
    <n v="0.3"/>
  </r>
  <r>
    <x v="0"/>
    <x v="0"/>
    <x v="16"/>
    <x v="0"/>
    <x v="2"/>
    <s v="Cuiabá"/>
    <s v="Desktop Ultra"/>
    <n v="8902"/>
    <n v="11"/>
    <n v="97922"/>
    <n v="34272.699999999997"/>
    <n v="0.35"/>
  </r>
  <r>
    <x v="0"/>
    <x v="1"/>
    <x v="17"/>
    <x v="0"/>
    <x v="2"/>
    <s v="Cuiabá"/>
    <s v="TV Ultra"/>
    <n v="5130"/>
    <n v="2"/>
    <n v="10260"/>
    <n v="4104"/>
    <n v="0.4"/>
  </r>
  <r>
    <x v="2"/>
    <x v="0"/>
    <x v="18"/>
    <x v="0"/>
    <x v="2"/>
    <s v="Cuiabá"/>
    <s v="Teclado"/>
    <n v="300"/>
    <n v="11"/>
    <n v="3300"/>
    <n v="495"/>
    <n v="0.15"/>
  </r>
  <r>
    <x v="3"/>
    <x v="1"/>
    <x v="19"/>
    <x v="0"/>
    <x v="2"/>
    <s v="Cuiabá"/>
    <s v="Notebook 15"/>
    <n v="3200"/>
    <n v="5"/>
    <n v="16000"/>
    <n v="3200"/>
    <n v="0.2"/>
  </r>
  <r>
    <x v="0"/>
    <x v="1"/>
    <x v="20"/>
    <x v="0"/>
    <x v="2"/>
    <s v="Cuiabá"/>
    <s v="Desktop Ultra"/>
    <n v="8902"/>
    <n v="2"/>
    <n v="17804"/>
    <n v="6231.4"/>
    <n v="0.35"/>
  </r>
  <r>
    <x v="1"/>
    <x v="1"/>
    <x v="21"/>
    <x v="0"/>
    <x v="2"/>
    <s v="Cuiabá"/>
    <s v="Teclado"/>
    <n v="300"/>
    <n v="10"/>
    <n v="3000"/>
    <n v="450"/>
    <n v="0.15"/>
  </r>
  <r>
    <x v="2"/>
    <x v="0"/>
    <x v="22"/>
    <x v="0"/>
    <x v="2"/>
    <s v="Cuiabá"/>
    <s v="Notebook 15"/>
    <n v="3200"/>
    <n v="12"/>
    <n v="38400"/>
    <n v="7680"/>
    <n v="0.2"/>
  </r>
  <r>
    <x v="0"/>
    <x v="1"/>
    <x v="23"/>
    <x v="0"/>
    <x v="2"/>
    <s v="Cuiabá"/>
    <s v="Desktop Basic"/>
    <n v="4600"/>
    <n v="7"/>
    <n v="32200"/>
    <n v="8050"/>
    <n v="0.25"/>
  </r>
  <r>
    <x v="2"/>
    <x v="0"/>
    <x v="24"/>
    <x v="0"/>
    <x v="2"/>
    <s v="Cuiabá"/>
    <s v="Monitor 20 pol"/>
    <n v="1200"/>
    <n v="9"/>
    <n v="10800"/>
    <n v="3240"/>
    <n v="0.3"/>
  </r>
  <r>
    <x v="3"/>
    <x v="0"/>
    <x v="25"/>
    <x v="0"/>
    <x v="2"/>
    <s v="Cuiabá"/>
    <s v="Desktop Basic"/>
    <n v="4600"/>
    <n v="11"/>
    <n v="50600"/>
    <n v="12650"/>
    <n v="0.25"/>
  </r>
  <r>
    <x v="4"/>
    <x v="1"/>
    <x v="26"/>
    <x v="0"/>
    <x v="2"/>
    <s v="Cuiabá"/>
    <s v="Desktop Pro"/>
    <n v="5340"/>
    <n v="9"/>
    <n v="48060"/>
    <n v="14418"/>
    <n v="0.3"/>
  </r>
  <r>
    <x v="0"/>
    <x v="1"/>
    <x v="27"/>
    <x v="0"/>
    <x v="2"/>
    <s v="Cuiabá"/>
    <s v="Notebook 20"/>
    <n v="5300"/>
    <n v="5"/>
    <n v="26500"/>
    <n v="7950"/>
    <n v="0.3"/>
  </r>
  <r>
    <x v="0"/>
    <x v="1"/>
    <x v="28"/>
    <x v="0"/>
    <x v="2"/>
    <s v="Cuiabá"/>
    <s v="Monitor 24 pol"/>
    <n v="1500"/>
    <n v="3"/>
    <n v="4500"/>
    <n v="1800"/>
    <n v="0.4"/>
  </r>
  <r>
    <x v="1"/>
    <x v="1"/>
    <x v="28"/>
    <x v="0"/>
    <x v="2"/>
    <s v="Cuiabá"/>
    <s v="Notebook 15"/>
    <n v="3200"/>
    <n v="10"/>
    <n v="32000"/>
    <n v="6400"/>
    <n v="0.2"/>
  </r>
  <r>
    <x v="0"/>
    <x v="0"/>
    <x v="29"/>
    <x v="0"/>
    <x v="2"/>
    <s v="Cuiabá"/>
    <s v="Monitor 24 pol"/>
    <n v="1500"/>
    <n v="8"/>
    <n v="12000"/>
    <n v="4800"/>
    <n v="0.4"/>
  </r>
  <r>
    <x v="2"/>
    <x v="0"/>
    <x v="30"/>
    <x v="0"/>
    <x v="2"/>
    <s v="Cuiabá"/>
    <s v="Teclado Gamer"/>
    <n v="500"/>
    <n v="12"/>
    <n v="6000"/>
    <n v="1500"/>
    <n v="0.25"/>
  </r>
  <r>
    <x v="0"/>
    <x v="1"/>
    <x v="31"/>
    <x v="0"/>
    <x v="2"/>
    <s v="Cuiabá"/>
    <s v="Teclado"/>
    <n v="300"/>
    <n v="8"/>
    <n v="2400"/>
    <n v="360"/>
    <n v="0.15"/>
  </r>
  <r>
    <x v="3"/>
    <x v="0"/>
    <x v="32"/>
    <x v="0"/>
    <x v="2"/>
    <s v="Cuiabá"/>
    <s v="Monitor 27 pol"/>
    <n v="1700"/>
    <n v="10"/>
    <n v="17000"/>
    <n v="8500"/>
    <n v="0.5"/>
  </r>
  <r>
    <x v="0"/>
    <x v="1"/>
    <x v="33"/>
    <x v="0"/>
    <x v="2"/>
    <s v="Cuiabá"/>
    <s v="TV LED HD"/>
    <n v="3400"/>
    <n v="6"/>
    <n v="20400"/>
    <n v="7140"/>
    <n v="0.35"/>
  </r>
  <r>
    <x v="0"/>
    <x v="1"/>
    <x v="34"/>
    <x v="0"/>
    <x v="2"/>
    <s v="Cuiabá"/>
    <s v="Teclado"/>
    <n v="300"/>
    <n v="4"/>
    <n v="1200"/>
    <n v="180"/>
    <n v="0.15"/>
  </r>
  <r>
    <x v="0"/>
    <x v="1"/>
    <x v="35"/>
    <x v="0"/>
    <x v="2"/>
    <s v="Cuiabá"/>
    <s v="Teclado Gamer"/>
    <n v="500"/>
    <n v="9"/>
    <n v="4500"/>
    <n v="1125"/>
    <n v="0.25"/>
  </r>
  <r>
    <x v="3"/>
    <x v="1"/>
    <x v="36"/>
    <x v="0"/>
    <x v="2"/>
    <s v="Cuiabá"/>
    <s v="Notebook 15"/>
    <n v="3200"/>
    <n v="5"/>
    <n v="16000"/>
    <n v="3200"/>
    <n v="0.2"/>
  </r>
  <r>
    <x v="0"/>
    <x v="1"/>
    <x v="37"/>
    <x v="0"/>
    <x v="2"/>
    <s v="Cuiabá"/>
    <s v="Teclado Gamer"/>
    <n v="500"/>
    <n v="1"/>
    <n v="500"/>
    <n v="125"/>
    <n v="0.25"/>
  </r>
  <r>
    <x v="3"/>
    <x v="1"/>
    <x v="38"/>
    <x v="0"/>
    <x v="2"/>
    <s v="Cuiabá"/>
    <s v="Monitor 27 pol"/>
    <n v="1700"/>
    <n v="6"/>
    <n v="10200"/>
    <n v="5100"/>
    <n v="0.5"/>
  </r>
  <r>
    <x v="0"/>
    <x v="1"/>
    <x v="39"/>
    <x v="0"/>
    <x v="2"/>
    <s v="Cuiabá"/>
    <s v="Desktop Ultra"/>
    <n v="8902"/>
    <n v="4"/>
    <n v="35608"/>
    <n v="12462.8"/>
    <n v="0.35"/>
  </r>
  <r>
    <x v="1"/>
    <x v="1"/>
    <x v="40"/>
    <x v="0"/>
    <x v="2"/>
    <s v="Cuiabá"/>
    <s v="Desktop Pro"/>
    <n v="5340"/>
    <n v="1"/>
    <n v="5340"/>
    <n v="1602"/>
    <n v="0.3"/>
  </r>
  <r>
    <x v="0"/>
    <x v="1"/>
    <x v="41"/>
    <x v="0"/>
    <x v="2"/>
    <s v="Cuiabá"/>
    <s v="Desktop Ultra"/>
    <n v="8902"/>
    <n v="8"/>
    <n v="71216"/>
    <n v="24925.599999999999"/>
    <n v="0.35"/>
  </r>
  <r>
    <x v="3"/>
    <x v="0"/>
    <x v="42"/>
    <x v="0"/>
    <x v="2"/>
    <s v="Cuiabá"/>
    <s v="Teclado Gamer"/>
    <n v="500"/>
    <n v="5"/>
    <n v="2500"/>
    <n v="625"/>
    <n v="0.25"/>
  </r>
  <r>
    <x v="4"/>
    <x v="1"/>
    <x v="43"/>
    <x v="0"/>
    <x v="2"/>
    <s v="Cuiabá"/>
    <s v="Monitor 20 pol"/>
    <n v="1200"/>
    <n v="2"/>
    <n v="2400"/>
    <n v="720"/>
    <n v="0.3"/>
  </r>
  <r>
    <x v="2"/>
    <x v="0"/>
    <x v="44"/>
    <x v="0"/>
    <x v="2"/>
    <s v="Cuiabá"/>
    <s v="Notebook 17"/>
    <n v="4500"/>
    <n v="5"/>
    <n v="22500"/>
    <n v="5625"/>
    <n v="0.25"/>
  </r>
  <r>
    <x v="0"/>
    <x v="1"/>
    <x v="45"/>
    <x v="0"/>
    <x v="2"/>
    <s v="Cuiabá"/>
    <s v="Desktop Ultra"/>
    <n v="8902"/>
    <n v="8"/>
    <n v="71216"/>
    <n v="24925.599999999999"/>
    <n v="0.35"/>
  </r>
  <r>
    <x v="4"/>
    <x v="1"/>
    <x v="46"/>
    <x v="0"/>
    <x v="2"/>
    <s v="Cuiabá"/>
    <s v="Notebook 20"/>
    <n v="5300"/>
    <n v="1"/>
    <n v="5300"/>
    <n v="1590"/>
    <n v="0.3"/>
  </r>
  <r>
    <x v="2"/>
    <x v="1"/>
    <x v="47"/>
    <x v="0"/>
    <x v="2"/>
    <s v="Cuiabá"/>
    <s v="Notebook 20"/>
    <n v="5300"/>
    <n v="1"/>
    <n v="5300"/>
    <n v="1590"/>
    <n v="0.3"/>
  </r>
  <r>
    <x v="0"/>
    <x v="1"/>
    <x v="48"/>
    <x v="0"/>
    <x v="2"/>
    <s v="Cuiabá"/>
    <s v="Desktop Basic"/>
    <n v="4600"/>
    <n v="8"/>
    <n v="36800"/>
    <n v="9200"/>
    <n v="0.25"/>
  </r>
  <r>
    <x v="1"/>
    <x v="0"/>
    <x v="49"/>
    <x v="0"/>
    <x v="2"/>
    <s v="Cuiabá"/>
    <s v="Notebook 15"/>
    <n v="3200"/>
    <n v="6"/>
    <n v="19200"/>
    <n v="3840"/>
    <n v="0.2"/>
  </r>
  <r>
    <x v="0"/>
    <x v="0"/>
    <x v="50"/>
    <x v="0"/>
    <x v="2"/>
    <s v="Cuiabá"/>
    <s v="TV Ultra"/>
    <n v="5130"/>
    <n v="5"/>
    <n v="25650"/>
    <n v="10260"/>
    <n v="0.4"/>
  </r>
  <r>
    <x v="1"/>
    <x v="1"/>
    <x v="51"/>
    <x v="0"/>
    <x v="2"/>
    <s v="Cuiabá"/>
    <s v="Notebook 17"/>
    <n v="4500"/>
    <n v="11"/>
    <n v="49500"/>
    <n v="12375"/>
    <n v="0.25"/>
  </r>
  <r>
    <x v="4"/>
    <x v="1"/>
    <x v="52"/>
    <x v="0"/>
    <x v="2"/>
    <s v="Cuiabá"/>
    <s v="Teclado"/>
    <n v="300"/>
    <n v="4"/>
    <n v="1200"/>
    <n v="180"/>
    <n v="0.15"/>
  </r>
  <r>
    <x v="0"/>
    <x v="0"/>
    <x v="53"/>
    <x v="0"/>
    <x v="2"/>
    <s v="Cuiabá"/>
    <s v="Desktop Ultra"/>
    <n v="8902"/>
    <n v="3"/>
    <n v="26706"/>
    <n v="9347.0999999999985"/>
    <n v="0.35"/>
  </r>
  <r>
    <x v="0"/>
    <x v="0"/>
    <x v="54"/>
    <x v="0"/>
    <x v="2"/>
    <s v="Cuiabá"/>
    <s v="Desktop Basic"/>
    <n v="4600"/>
    <n v="12"/>
    <n v="55200"/>
    <n v="13800"/>
    <n v="0.25"/>
  </r>
  <r>
    <x v="0"/>
    <x v="0"/>
    <x v="55"/>
    <x v="0"/>
    <x v="2"/>
    <s v="Cuiabá"/>
    <s v="TV LED HD"/>
    <n v="3400"/>
    <n v="1"/>
    <n v="3400"/>
    <n v="1190"/>
    <n v="0.35"/>
  </r>
  <r>
    <x v="4"/>
    <x v="1"/>
    <x v="56"/>
    <x v="0"/>
    <x v="2"/>
    <s v="Cuiabá"/>
    <s v="Desktop Pro"/>
    <n v="5340"/>
    <n v="8"/>
    <n v="42720"/>
    <n v="12816"/>
    <n v="0.3"/>
  </r>
  <r>
    <x v="0"/>
    <x v="0"/>
    <x v="57"/>
    <x v="0"/>
    <x v="2"/>
    <s v="Cuiabá"/>
    <s v="Monitor 27 pol"/>
    <n v="1700"/>
    <n v="12"/>
    <n v="20400"/>
    <n v="10200"/>
    <n v="0.5"/>
  </r>
  <r>
    <x v="3"/>
    <x v="0"/>
    <x v="58"/>
    <x v="0"/>
    <x v="2"/>
    <s v="Cuiabá"/>
    <s v="Notebook 15"/>
    <n v="3200"/>
    <n v="12"/>
    <n v="38400"/>
    <n v="7680"/>
    <n v="0.2"/>
  </r>
  <r>
    <x v="3"/>
    <x v="1"/>
    <x v="59"/>
    <x v="0"/>
    <x v="2"/>
    <s v="Cuiabá"/>
    <s v="Teclado Gamer"/>
    <n v="500"/>
    <n v="10"/>
    <n v="5000"/>
    <n v="1250"/>
    <n v="0.25"/>
  </r>
  <r>
    <x v="3"/>
    <x v="1"/>
    <x v="60"/>
    <x v="0"/>
    <x v="2"/>
    <s v="Cuiabá"/>
    <s v="Notebook 20"/>
    <n v="5300"/>
    <n v="10"/>
    <n v="53000"/>
    <n v="15900"/>
    <n v="0.3"/>
  </r>
  <r>
    <x v="0"/>
    <x v="1"/>
    <x v="61"/>
    <x v="0"/>
    <x v="2"/>
    <s v="Cuiabá"/>
    <s v="Notebook 15"/>
    <n v="3200"/>
    <n v="7"/>
    <n v="22400"/>
    <n v="4480"/>
    <n v="0.2"/>
  </r>
  <r>
    <x v="4"/>
    <x v="0"/>
    <x v="62"/>
    <x v="0"/>
    <x v="2"/>
    <s v="Cuiabá"/>
    <s v="Teclado Gamer"/>
    <n v="500"/>
    <n v="15"/>
    <n v="7500"/>
    <n v="1875"/>
    <n v="0.25"/>
  </r>
  <r>
    <x v="3"/>
    <x v="0"/>
    <x v="63"/>
    <x v="0"/>
    <x v="2"/>
    <s v="Cuiabá"/>
    <s v="Notebook 15"/>
    <n v="3200"/>
    <n v="10"/>
    <n v="32000"/>
    <n v="6400"/>
    <n v="0.2"/>
  </r>
  <r>
    <x v="0"/>
    <x v="1"/>
    <x v="64"/>
    <x v="0"/>
    <x v="2"/>
    <s v="Cuiabá"/>
    <s v="Notebook 17"/>
    <n v="4500"/>
    <n v="8"/>
    <n v="36000"/>
    <n v="9000"/>
    <n v="0.25"/>
  </r>
  <r>
    <x v="3"/>
    <x v="1"/>
    <x v="65"/>
    <x v="0"/>
    <x v="2"/>
    <s v="Cuiabá"/>
    <s v="Notebook 17"/>
    <n v="4500"/>
    <n v="4"/>
    <n v="18000"/>
    <n v="4500"/>
    <n v="0.25"/>
  </r>
  <r>
    <x v="1"/>
    <x v="1"/>
    <x v="66"/>
    <x v="0"/>
    <x v="2"/>
    <s v="Cuiabá"/>
    <s v="Notebook 17"/>
    <n v="4500"/>
    <n v="5"/>
    <n v="22500"/>
    <n v="5625"/>
    <n v="0.25"/>
  </r>
  <r>
    <x v="4"/>
    <x v="1"/>
    <x v="67"/>
    <x v="0"/>
    <x v="2"/>
    <s v="Cuiabá"/>
    <s v="Notebook 17"/>
    <n v="4500"/>
    <n v="6"/>
    <n v="27000"/>
    <n v="6750"/>
    <n v="0.25"/>
  </r>
  <r>
    <x v="1"/>
    <x v="1"/>
    <x v="68"/>
    <x v="0"/>
    <x v="2"/>
    <s v="Cuiabá"/>
    <s v="Monitor 20 pol"/>
    <n v="1200"/>
    <n v="4"/>
    <n v="4800"/>
    <n v="1440"/>
    <n v="0.3"/>
  </r>
  <r>
    <x v="2"/>
    <x v="1"/>
    <x v="69"/>
    <x v="0"/>
    <x v="2"/>
    <s v="Cuiabá"/>
    <s v="TV LED HD"/>
    <n v="3400"/>
    <n v="1"/>
    <n v="3400"/>
    <n v="1190"/>
    <n v="0.35"/>
  </r>
  <r>
    <x v="3"/>
    <x v="0"/>
    <x v="70"/>
    <x v="0"/>
    <x v="2"/>
    <s v="Cuiabá"/>
    <s v="Teclado Gamer"/>
    <n v="500"/>
    <n v="10"/>
    <n v="5000"/>
    <n v="1250"/>
    <n v="0.25"/>
  </r>
  <r>
    <x v="3"/>
    <x v="1"/>
    <x v="71"/>
    <x v="0"/>
    <x v="2"/>
    <s v="Cuiabá"/>
    <s v="TV LED HD"/>
    <n v="3400"/>
    <n v="8"/>
    <n v="27200"/>
    <n v="9520"/>
    <n v="0.35"/>
  </r>
  <r>
    <x v="0"/>
    <x v="1"/>
    <x v="72"/>
    <x v="0"/>
    <x v="2"/>
    <s v="Cuiabá"/>
    <s v="Desktop Basic"/>
    <n v="4600"/>
    <n v="12"/>
    <n v="55200"/>
    <n v="13800"/>
    <n v="0.25"/>
  </r>
  <r>
    <x v="3"/>
    <x v="0"/>
    <x v="73"/>
    <x v="0"/>
    <x v="2"/>
    <s v="Cuiabá"/>
    <s v="Teclado Gamer"/>
    <n v="500"/>
    <n v="10"/>
    <n v="5000"/>
    <n v="1250"/>
    <n v="0.25"/>
  </r>
  <r>
    <x v="2"/>
    <x v="1"/>
    <x v="74"/>
    <x v="0"/>
    <x v="2"/>
    <s v="Cuiabá"/>
    <s v="TV Ultra"/>
    <n v="5130"/>
    <n v="15"/>
    <n v="76950"/>
    <n v="30780"/>
    <n v="0.4"/>
  </r>
  <r>
    <x v="4"/>
    <x v="0"/>
    <x v="75"/>
    <x v="0"/>
    <x v="2"/>
    <s v="Cuiabá"/>
    <s v="Monitor 24 pol"/>
    <n v="1500"/>
    <n v="1"/>
    <n v="1500"/>
    <n v="600"/>
    <n v="0.4"/>
  </r>
  <r>
    <x v="0"/>
    <x v="1"/>
    <x v="76"/>
    <x v="0"/>
    <x v="2"/>
    <s v="Cuiabá"/>
    <s v="Notebook 15"/>
    <n v="3200"/>
    <n v="11"/>
    <n v="35200"/>
    <n v="7040"/>
    <n v="0.2"/>
  </r>
  <r>
    <x v="0"/>
    <x v="1"/>
    <x v="77"/>
    <x v="0"/>
    <x v="2"/>
    <s v="Cuiabá"/>
    <s v="Desktop Pro"/>
    <n v="5340"/>
    <n v="2"/>
    <n v="10680"/>
    <n v="3204"/>
    <n v="0.3"/>
  </r>
  <r>
    <x v="3"/>
    <x v="0"/>
    <x v="78"/>
    <x v="0"/>
    <x v="2"/>
    <s v="Cuiabá"/>
    <s v="Desktop Pro"/>
    <n v="5340"/>
    <n v="1"/>
    <n v="5340"/>
    <n v="1602"/>
    <n v="0.3"/>
  </r>
  <r>
    <x v="0"/>
    <x v="0"/>
    <x v="79"/>
    <x v="0"/>
    <x v="2"/>
    <s v="Cuiabá"/>
    <s v="Teclado Gamer"/>
    <n v="500"/>
    <n v="5"/>
    <n v="2500"/>
    <n v="625"/>
    <n v="0.25"/>
  </r>
  <r>
    <x v="0"/>
    <x v="0"/>
    <x v="80"/>
    <x v="0"/>
    <x v="2"/>
    <s v="Cuiabá"/>
    <s v="Desktop Pro"/>
    <n v="5340"/>
    <n v="12"/>
    <n v="64080"/>
    <n v="19224"/>
    <n v="0.3"/>
  </r>
  <r>
    <x v="4"/>
    <x v="1"/>
    <x v="81"/>
    <x v="0"/>
    <x v="2"/>
    <s v="Cuiabá"/>
    <s v="Monitor 20 pol"/>
    <n v="1200"/>
    <n v="8"/>
    <n v="9600"/>
    <n v="2880"/>
    <n v="0.3"/>
  </r>
  <r>
    <x v="0"/>
    <x v="0"/>
    <x v="82"/>
    <x v="0"/>
    <x v="2"/>
    <s v="Cuiabá"/>
    <s v="Notebook 20"/>
    <n v="5300"/>
    <n v="8"/>
    <n v="42400"/>
    <n v="12720"/>
    <n v="0.3"/>
  </r>
  <r>
    <x v="1"/>
    <x v="1"/>
    <x v="83"/>
    <x v="0"/>
    <x v="2"/>
    <s v="Cuiabá"/>
    <s v="Desktop Ultra"/>
    <n v="8902"/>
    <n v="11"/>
    <n v="97922"/>
    <n v="34272.699999999997"/>
    <n v="0.35"/>
  </r>
  <r>
    <x v="3"/>
    <x v="1"/>
    <x v="84"/>
    <x v="0"/>
    <x v="2"/>
    <s v="Cuiabá"/>
    <s v="Desktop Ultra"/>
    <n v="8902"/>
    <n v="12"/>
    <n v="106824"/>
    <n v="37388.399999999994"/>
    <n v="0.35"/>
  </r>
  <r>
    <x v="1"/>
    <x v="1"/>
    <x v="85"/>
    <x v="0"/>
    <x v="2"/>
    <s v="Cuiabá"/>
    <s v="Notebook 17"/>
    <n v="4500"/>
    <n v="3"/>
    <n v="13500"/>
    <n v="3375"/>
    <n v="0.25"/>
  </r>
  <r>
    <x v="0"/>
    <x v="0"/>
    <x v="0"/>
    <x v="0"/>
    <x v="2"/>
    <s v="Cuiabá"/>
    <s v="Desktop Ultra"/>
    <n v="8902"/>
    <n v="13"/>
    <n v="35608"/>
    <n v="12462.8"/>
    <n v="0.35"/>
  </r>
  <r>
    <x v="0"/>
    <x v="0"/>
    <x v="1"/>
    <x v="0"/>
    <x v="2"/>
    <s v="Cuiabá"/>
    <s v="Teclado Gamer"/>
    <n v="500"/>
    <n v="13"/>
    <n v="2000"/>
    <n v="500"/>
    <n v="0.25"/>
  </r>
  <r>
    <x v="0"/>
    <x v="1"/>
    <x v="2"/>
    <x v="0"/>
    <x v="2"/>
    <s v="Cuiabá"/>
    <s v="Monitor 20 pol"/>
    <n v="1200"/>
    <n v="13"/>
    <n v="6000"/>
    <n v="1800"/>
    <n v="0.3"/>
  </r>
  <r>
    <x v="0"/>
    <x v="1"/>
    <x v="3"/>
    <x v="0"/>
    <x v="2"/>
    <s v="Cuiabá"/>
    <s v="Teclado Gamer"/>
    <n v="500"/>
    <n v="12"/>
    <n v="6000"/>
    <n v="1500"/>
    <n v="0.25"/>
  </r>
  <r>
    <x v="1"/>
    <x v="1"/>
    <x v="4"/>
    <x v="0"/>
    <x v="2"/>
    <s v="Cuiabá"/>
    <s v="Desktop Ultra"/>
    <n v="8902"/>
    <n v="9"/>
    <n v="80118"/>
    <n v="28041.3"/>
    <n v="0.35"/>
  </r>
  <r>
    <x v="0"/>
    <x v="0"/>
    <x v="5"/>
    <x v="0"/>
    <x v="2"/>
    <s v="Cuiabá"/>
    <s v="TV Ultra"/>
    <n v="5130"/>
    <n v="2"/>
    <n v="10260"/>
    <n v="4104"/>
    <n v="0.4"/>
  </r>
  <r>
    <x v="0"/>
    <x v="1"/>
    <x v="6"/>
    <x v="0"/>
    <x v="2"/>
    <s v="Cuiabá"/>
    <s v="Desktop Ultra"/>
    <n v="8902"/>
    <n v="6"/>
    <n v="53412"/>
    <n v="18694.199999999997"/>
    <n v="0.35"/>
  </r>
  <r>
    <x v="2"/>
    <x v="1"/>
    <x v="7"/>
    <x v="0"/>
    <x v="2"/>
    <s v="Cuiabá"/>
    <s v="Teclado"/>
    <n v="300"/>
    <n v="1"/>
    <n v="300"/>
    <n v="45"/>
    <n v="0.15"/>
  </r>
  <r>
    <x v="1"/>
    <x v="0"/>
    <x v="8"/>
    <x v="0"/>
    <x v="2"/>
    <s v="Cuiabá"/>
    <s v="Monitor 27 pol"/>
    <n v="1700"/>
    <n v="10"/>
    <n v="17000"/>
    <n v="8500"/>
    <n v="0.5"/>
  </r>
  <r>
    <x v="3"/>
    <x v="0"/>
    <x v="9"/>
    <x v="0"/>
    <x v="2"/>
    <s v="Cuiabá"/>
    <s v="Monitor 24 pol"/>
    <n v="1500"/>
    <n v="3"/>
    <n v="4500"/>
    <n v="1800"/>
    <n v="0.4"/>
  </r>
  <r>
    <x v="1"/>
    <x v="1"/>
    <x v="10"/>
    <x v="0"/>
    <x v="2"/>
    <s v="Cuiabá"/>
    <s v="Desktop Pro"/>
    <n v="5340"/>
    <n v="12"/>
    <n v="64080"/>
    <n v="19224"/>
    <n v="0.3"/>
  </r>
  <r>
    <x v="0"/>
    <x v="1"/>
    <x v="11"/>
    <x v="0"/>
    <x v="2"/>
    <s v="Cuiabá"/>
    <s v="Desktop Ultra"/>
    <n v="8902"/>
    <n v="2"/>
    <n v="17804"/>
    <n v="6231.4"/>
    <n v="0.35"/>
  </r>
  <r>
    <x v="0"/>
    <x v="1"/>
    <x v="12"/>
    <x v="0"/>
    <x v="2"/>
    <s v="Cuiabá"/>
    <s v="TV Ultra"/>
    <n v="5130"/>
    <n v="8"/>
    <n v="41040"/>
    <n v="16416"/>
    <n v="0.4"/>
  </r>
  <r>
    <x v="3"/>
    <x v="1"/>
    <x v="13"/>
    <x v="0"/>
    <x v="2"/>
    <s v="Cuiabá"/>
    <s v="Desktop Ultra"/>
    <n v="8902"/>
    <n v="3"/>
    <n v="26706"/>
    <n v="9347.0999999999985"/>
    <n v="0.35"/>
  </r>
  <r>
    <x v="1"/>
    <x v="0"/>
    <x v="14"/>
    <x v="0"/>
    <x v="2"/>
    <s v="Cuiabá"/>
    <s v="TV LED HD"/>
    <n v="3400"/>
    <n v="8"/>
    <n v="27200"/>
    <n v="9520"/>
    <n v="0.35"/>
  </r>
  <r>
    <x v="1"/>
    <x v="1"/>
    <x v="15"/>
    <x v="0"/>
    <x v="2"/>
    <s v="Cuiabá"/>
    <s v="Notebook 20"/>
    <n v="5300"/>
    <n v="10"/>
    <n v="53000"/>
    <n v="15900"/>
    <n v="0.3"/>
  </r>
  <r>
    <x v="0"/>
    <x v="0"/>
    <x v="16"/>
    <x v="0"/>
    <x v="2"/>
    <s v="Cuiabá"/>
    <s v="Desktop Ultra"/>
    <n v="8902"/>
    <n v="11"/>
    <n v="97922"/>
    <n v="34272.699999999997"/>
    <n v="0.35"/>
  </r>
  <r>
    <x v="0"/>
    <x v="1"/>
    <x v="17"/>
    <x v="0"/>
    <x v="2"/>
    <s v="Cuiabá"/>
    <s v="TV Ultra"/>
    <n v="5130"/>
    <n v="2"/>
    <n v="10260"/>
    <n v="4104"/>
    <n v="0.4"/>
  </r>
  <r>
    <x v="2"/>
    <x v="0"/>
    <x v="18"/>
    <x v="0"/>
    <x v="2"/>
    <s v="Cuiabá"/>
    <s v="Teclado"/>
    <n v="300"/>
    <n v="11"/>
    <n v="3300"/>
    <n v="495"/>
    <n v="0.15"/>
  </r>
  <r>
    <x v="3"/>
    <x v="1"/>
    <x v="19"/>
    <x v="0"/>
    <x v="2"/>
    <s v="Cuiabá"/>
    <s v="Notebook 15"/>
    <n v="3200"/>
    <n v="5"/>
    <n v="16000"/>
    <n v="3200"/>
    <n v="0.2"/>
  </r>
  <r>
    <x v="0"/>
    <x v="1"/>
    <x v="20"/>
    <x v="0"/>
    <x v="2"/>
    <s v="Cuiabá"/>
    <s v="Desktop Ultra"/>
    <n v="8902"/>
    <n v="2"/>
    <n v="17804"/>
    <n v="6231.4"/>
    <n v="0.35"/>
  </r>
  <r>
    <x v="1"/>
    <x v="1"/>
    <x v="21"/>
    <x v="0"/>
    <x v="2"/>
    <s v="Cuiabá"/>
    <s v="Teclado"/>
    <n v="300"/>
    <n v="10"/>
    <n v="3000"/>
    <n v="450"/>
    <n v="0.15"/>
  </r>
  <r>
    <x v="2"/>
    <x v="0"/>
    <x v="22"/>
    <x v="0"/>
    <x v="2"/>
    <s v="Cuiabá"/>
    <s v="Notebook 15"/>
    <n v="3200"/>
    <n v="12"/>
    <n v="38400"/>
    <n v="7680"/>
    <n v="0.2"/>
  </r>
  <r>
    <x v="0"/>
    <x v="1"/>
    <x v="23"/>
    <x v="0"/>
    <x v="2"/>
    <s v="Cuiabá"/>
    <s v="Desktop Basic"/>
    <n v="4600"/>
    <n v="7"/>
    <n v="32200"/>
    <n v="8050"/>
    <n v="0.25"/>
  </r>
  <r>
    <x v="2"/>
    <x v="0"/>
    <x v="24"/>
    <x v="0"/>
    <x v="2"/>
    <s v="Cuiabá"/>
    <s v="Monitor 20 pol"/>
    <n v="1200"/>
    <n v="9"/>
    <n v="10800"/>
    <n v="3240"/>
    <n v="0.3"/>
  </r>
  <r>
    <x v="3"/>
    <x v="0"/>
    <x v="25"/>
    <x v="0"/>
    <x v="3"/>
    <s v="Campo Grande"/>
    <s v="Desktop Basic"/>
    <n v="4600"/>
    <n v="11"/>
    <n v="50600"/>
    <n v="12650"/>
    <n v="0.25"/>
  </r>
  <r>
    <x v="4"/>
    <x v="1"/>
    <x v="26"/>
    <x v="0"/>
    <x v="3"/>
    <s v="Campo Grande"/>
    <s v="Desktop Pro"/>
    <n v="5340"/>
    <n v="9"/>
    <n v="48060"/>
    <n v="14418"/>
    <n v="0.3"/>
  </r>
  <r>
    <x v="0"/>
    <x v="1"/>
    <x v="27"/>
    <x v="0"/>
    <x v="3"/>
    <s v="Campo Grande"/>
    <s v="Notebook 20"/>
    <n v="5300"/>
    <n v="5"/>
    <n v="26500"/>
    <n v="7950"/>
    <n v="0.3"/>
  </r>
  <r>
    <x v="0"/>
    <x v="1"/>
    <x v="28"/>
    <x v="0"/>
    <x v="3"/>
    <s v="Campo Grande"/>
    <s v="Monitor 24 pol"/>
    <n v="1500"/>
    <n v="3"/>
    <n v="4500"/>
    <n v="1800"/>
    <n v="0.4"/>
  </r>
  <r>
    <x v="1"/>
    <x v="1"/>
    <x v="28"/>
    <x v="0"/>
    <x v="3"/>
    <s v="Campo Grande"/>
    <s v="Notebook 15"/>
    <n v="3200"/>
    <n v="10"/>
    <n v="32000"/>
    <n v="6400"/>
    <n v="0.2"/>
  </r>
  <r>
    <x v="0"/>
    <x v="0"/>
    <x v="29"/>
    <x v="0"/>
    <x v="3"/>
    <s v="Campo Grande"/>
    <s v="Monitor 24 pol"/>
    <n v="1500"/>
    <n v="8"/>
    <n v="12000"/>
    <n v="4800"/>
    <n v="0.4"/>
  </r>
  <r>
    <x v="2"/>
    <x v="0"/>
    <x v="30"/>
    <x v="0"/>
    <x v="3"/>
    <s v="Campo Grande"/>
    <s v="Teclado Gamer"/>
    <n v="500"/>
    <n v="12"/>
    <n v="6000"/>
    <n v="1500"/>
    <n v="0.25"/>
  </r>
  <r>
    <x v="0"/>
    <x v="1"/>
    <x v="31"/>
    <x v="0"/>
    <x v="3"/>
    <s v="Campo Grande"/>
    <s v="Teclado"/>
    <n v="300"/>
    <n v="8"/>
    <n v="2400"/>
    <n v="360"/>
    <n v="0.15"/>
  </r>
  <r>
    <x v="3"/>
    <x v="0"/>
    <x v="32"/>
    <x v="0"/>
    <x v="3"/>
    <s v="Campo Grande"/>
    <s v="Monitor 27 pol"/>
    <n v="1700"/>
    <n v="10"/>
    <n v="17000"/>
    <n v="8500"/>
    <n v="0.5"/>
  </r>
  <r>
    <x v="0"/>
    <x v="1"/>
    <x v="33"/>
    <x v="0"/>
    <x v="3"/>
    <s v="Campo Grande"/>
    <s v="TV LED HD"/>
    <n v="3400"/>
    <n v="6"/>
    <n v="20400"/>
    <n v="7140"/>
    <n v="0.35"/>
  </r>
  <r>
    <x v="0"/>
    <x v="1"/>
    <x v="34"/>
    <x v="0"/>
    <x v="3"/>
    <s v="Campo Grande"/>
    <s v="Teclado"/>
    <n v="300"/>
    <n v="4"/>
    <n v="1200"/>
    <n v="180"/>
    <n v="0.15"/>
  </r>
  <r>
    <x v="0"/>
    <x v="1"/>
    <x v="35"/>
    <x v="0"/>
    <x v="3"/>
    <s v="Campo Grande"/>
    <s v="Teclado Gamer"/>
    <n v="500"/>
    <n v="9"/>
    <n v="4500"/>
    <n v="1125"/>
    <n v="0.25"/>
  </r>
  <r>
    <x v="3"/>
    <x v="1"/>
    <x v="36"/>
    <x v="0"/>
    <x v="3"/>
    <s v="Campo Grande"/>
    <s v="Notebook 15"/>
    <n v="3200"/>
    <n v="5"/>
    <n v="16000"/>
    <n v="3200"/>
    <n v="0.2"/>
  </r>
  <r>
    <x v="0"/>
    <x v="1"/>
    <x v="37"/>
    <x v="0"/>
    <x v="3"/>
    <s v="Campo Grande"/>
    <s v="Teclado Gamer"/>
    <n v="500"/>
    <n v="1"/>
    <n v="500"/>
    <n v="125"/>
    <n v="0.25"/>
  </r>
  <r>
    <x v="3"/>
    <x v="1"/>
    <x v="38"/>
    <x v="0"/>
    <x v="3"/>
    <s v="Campo Grande"/>
    <s v="Monitor 27 pol"/>
    <n v="1700"/>
    <n v="6"/>
    <n v="10200"/>
    <n v="5100"/>
    <n v="0.5"/>
  </r>
  <r>
    <x v="0"/>
    <x v="1"/>
    <x v="39"/>
    <x v="0"/>
    <x v="3"/>
    <s v="Campo Grande"/>
    <s v="Desktop Ultra"/>
    <n v="8902"/>
    <n v="4"/>
    <n v="35608"/>
    <n v="12462.8"/>
    <n v="0.35"/>
  </r>
  <r>
    <x v="1"/>
    <x v="1"/>
    <x v="40"/>
    <x v="0"/>
    <x v="3"/>
    <s v="Campo Grande"/>
    <s v="Desktop Pro"/>
    <n v="5340"/>
    <n v="1"/>
    <n v="5340"/>
    <n v="1602"/>
    <n v="0.3"/>
  </r>
  <r>
    <x v="0"/>
    <x v="1"/>
    <x v="41"/>
    <x v="0"/>
    <x v="3"/>
    <s v="Campo Grande"/>
    <s v="Desktop Ultra"/>
    <n v="8902"/>
    <n v="8"/>
    <n v="71216"/>
    <n v="24925.599999999999"/>
    <n v="0.35"/>
  </r>
  <r>
    <x v="3"/>
    <x v="0"/>
    <x v="42"/>
    <x v="0"/>
    <x v="3"/>
    <s v="Campo Grande"/>
    <s v="Teclado Gamer"/>
    <n v="500"/>
    <n v="5"/>
    <n v="2500"/>
    <n v="625"/>
    <n v="0.25"/>
  </r>
  <r>
    <x v="4"/>
    <x v="1"/>
    <x v="43"/>
    <x v="0"/>
    <x v="3"/>
    <s v="Campo Grande"/>
    <s v="Monitor 20 pol"/>
    <n v="1200"/>
    <n v="2"/>
    <n v="2400"/>
    <n v="720"/>
    <n v="0.3"/>
  </r>
  <r>
    <x v="2"/>
    <x v="0"/>
    <x v="44"/>
    <x v="0"/>
    <x v="3"/>
    <s v="Campo Grande"/>
    <s v="Notebook 17"/>
    <n v="4500"/>
    <n v="5"/>
    <n v="22500"/>
    <n v="5625"/>
    <n v="0.25"/>
  </r>
  <r>
    <x v="0"/>
    <x v="1"/>
    <x v="45"/>
    <x v="0"/>
    <x v="3"/>
    <s v="Campo Grande"/>
    <s v="Desktop Ultra"/>
    <n v="8902"/>
    <n v="8"/>
    <n v="71216"/>
    <n v="24925.599999999999"/>
    <n v="0.35"/>
  </r>
  <r>
    <x v="4"/>
    <x v="1"/>
    <x v="46"/>
    <x v="0"/>
    <x v="3"/>
    <s v="Campo Grande"/>
    <s v="Notebook 20"/>
    <n v="5300"/>
    <n v="1"/>
    <n v="5300"/>
    <n v="1590"/>
    <n v="0.3"/>
  </r>
  <r>
    <x v="2"/>
    <x v="1"/>
    <x v="47"/>
    <x v="0"/>
    <x v="3"/>
    <s v="Campo Grande"/>
    <s v="Notebook 20"/>
    <n v="5300"/>
    <n v="1"/>
    <n v="5300"/>
    <n v="1590"/>
    <n v="0.3"/>
  </r>
  <r>
    <x v="0"/>
    <x v="1"/>
    <x v="48"/>
    <x v="0"/>
    <x v="3"/>
    <s v="Campo Grande"/>
    <s v="Desktop Basic"/>
    <n v="4600"/>
    <n v="8"/>
    <n v="36800"/>
    <n v="9200"/>
    <n v="0.25"/>
  </r>
  <r>
    <x v="1"/>
    <x v="0"/>
    <x v="49"/>
    <x v="0"/>
    <x v="3"/>
    <s v="Campo Grande"/>
    <s v="Notebook 15"/>
    <n v="3200"/>
    <n v="6"/>
    <n v="19200"/>
    <n v="3840"/>
    <n v="0.2"/>
  </r>
  <r>
    <x v="0"/>
    <x v="0"/>
    <x v="50"/>
    <x v="0"/>
    <x v="3"/>
    <s v="Campo Grande"/>
    <s v="TV Ultra"/>
    <n v="5130"/>
    <n v="5"/>
    <n v="25650"/>
    <n v="10260"/>
    <n v="0.4"/>
  </r>
  <r>
    <x v="1"/>
    <x v="1"/>
    <x v="51"/>
    <x v="0"/>
    <x v="3"/>
    <s v="Campo Grande"/>
    <s v="Notebook 17"/>
    <n v="4500"/>
    <n v="11"/>
    <n v="49500"/>
    <n v="12375"/>
    <n v="0.25"/>
  </r>
  <r>
    <x v="4"/>
    <x v="1"/>
    <x v="52"/>
    <x v="0"/>
    <x v="3"/>
    <s v="Campo Grande"/>
    <s v="Teclado"/>
    <n v="300"/>
    <n v="4"/>
    <n v="1200"/>
    <n v="180"/>
    <n v="0.15"/>
  </r>
  <r>
    <x v="0"/>
    <x v="0"/>
    <x v="53"/>
    <x v="0"/>
    <x v="3"/>
    <s v="Campo Grande"/>
    <s v="Desktop Ultra"/>
    <n v="8902"/>
    <n v="3"/>
    <n v="26706"/>
    <n v="9347.0999999999985"/>
    <n v="0.35"/>
  </r>
  <r>
    <x v="0"/>
    <x v="0"/>
    <x v="54"/>
    <x v="0"/>
    <x v="3"/>
    <s v="Campo Grande"/>
    <s v="Desktop Basic"/>
    <n v="4600"/>
    <n v="12"/>
    <n v="55200"/>
    <n v="13800"/>
    <n v="0.25"/>
  </r>
  <r>
    <x v="0"/>
    <x v="0"/>
    <x v="55"/>
    <x v="0"/>
    <x v="3"/>
    <s v="Campo Grande"/>
    <s v="TV LED HD"/>
    <n v="3400"/>
    <n v="1"/>
    <n v="3400"/>
    <n v="1190"/>
    <n v="0.35"/>
  </r>
  <r>
    <x v="4"/>
    <x v="1"/>
    <x v="56"/>
    <x v="0"/>
    <x v="3"/>
    <s v="Campo Grande"/>
    <s v="Desktop Pro"/>
    <n v="5340"/>
    <n v="8"/>
    <n v="42720"/>
    <n v="12816"/>
    <n v="0.3"/>
  </r>
  <r>
    <x v="0"/>
    <x v="0"/>
    <x v="57"/>
    <x v="0"/>
    <x v="3"/>
    <s v="Campo Grande"/>
    <s v="Monitor 27 pol"/>
    <n v="1700"/>
    <n v="12"/>
    <n v="20400"/>
    <n v="10200"/>
    <n v="0.5"/>
  </r>
  <r>
    <x v="3"/>
    <x v="0"/>
    <x v="58"/>
    <x v="0"/>
    <x v="3"/>
    <s v="Campo Grande"/>
    <s v="Notebook 15"/>
    <n v="3200"/>
    <n v="12"/>
    <n v="38400"/>
    <n v="7680"/>
    <n v="0.2"/>
  </r>
  <r>
    <x v="3"/>
    <x v="1"/>
    <x v="59"/>
    <x v="0"/>
    <x v="3"/>
    <s v="Campo Grande"/>
    <s v="Teclado Gamer"/>
    <n v="500"/>
    <n v="10"/>
    <n v="5000"/>
    <n v="1250"/>
    <n v="0.25"/>
  </r>
  <r>
    <x v="3"/>
    <x v="1"/>
    <x v="60"/>
    <x v="0"/>
    <x v="3"/>
    <s v="Campo Grande"/>
    <s v="Notebook 20"/>
    <n v="5300"/>
    <n v="10"/>
    <n v="53000"/>
    <n v="15900"/>
    <n v="0.3"/>
  </r>
  <r>
    <x v="0"/>
    <x v="1"/>
    <x v="61"/>
    <x v="0"/>
    <x v="3"/>
    <s v="Campo Grande"/>
    <s v="Notebook 15"/>
    <n v="3200"/>
    <n v="7"/>
    <n v="22400"/>
    <n v="4480"/>
    <n v="0.2"/>
  </r>
  <r>
    <x v="4"/>
    <x v="0"/>
    <x v="62"/>
    <x v="0"/>
    <x v="3"/>
    <s v="Campo Grande"/>
    <s v="Teclado Gamer"/>
    <n v="500"/>
    <n v="15"/>
    <n v="7500"/>
    <n v="1875"/>
    <n v="0.25"/>
  </r>
  <r>
    <x v="3"/>
    <x v="0"/>
    <x v="63"/>
    <x v="0"/>
    <x v="3"/>
    <s v="Campo Grande"/>
    <s v="Notebook 15"/>
    <n v="3200"/>
    <n v="10"/>
    <n v="32000"/>
    <n v="6400"/>
    <n v="0.2"/>
  </r>
  <r>
    <x v="0"/>
    <x v="1"/>
    <x v="64"/>
    <x v="0"/>
    <x v="3"/>
    <s v="Campo Grande"/>
    <s v="Notebook 17"/>
    <n v="4500"/>
    <n v="8"/>
    <n v="36000"/>
    <n v="9000"/>
    <n v="0.25"/>
  </r>
  <r>
    <x v="3"/>
    <x v="1"/>
    <x v="65"/>
    <x v="0"/>
    <x v="3"/>
    <s v="Campo Grande"/>
    <s v="Notebook 17"/>
    <n v="4500"/>
    <n v="4"/>
    <n v="18000"/>
    <n v="4500"/>
    <n v="0.25"/>
  </r>
  <r>
    <x v="1"/>
    <x v="1"/>
    <x v="66"/>
    <x v="0"/>
    <x v="3"/>
    <s v="Campo Grande"/>
    <s v="Notebook 17"/>
    <n v="4500"/>
    <n v="5"/>
    <n v="22500"/>
    <n v="5625"/>
    <n v="0.25"/>
  </r>
  <r>
    <x v="4"/>
    <x v="1"/>
    <x v="67"/>
    <x v="0"/>
    <x v="3"/>
    <s v="Campo Grande"/>
    <s v="Notebook 17"/>
    <n v="4500"/>
    <n v="6"/>
    <n v="27000"/>
    <n v="6750"/>
    <n v="0.25"/>
  </r>
  <r>
    <x v="1"/>
    <x v="1"/>
    <x v="68"/>
    <x v="0"/>
    <x v="3"/>
    <s v="Campo Grande"/>
    <s v="Monitor 20 pol"/>
    <n v="1200"/>
    <n v="4"/>
    <n v="4800"/>
    <n v="1440"/>
    <n v="0.3"/>
  </r>
  <r>
    <x v="2"/>
    <x v="1"/>
    <x v="69"/>
    <x v="0"/>
    <x v="3"/>
    <s v="Campo Grande"/>
    <s v="TV LED HD"/>
    <n v="3400"/>
    <n v="10"/>
    <n v="3400"/>
    <n v="1190"/>
    <n v="0.35"/>
  </r>
  <r>
    <x v="3"/>
    <x v="0"/>
    <x v="70"/>
    <x v="0"/>
    <x v="3"/>
    <s v="Campo Grande"/>
    <s v="Teclado Gamer"/>
    <n v="500"/>
    <n v="10"/>
    <n v="5000"/>
    <n v="1250"/>
    <n v="0.25"/>
  </r>
  <r>
    <x v="3"/>
    <x v="1"/>
    <x v="71"/>
    <x v="0"/>
    <x v="3"/>
    <s v="Campo Grande"/>
    <s v="TV LED HD"/>
    <n v="3400"/>
    <n v="8"/>
    <n v="27200"/>
    <n v="9520"/>
    <n v="0.35"/>
  </r>
  <r>
    <x v="0"/>
    <x v="1"/>
    <x v="72"/>
    <x v="0"/>
    <x v="3"/>
    <s v="Campo Grande"/>
    <s v="Desktop Basic"/>
    <n v="4600"/>
    <n v="12"/>
    <n v="55200"/>
    <n v="13800"/>
    <n v="0.25"/>
  </r>
  <r>
    <x v="3"/>
    <x v="0"/>
    <x v="73"/>
    <x v="0"/>
    <x v="3"/>
    <s v="Campo Grande"/>
    <s v="Teclado Gamer"/>
    <n v="500"/>
    <n v="10"/>
    <n v="5000"/>
    <n v="1250"/>
    <n v="0.25"/>
  </r>
  <r>
    <x v="2"/>
    <x v="1"/>
    <x v="74"/>
    <x v="0"/>
    <x v="3"/>
    <s v="Campo Grande"/>
    <s v="TV Ultra"/>
    <n v="5130"/>
    <n v="15"/>
    <n v="76950"/>
    <n v="30780"/>
    <n v="0.4"/>
  </r>
  <r>
    <x v="4"/>
    <x v="0"/>
    <x v="75"/>
    <x v="0"/>
    <x v="3"/>
    <s v="Campo Grande"/>
    <s v="Monitor 24 pol"/>
    <n v="1500"/>
    <n v="1"/>
    <n v="1500"/>
    <n v="600"/>
    <n v="0.4"/>
  </r>
  <r>
    <x v="0"/>
    <x v="1"/>
    <x v="76"/>
    <x v="0"/>
    <x v="3"/>
    <s v="Campo Grande"/>
    <s v="Notebook 15"/>
    <n v="3200"/>
    <n v="20"/>
    <n v="35200"/>
    <n v="7040"/>
    <n v="0.2"/>
  </r>
  <r>
    <x v="0"/>
    <x v="1"/>
    <x v="77"/>
    <x v="0"/>
    <x v="3"/>
    <s v="Campo Grande"/>
    <s v="Desktop Pro"/>
    <n v="5340"/>
    <n v="20"/>
    <n v="10680"/>
    <n v="3204"/>
    <n v="0.3"/>
  </r>
  <r>
    <x v="3"/>
    <x v="0"/>
    <x v="78"/>
    <x v="0"/>
    <x v="3"/>
    <s v="Campo Grande"/>
    <s v="Desktop Pro"/>
    <n v="5340"/>
    <n v="1"/>
    <n v="5340"/>
    <n v="1602"/>
    <n v="0.3"/>
  </r>
  <r>
    <x v="0"/>
    <x v="0"/>
    <x v="79"/>
    <x v="0"/>
    <x v="3"/>
    <s v="Campo Grande"/>
    <s v="Teclado Gamer"/>
    <n v="500"/>
    <n v="5"/>
    <n v="2500"/>
    <n v="625"/>
    <n v="0.25"/>
  </r>
  <r>
    <x v="0"/>
    <x v="0"/>
    <x v="80"/>
    <x v="0"/>
    <x v="3"/>
    <s v="Campo Grande"/>
    <s v="Desktop Pro"/>
    <n v="5340"/>
    <n v="12"/>
    <n v="64080"/>
    <n v="19224"/>
    <n v="0.3"/>
  </r>
  <r>
    <x v="4"/>
    <x v="1"/>
    <x v="81"/>
    <x v="0"/>
    <x v="3"/>
    <s v="Campo Grande"/>
    <s v="Monitor 20 pol"/>
    <n v="1200"/>
    <n v="8"/>
    <n v="9600"/>
    <n v="2880"/>
    <n v="0.3"/>
  </r>
  <r>
    <x v="0"/>
    <x v="0"/>
    <x v="82"/>
    <x v="0"/>
    <x v="3"/>
    <s v="Campo Grande"/>
    <s v="Notebook 20"/>
    <n v="5300"/>
    <n v="20"/>
    <n v="42400"/>
    <n v="12720"/>
    <n v="0.3"/>
  </r>
  <r>
    <x v="1"/>
    <x v="1"/>
    <x v="83"/>
    <x v="0"/>
    <x v="3"/>
    <s v="Campo Grande"/>
    <s v="Desktop Ultra"/>
    <n v="8902"/>
    <n v="20"/>
    <n v="97922"/>
    <n v="34272.699999999997"/>
    <n v="0.35"/>
  </r>
  <r>
    <x v="3"/>
    <x v="1"/>
    <x v="84"/>
    <x v="0"/>
    <x v="3"/>
    <s v="Campo Grande"/>
    <s v="Desktop Ultra"/>
    <n v="8902"/>
    <n v="12"/>
    <n v="106824"/>
    <n v="37388.399999999994"/>
    <n v="0.35"/>
  </r>
  <r>
    <x v="1"/>
    <x v="1"/>
    <x v="85"/>
    <x v="0"/>
    <x v="3"/>
    <s v="Campo Grande"/>
    <s v="Notebook 17"/>
    <n v="4500"/>
    <n v="3"/>
    <n v="13500"/>
    <n v="3375"/>
    <n v="0.25"/>
  </r>
  <r>
    <x v="1"/>
    <x v="1"/>
    <x v="28"/>
    <x v="1"/>
    <x v="4"/>
    <s v="Salvador"/>
    <s v="Notebook 20"/>
    <n v="5300"/>
    <n v="9"/>
    <n v="47700"/>
    <n v="14310"/>
    <n v="0.3"/>
  </r>
  <r>
    <x v="3"/>
    <x v="1"/>
    <x v="29"/>
    <x v="1"/>
    <x v="4"/>
    <s v="Salvador"/>
    <s v="Monitor 20 pol"/>
    <n v="1200"/>
    <n v="3"/>
    <n v="3600"/>
    <n v="1080"/>
    <n v="0.3"/>
  </r>
  <r>
    <x v="0"/>
    <x v="1"/>
    <x v="30"/>
    <x v="1"/>
    <x v="4"/>
    <s v="Salvador"/>
    <s v="Teclado"/>
    <n v="300"/>
    <n v="6"/>
    <n v="1800"/>
    <n v="270"/>
    <n v="0.15"/>
  </r>
  <r>
    <x v="0"/>
    <x v="0"/>
    <x v="31"/>
    <x v="1"/>
    <x v="4"/>
    <s v="Salvador"/>
    <s v="Notebook 17"/>
    <n v="4500"/>
    <n v="6"/>
    <n v="27000"/>
    <n v="6750"/>
    <n v="0.25"/>
  </r>
  <r>
    <x v="0"/>
    <x v="0"/>
    <x v="32"/>
    <x v="1"/>
    <x v="4"/>
    <s v="Salvador"/>
    <s v="Monitor 24 pol"/>
    <n v="1500"/>
    <n v="5"/>
    <n v="7500"/>
    <n v="3000"/>
    <n v="0.4"/>
  </r>
  <r>
    <x v="0"/>
    <x v="0"/>
    <x v="33"/>
    <x v="1"/>
    <x v="4"/>
    <s v="Salvador"/>
    <s v="Notebook 17"/>
    <n v="4500"/>
    <n v="7"/>
    <n v="31500"/>
    <n v="7875"/>
    <n v="0.25"/>
  </r>
  <r>
    <x v="0"/>
    <x v="1"/>
    <x v="34"/>
    <x v="1"/>
    <x v="4"/>
    <s v="Salvador"/>
    <s v="Notebook 15"/>
    <n v="3200"/>
    <n v="7"/>
    <n v="22400"/>
    <n v="4480"/>
    <n v="0.2"/>
  </r>
  <r>
    <x v="0"/>
    <x v="1"/>
    <x v="35"/>
    <x v="1"/>
    <x v="4"/>
    <s v="Salvador"/>
    <s v="Monitor 24 pol"/>
    <n v="1500"/>
    <n v="9"/>
    <n v="13500"/>
    <n v="5400"/>
    <n v="0.4"/>
  </r>
  <r>
    <x v="3"/>
    <x v="1"/>
    <x v="36"/>
    <x v="1"/>
    <x v="4"/>
    <s v="Salvador"/>
    <s v="Teclado Gamer"/>
    <n v="500"/>
    <n v="2"/>
    <n v="1000"/>
    <n v="250"/>
    <n v="0.25"/>
  </r>
  <r>
    <x v="0"/>
    <x v="0"/>
    <x v="37"/>
    <x v="1"/>
    <x v="4"/>
    <s v="Salvador"/>
    <s v="Teclado Gamer"/>
    <n v="500"/>
    <n v="9"/>
    <n v="4500"/>
    <n v="1125"/>
    <n v="0.25"/>
  </r>
  <r>
    <x v="0"/>
    <x v="1"/>
    <x v="38"/>
    <x v="1"/>
    <x v="4"/>
    <s v="Salvador"/>
    <s v="Notebook 20"/>
    <n v="5300"/>
    <n v="4"/>
    <n v="21200"/>
    <n v="6360"/>
    <n v="0.3"/>
  </r>
  <r>
    <x v="3"/>
    <x v="1"/>
    <x v="39"/>
    <x v="1"/>
    <x v="4"/>
    <s v="Salvador"/>
    <s v="Desktop Basic"/>
    <n v="4600"/>
    <n v="5"/>
    <n v="23000"/>
    <n v="5750"/>
    <n v="0.25"/>
  </r>
  <r>
    <x v="3"/>
    <x v="1"/>
    <x v="40"/>
    <x v="1"/>
    <x v="4"/>
    <s v="Salvador"/>
    <s v="Desktop Basic"/>
    <n v="4600"/>
    <n v="11"/>
    <n v="50600"/>
    <n v="12650"/>
    <n v="0.25"/>
  </r>
  <r>
    <x v="0"/>
    <x v="1"/>
    <x v="41"/>
    <x v="1"/>
    <x v="4"/>
    <s v="Salvador"/>
    <s v="Monitor 20 pol"/>
    <n v="1200"/>
    <n v="6"/>
    <n v="7200"/>
    <n v="2160"/>
    <n v="0.3"/>
  </r>
  <r>
    <x v="0"/>
    <x v="0"/>
    <x v="42"/>
    <x v="1"/>
    <x v="4"/>
    <s v="Salvador"/>
    <s v="Notebook 15"/>
    <n v="3200"/>
    <n v="1"/>
    <n v="3200"/>
    <n v="640"/>
    <n v="0.2"/>
  </r>
  <r>
    <x v="0"/>
    <x v="0"/>
    <x v="43"/>
    <x v="1"/>
    <x v="4"/>
    <s v="Salvador"/>
    <s v="Notebook 20"/>
    <n v="5300"/>
    <n v="12"/>
    <n v="63600"/>
    <n v="19080"/>
    <n v="0.3"/>
  </r>
  <r>
    <x v="3"/>
    <x v="1"/>
    <x v="44"/>
    <x v="1"/>
    <x v="4"/>
    <s v="Salvador"/>
    <s v="Teclado Gamer"/>
    <n v="500"/>
    <n v="5"/>
    <n v="2500"/>
    <n v="625"/>
    <n v="0.25"/>
  </r>
  <r>
    <x v="4"/>
    <x v="1"/>
    <x v="45"/>
    <x v="1"/>
    <x v="4"/>
    <s v="Salvador"/>
    <s v="TV Ultra"/>
    <n v="5130"/>
    <n v="7"/>
    <n v="35910"/>
    <n v="14364"/>
    <n v="0.4"/>
  </r>
  <r>
    <x v="0"/>
    <x v="0"/>
    <x v="46"/>
    <x v="1"/>
    <x v="4"/>
    <s v="Salvador"/>
    <s v="Monitor 24 pol"/>
    <n v="1500"/>
    <n v="5"/>
    <n v="7500"/>
    <n v="3000"/>
    <n v="0.4"/>
  </r>
  <r>
    <x v="3"/>
    <x v="1"/>
    <x v="47"/>
    <x v="1"/>
    <x v="4"/>
    <s v="Salvador"/>
    <s v="Notebook 20"/>
    <n v="5300"/>
    <n v="10"/>
    <n v="53000"/>
    <n v="15900"/>
    <n v="0.3"/>
  </r>
  <r>
    <x v="0"/>
    <x v="1"/>
    <x v="48"/>
    <x v="1"/>
    <x v="4"/>
    <s v="Salvador"/>
    <s v="Desktop Pro"/>
    <n v="5340"/>
    <n v="8"/>
    <n v="42720"/>
    <n v="12816"/>
    <n v="0.3"/>
  </r>
  <r>
    <x v="2"/>
    <x v="1"/>
    <x v="49"/>
    <x v="1"/>
    <x v="4"/>
    <s v="Salvador"/>
    <s v="Notebook 20"/>
    <n v="5300"/>
    <n v="6"/>
    <n v="31800"/>
    <n v="9540"/>
    <n v="0.3"/>
  </r>
  <r>
    <x v="3"/>
    <x v="0"/>
    <x v="50"/>
    <x v="1"/>
    <x v="4"/>
    <s v="Salvador"/>
    <s v="Teclado Gamer"/>
    <n v="500"/>
    <n v="5"/>
    <n v="2500"/>
    <n v="625"/>
    <n v="0.25"/>
  </r>
  <r>
    <x v="0"/>
    <x v="1"/>
    <x v="51"/>
    <x v="1"/>
    <x v="4"/>
    <s v="Salvador"/>
    <s v="Desktop Ultra"/>
    <n v="8902"/>
    <n v="11"/>
    <n v="97922"/>
    <n v="34272.699999999997"/>
    <n v="0.35"/>
  </r>
  <r>
    <x v="2"/>
    <x v="1"/>
    <x v="52"/>
    <x v="1"/>
    <x v="4"/>
    <s v="Salvador"/>
    <s v="Desktop Pro"/>
    <n v="5340"/>
    <n v="5"/>
    <n v="26700"/>
    <n v="8010"/>
    <n v="0.3"/>
  </r>
  <r>
    <x v="2"/>
    <x v="0"/>
    <x v="53"/>
    <x v="1"/>
    <x v="4"/>
    <s v="Salvador"/>
    <s v="Teclado"/>
    <n v="300"/>
    <n v="3"/>
    <n v="900"/>
    <n v="135"/>
    <n v="0.15"/>
  </r>
  <r>
    <x v="0"/>
    <x v="0"/>
    <x v="54"/>
    <x v="1"/>
    <x v="4"/>
    <s v="Salvador"/>
    <s v="Notebook 15"/>
    <n v="3200"/>
    <n v="3"/>
    <n v="9600"/>
    <n v="1920"/>
    <n v="0.2"/>
  </r>
  <r>
    <x v="4"/>
    <x v="1"/>
    <x v="55"/>
    <x v="1"/>
    <x v="4"/>
    <s v="Salvador"/>
    <s v="Notebook 20"/>
    <n v="5300"/>
    <n v="1"/>
    <n v="5300"/>
    <n v="1590"/>
    <n v="0.3"/>
  </r>
  <r>
    <x v="3"/>
    <x v="0"/>
    <x v="56"/>
    <x v="1"/>
    <x v="4"/>
    <s v="Salvador"/>
    <s v="TV LED HD"/>
    <n v="3400"/>
    <n v="1"/>
    <n v="3400"/>
    <n v="1190"/>
    <n v="0.35"/>
  </r>
  <r>
    <x v="0"/>
    <x v="1"/>
    <x v="57"/>
    <x v="1"/>
    <x v="4"/>
    <s v="Salvador"/>
    <s v="Notebook 15"/>
    <n v="3200"/>
    <n v="7"/>
    <n v="22400"/>
    <n v="4480"/>
    <n v="0.2"/>
  </r>
  <r>
    <x v="0"/>
    <x v="1"/>
    <x v="58"/>
    <x v="1"/>
    <x v="4"/>
    <s v="Salvador"/>
    <s v="Teclado Gamer"/>
    <n v="500"/>
    <n v="5"/>
    <n v="2500"/>
    <n v="625"/>
    <n v="0.25"/>
  </r>
  <r>
    <x v="0"/>
    <x v="1"/>
    <x v="59"/>
    <x v="1"/>
    <x v="4"/>
    <s v="Salvador"/>
    <s v="Desktop Basic"/>
    <n v="4600"/>
    <n v="12"/>
    <n v="55200"/>
    <n v="13800"/>
    <n v="0.25"/>
  </r>
  <r>
    <x v="2"/>
    <x v="1"/>
    <x v="60"/>
    <x v="1"/>
    <x v="4"/>
    <s v="Salvador"/>
    <s v="TV Ultra"/>
    <n v="5130"/>
    <n v="7"/>
    <n v="35910"/>
    <n v="14364"/>
    <n v="0.4"/>
  </r>
  <r>
    <x v="0"/>
    <x v="1"/>
    <x v="61"/>
    <x v="1"/>
    <x v="4"/>
    <s v="Salvador"/>
    <s v="Desktop Ultra"/>
    <n v="8902"/>
    <n v="10"/>
    <n v="89020"/>
    <n v="31156.999999999996"/>
    <n v="0.35"/>
  </r>
  <r>
    <x v="3"/>
    <x v="1"/>
    <x v="62"/>
    <x v="1"/>
    <x v="4"/>
    <s v="Salvador"/>
    <s v="Desktop Ultra"/>
    <n v="8902"/>
    <n v="9"/>
    <n v="80118"/>
    <n v="28041.3"/>
    <n v="0.35"/>
  </r>
  <r>
    <x v="3"/>
    <x v="1"/>
    <x v="63"/>
    <x v="1"/>
    <x v="4"/>
    <s v="Salvador"/>
    <s v="Desktop Ultra"/>
    <n v="8902"/>
    <n v="9"/>
    <n v="80118"/>
    <n v="28041.3"/>
    <n v="0.35"/>
  </r>
  <r>
    <x v="3"/>
    <x v="1"/>
    <x v="64"/>
    <x v="1"/>
    <x v="4"/>
    <s v="Salvador"/>
    <s v="Teclado Gamer"/>
    <n v="500"/>
    <n v="6"/>
    <n v="3000"/>
    <n v="750"/>
    <n v="0.25"/>
  </r>
  <r>
    <x v="4"/>
    <x v="1"/>
    <x v="65"/>
    <x v="1"/>
    <x v="4"/>
    <s v="Salvador"/>
    <s v="Desktop Ultra"/>
    <n v="8902"/>
    <n v="6"/>
    <n v="53412"/>
    <n v="18694.199999999997"/>
    <n v="0.35"/>
  </r>
  <r>
    <x v="0"/>
    <x v="1"/>
    <x v="66"/>
    <x v="1"/>
    <x v="4"/>
    <s v="Salvador"/>
    <s v="Monitor 20 pol"/>
    <n v="1200"/>
    <n v="8"/>
    <n v="9600"/>
    <n v="2880"/>
    <n v="0.3"/>
  </r>
  <r>
    <x v="0"/>
    <x v="1"/>
    <x v="67"/>
    <x v="1"/>
    <x v="4"/>
    <s v="Salvador"/>
    <s v="Monitor 24 pol"/>
    <n v="1500"/>
    <n v="5"/>
    <n v="7500"/>
    <n v="3000"/>
    <n v="0.4"/>
  </r>
  <r>
    <x v="2"/>
    <x v="1"/>
    <x v="68"/>
    <x v="1"/>
    <x v="4"/>
    <s v="Salvador"/>
    <s v="Desktop Pro"/>
    <n v="5340"/>
    <n v="9"/>
    <n v="48060"/>
    <n v="14418"/>
    <n v="0.3"/>
  </r>
  <r>
    <x v="2"/>
    <x v="1"/>
    <x v="69"/>
    <x v="1"/>
    <x v="4"/>
    <s v="Salvador"/>
    <s v="Notebook 15"/>
    <n v="3200"/>
    <n v="2"/>
    <n v="6400"/>
    <n v="1280"/>
    <n v="0.2"/>
  </r>
  <r>
    <x v="0"/>
    <x v="0"/>
    <x v="70"/>
    <x v="1"/>
    <x v="4"/>
    <s v="Salvador"/>
    <s v="Notebook 20"/>
    <n v="5300"/>
    <n v="2"/>
    <n v="10600"/>
    <n v="3180"/>
    <n v="0.3"/>
  </r>
  <r>
    <x v="2"/>
    <x v="1"/>
    <x v="71"/>
    <x v="1"/>
    <x v="4"/>
    <s v="Salvador"/>
    <s v="Monitor 24 pol"/>
    <n v="1500"/>
    <n v="11"/>
    <n v="16500"/>
    <n v="6600"/>
    <n v="0.4"/>
  </r>
  <r>
    <x v="1"/>
    <x v="1"/>
    <x v="72"/>
    <x v="1"/>
    <x v="4"/>
    <s v="Salvador"/>
    <s v="Desktop Basic"/>
    <n v="4600"/>
    <n v="9"/>
    <n v="41400"/>
    <n v="10350"/>
    <n v="0.25"/>
  </r>
  <r>
    <x v="3"/>
    <x v="1"/>
    <x v="73"/>
    <x v="1"/>
    <x v="4"/>
    <s v="Salvador"/>
    <s v="Monitor 27 pol"/>
    <n v="1700"/>
    <n v="6"/>
    <n v="10200"/>
    <n v="5100"/>
    <n v="0.5"/>
  </r>
  <r>
    <x v="3"/>
    <x v="0"/>
    <x v="74"/>
    <x v="1"/>
    <x v="4"/>
    <s v="Salvador"/>
    <s v="Teclado Gamer"/>
    <n v="500"/>
    <n v="7"/>
    <n v="3500"/>
    <n v="875"/>
    <n v="0.25"/>
  </r>
  <r>
    <x v="0"/>
    <x v="1"/>
    <x v="75"/>
    <x v="1"/>
    <x v="4"/>
    <s v="Salvador"/>
    <s v="Teclado"/>
    <n v="300"/>
    <n v="12"/>
    <n v="3600"/>
    <n v="540"/>
    <n v="0.15"/>
  </r>
  <r>
    <x v="0"/>
    <x v="1"/>
    <x v="76"/>
    <x v="1"/>
    <x v="4"/>
    <s v="Salvador"/>
    <s v="Notebook 15"/>
    <n v="3200"/>
    <n v="15"/>
    <n v="48000"/>
    <n v="9600"/>
    <n v="0.2"/>
  </r>
  <r>
    <x v="3"/>
    <x v="0"/>
    <x v="77"/>
    <x v="1"/>
    <x v="4"/>
    <s v="Salvador"/>
    <s v="Teclado Gamer"/>
    <n v="500"/>
    <n v="12"/>
    <n v="6000"/>
    <n v="1500"/>
    <n v="0.25"/>
  </r>
  <r>
    <x v="3"/>
    <x v="1"/>
    <x v="78"/>
    <x v="1"/>
    <x v="4"/>
    <s v="Salvador"/>
    <s v="Monitor 20 pol"/>
    <n v="1200"/>
    <n v="7"/>
    <n v="8400"/>
    <n v="2520"/>
    <n v="0.3"/>
  </r>
  <r>
    <x v="4"/>
    <x v="1"/>
    <x v="79"/>
    <x v="1"/>
    <x v="4"/>
    <s v="Salvador"/>
    <s v="Monitor 27 pol"/>
    <n v="1700"/>
    <n v="2"/>
    <n v="3400"/>
    <n v="1700"/>
    <n v="0.5"/>
  </r>
  <r>
    <x v="0"/>
    <x v="1"/>
    <x v="80"/>
    <x v="1"/>
    <x v="4"/>
    <s v="Salvador"/>
    <s v="TV LED HD"/>
    <n v="3400"/>
    <n v="12"/>
    <n v="40800"/>
    <n v="14280"/>
    <n v="0.35"/>
  </r>
  <r>
    <x v="0"/>
    <x v="1"/>
    <x v="81"/>
    <x v="1"/>
    <x v="4"/>
    <s v="Salvador"/>
    <s v="Notebook 15"/>
    <n v="3200"/>
    <n v="3"/>
    <n v="9600"/>
    <n v="1920"/>
    <n v="0.2"/>
  </r>
  <r>
    <x v="4"/>
    <x v="1"/>
    <x v="86"/>
    <x v="1"/>
    <x v="4"/>
    <s v="Salvador"/>
    <s v="TV LED HD"/>
    <n v="3400"/>
    <n v="1"/>
    <n v="3400"/>
    <n v="1190"/>
    <n v="0.35"/>
  </r>
  <r>
    <x v="3"/>
    <x v="1"/>
    <x v="82"/>
    <x v="1"/>
    <x v="4"/>
    <s v="Salvador"/>
    <s v="Monitor 27 pol"/>
    <n v="1700"/>
    <n v="4"/>
    <n v="6800"/>
    <n v="3400"/>
    <n v="0.5"/>
  </r>
  <r>
    <x v="0"/>
    <x v="1"/>
    <x v="87"/>
    <x v="1"/>
    <x v="4"/>
    <s v="Salvador"/>
    <s v="Desktop Basic"/>
    <n v="4600"/>
    <n v="6"/>
    <n v="27600"/>
    <n v="6900"/>
    <n v="0.25"/>
  </r>
  <r>
    <x v="3"/>
    <x v="1"/>
    <x v="83"/>
    <x v="1"/>
    <x v="4"/>
    <s v="Salvador"/>
    <s v="Monitor 27 pol"/>
    <n v="1700"/>
    <n v="7"/>
    <n v="11900"/>
    <n v="5950"/>
    <n v="0.5"/>
  </r>
  <r>
    <x v="3"/>
    <x v="1"/>
    <x v="88"/>
    <x v="1"/>
    <x v="4"/>
    <s v="Salvador"/>
    <s v="Notebook 17"/>
    <n v="4500"/>
    <n v="5"/>
    <n v="22500"/>
    <n v="5625"/>
    <n v="0.25"/>
  </r>
  <r>
    <x v="3"/>
    <x v="0"/>
    <x v="84"/>
    <x v="1"/>
    <x v="4"/>
    <s v="Salvador"/>
    <s v="Monitor 20 pol"/>
    <n v="1200"/>
    <n v="5"/>
    <n v="6000"/>
    <n v="1800"/>
    <n v="0.3"/>
  </r>
  <r>
    <x v="0"/>
    <x v="0"/>
    <x v="89"/>
    <x v="1"/>
    <x v="4"/>
    <s v="Salvador"/>
    <s v="Desktop Ultra"/>
    <n v="8902"/>
    <n v="19"/>
    <n v="169138"/>
    <n v="59198.299999999996"/>
    <n v="0.35"/>
  </r>
  <r>
    <x v="3"/>
    <x v="0"/>
    <x v="85"/>
    <x v="1"/>
    <x v="4"/>
    <s v="Salvador"/>
    <s v="Teclado"/>
    <n v="300"/>
    <n v="1"/>
    <n v="300"/>
    <n v="45"/>
    <n v="0.15"/>
  </r>
  <r>
    <x v="3"/>
    <x v="1"/>
    <x v="85"/>
    <x v="1"/>
    <x v="4"/>
    <s v="Salvador"/>
    <s v="Teclado"/>
    <n v="300"/>
    <n v="7"/>
    <n v="2100"/>
    <n v="315"/>
    <n v="0.15"/>
  </r>
  <r>
    <x v="3"/>
    <x v="1"/>
    <x v="85"/>
    <x v="1"/>
    <x v="4"/>
    <s v="Salvador"/>
    <s v="Monitor 20 pol"/>
    <n v="1200"/>
    <n v="18"/>
    <n v="21600"/>
    <n v="6480"/>
    <n v="0.3"/>
  </r>
  <r>
    <x v="0"/>
    <x v="0"/>
    <x v="85"/>
    <x v="1"/>
    <x v="4"/>
    <s v="Salvador"/>
    <s v="Notebook 15"/>
    <n v="3200"/>
    <n v="7"/>
    <n v="22400"/>
    <n v="4480"/>
    <n v="0.2"/>
  </r>
  <r>
    <x v="0"/>
    <x v="1"/>
    <x v="85"/>
    <x v="1"/>
    <x v="4"/>
    <s v="Salvador"/>
    <s v="TV LED HD"/>
    <n v="3400"/>
    <n v="7"/>
    <n v="23800"/>
    <n v="8330"/>
    <n v="0.35"/>
  </r>
  <r>
    <x v="2"/>
    <x v="1"/>
    <x v="85"/>
    <x v="1"/>
    <x v="4"/>
    <s v="Salvador"/>
    <s v="TV Ultra"/>
    <n v="5130"/>
    <n v="15"/>
    <n v="76950"/>
    <n v="30780"/>
    <n v="0.4"/>
  </r>
  <r>
    <x v="4"/>
    <x v="1"/>
    <x v="47"/>
    <x v="1"/>
    <x v="5"/>
    <s v="Fortaleza"/>
    <s v="Monitor 24 pol"/>
    <n v="1500"/>
    <n v="3"/>
    <n v="4500"/>
    <n v="1800"/>
    <n v="0.4"/>
  </r>
  <r>
    <x v="0"/>
    <x v="1"/>
    <x v="48"/>
    <x v="1"/>
    <x v="5"/>
    <s v="Fortaleza"/>
    <s v="TV Ultra"/>
    <n v="5130"/>
    <n v="12"/>
    <n v="61560"/>
    <n v="24624"/>
    <n v="0.4"/>
  </r>
  <r>
    <x v="2"/>
    <x v="0"/>
    <x v="49"/>
    <x v="1"/>
    <x v="5"/>
    <s v="Fortaleza"/>
    <s v="Notebook 17"/>
    <n v="4500"/>
    <n v="1"/>
    <n v="4500"/>
    <n v="1125"/>
    <n v="0.25"/>
  </r>
  <r>
    <x v="3"/>
    <x v="1"/>
    <x v="50"/>
    <x v="1"/>
    <x v="5"/>
    <s v="Fortaleza"/>
    <s v="Notebook 15"/>
    <n v="3200"/>
    <n v="6"/>
    <n v="19200"/>
    <n v="3840"/>
    <n v="0.2"/>
  </r>
  <r>
    <x v="3"/>
    <x v="0"/>
    <x v="51"/>
    <x v="1"/>
    <x v="5"/>
    <s v="Fortaleza"/>
    <s v="Notebook 15"/>
    <n v="3200"/>
    <n v="10"/>
    <n v="32000"/>
    <n v="6400"/>
    <n v="0.2"/>
  </r>
  <r>
    <x v="0"/>
    <x v="1"/>
    <x v="52"/>
    <x v="1"/>
    <x v="5"/>
    <s v="Fortaleza"/>
    <s v="Monitor 24 pol"/>
    <n v="1500"/>
    <n v="6"/>
    <n v="9000"/>
    <n v="3600"/>
    <n v="0.4"/>
  </r>
  <r>
    <x v="2"/>
    <x v="1"/>
    <x v="53"/>
    <x v="1"/>
    <x v="5"/>
    <s v="Fortaleza"/>
    <s v="Desktop Ultra"/>
    <n v="8902"/>
    <n v="6"/>
    <n v="53412"/>
    <n v="18694.199999999997"/>
    <n v="0.35"/>
  </r>
  <r>
    <x v="0"/>
    <x v="0"/>
    <x v="54"/>
    <x v="1"/>
    <x v="5"/>
    <s v="Fortaleza"/>
    <s v="Monitor 27 pol"/>
    <n v="1700"/>
    <n v="2"/>
    <n v="3400"/>
    <n v="1700"/>
    <n v="0.5"/>
  </r>
  <r>
    <x v="0"/>
    <x v="1"/>
    <x v="55"/>
    <x v="1"/>
    <x v="5"/>
    <s v="Fortaleza"/>
    <s v="TV LED HD"/>
    <n v="3400"/>
    <n v="1"/>
    <n v="3400"/>
    <n v="1190"/>
    <n v="0.35"/>
  </r>
  <r>
    <x v="2"/>
    <x v="1"/>
    <x v="56"/>
    <x v="1"/>
    <x v="5"/>
    <s v="Fortaleza"/>
    <s v="Monitor 20 pol"/>
    <n v="1200"/>
    <n v="2"/>
    <n v="2400"/>
    <n v="720"/>
    <n v="0.3"/>
  </r>
  <r>
    <x v="1"/>
    <x v="1"/>
    <x v="57"/>
    <x v="1"/>
    <x v="5"/>
    <s v="Fortaleza"/>
    <s v="Notebook 17"/>
    <n v="4500"/>
    <n v="5"/>
    <n v="22500"/>
    <n v="5625"/>
    <n v="0.25"/>
  </r>
  <r>
    <x v="0"/>
    <x v="1"/>
    <x v="58"/>
    <x v="1"/>
    <x v="5"/>
    <s v="Fortaleza"/>
    <s v="Monitor 20 pol"/>
    <n v="1200"/>
    <n v="6"/>
    <n v="7200"/>
    <n v="2160"/>
    <n v="0.3"/>
  </r>
  <r>
    <x v="4"/>
    <x v="0"/>
    <x v="59"/>
    <x v="1"/>
    <x v="5"/>
    <s v="Fortaleza"/>
    <s v="TV Ultra"/>
    <n v="5130"/>
    <n v="2"/>
    <n v="10260"/>
    <n v="4104"/>
    <n v="0.4"/>
  </r>
  <r>
    <x v="1"/>
    <x v="1"/>
    <x v="60"/>
    <x v="1"/>
    <x v="5"/>
    <s v="Fortaleza"/>
    <s v="Monitor 20 pol"/>
    <n v="1200"/>
    <n v="9"/>
    <n v="10800"/>
    <n v="3240"/>
    <n v="0.3"/>
  </r>
  <r>
    <x v="0"/>
    <x v="0"/>
    <x v="61"/>
    <x v="1"/>
    <x v="5"/>
    <s v="Fortaleza"/>
    <s v="Teclado"/>
    <n v="300"/>
    <n v="2"/>
    <n v="600"/>
    <n v="90"/>
    <n v="0.15"/>
  </r>
  <r>
    <x v="0"/>
    <x v="1"/>
    <x v="62"/>
    <x v="1"/>
    <x v="5"/>
    <s v="Fortaleza"/>
    <s v="Desktop Basic"/>
    <n v="4600"/>
    <n v="8"/>
    <n v="36800"/>
    <n v="9200"/>
    <n v="0.25"/>
  </r>
  <r>
    <x v="3"/>
    <x v="1"/>
    <x v="63"/>
    <x v="1"/>
    <x v="5"/>
    <s v="Fortaleza"/>
    <s v="TV LED HD"/>
    <n v="3400"/>
    <n v="8"/>
    <n v="27200"/>
    <n v="9520"/>
    <n v="0.35"/>
  </r>
  <r>
    <x v="0"/>
    <x v="0"/>
    <x v="64"/>
    <x v="1"/>
    <x v="5"/>
    <s v="Fortaleza"/>
    <s v="Teclado"/>
    <n v="300"/>
    <n v="6"/>
    <n v="1800"/>
    <n v="270"/>
    <n v="0.15"/>
  </r>
  <r>
    <x v="3"/>
    <x v="0"/>
    <x v="65"/>
    <x v="1"/>
    <x v="5"/>
    <s v="Fortaleza"/>
    <s v="TV LED HD"/>
    <n v="3400"/>
    <n v="8"/>
    <n v="27200"/>
    <n v="9520"/>
    <n v="0.35"/>
  </r>
  <r>
    <x v="0"/>
    <x v="1"/>
    <x v="66"/>
    <x v="1"/>
    <x v="5"/>
    <s v="Fortaleza"/>
    <s v="Monitor 20 pol"/>
    <n v="1200"/>
    <n v="6"/>
    <n v="7200"/>
    <n v="2160"/>
    <n v="0.3"/>
  </r>
  <r>
    <x v="3"/>
    <x v="1"/>
    <x v="67"/>
    <x v="1"/>
    <x v="5"/>
    <s v="Fortaleza"/>
    <s v="Desktop Pro"/>
    <n v="5340"/>
    <n v="1"/>
    <n v="5340"/>
    <n v="1602"/>
    <n v="0.3"/>
  </r>
  <r>
    <x v="3"/>
    <x v="1"/>
    <x v="68"/>
    <x v="1"/>
    <x v="5"/>
    <s v="Fortaleza"/>
    <s v="Desktop Ultra"/>
    <n v="8902"/>
    <n v="7"/>
    <n v="62314"/>
    <n v="21809.899999999998"/>
    <n v="0.35"/>
  </r>
  <r>
    <x v="0"/>
    <x v="1"/>
    <x v="69"/>
    <x v="1"/>
    <x v="5"/>
    <s v="Fortaleza"/>
    <s v="Desktop Pro"/>
    <n v="5340"/>
    <n v="6"/>
    <n v="32040"/>
    <n v="9612"/>
    <n v="0.3"/>
  </r>
  <r>
    <x v="3"/>
    <x v="1"/>
    <x v="70"/>
    <x v="1"/>
    <x v="5"/>
    <s v="Fortaleza"/>
    <s v="Teclado Gamer"/>
    <n v="500"/>
    <n v="9"/>
    <n v="4500"/>
    <n v="1125"/>
    <n v="0.25"/>
  </r>
  <r>
    <x v="0"/>
    <x v="1"/>
    <x v="71"/>
    <x v="1"/>
    <x v="5"/>
    <s v="Fortaleza"/>
    <s v="Desktop Basic"/>
    <n v="4600"/>
    <n v="3"/>
    <n v="13800"/>
    <n v="3450"/>
    <n v="0.25"/>
  </r>
  <r>
    <x v="0"/>
    <x v="0"/>
    <x v="72"/>
    <x v="1"/>
    <x v="5"/>
    <s v="Fortaleza"/>
    <s v="Desktop Basic"/>
    <n v="4600"/>
    <n v="8"/>
    <n v="36800"/>
    <n v="9200"/>
    <n v="0.25"/>
  </r>
  <r>
    <x v="0"/>
    <x v="1"/>
    <x v="73"/>
    <x v="1"/>
    <x v="5"/>
    <s v="Fortaleza"/>
    <s v="Notebook 15"/>
    <n v="3200"/>
    <n v="16"/>
    <n v="51200"/>
    <n v="10240"/>
    <n v="0.2"/>
  </r>
  <r>
    <x v="3"/>
    <x v="1"/>
    <x v="74"/>
    <x v="1"/>
    <x v="5"/>
    <s v="Fortaleza"/>
    <s v="Desktop Ultra"/>
    <n v="8902"/>
    <n v="15"/>
    <n v="133530"/>
    <n v="46735.5"/>
    <n v="0.35"/>
  </r>
  <r>
    <x v="0"/>
    <x v="0"/>
    <x v="75"/>
    <x v="1"/>
    <x v="5"/>
    <s v="Fortaleza"/>
    <s v="Monitor 20 pol"/>
    <n v="1200"/>
    <n v="5"/>
    <n v="6000"/>
    <n v="1800"/>
    <n v="0.3"/>
  </r>
  <r>
    <x v="3"/>
    <x v="1"/>
    <x v="76"/>
    <x v="1"/>
    <x v="5"/>
    <s v="Fortaleza"/>
    <s v="Desktop Pro"/>
    <n v="5340"/>
    <n v="5"/>
    <n v="26700"/>
    <n v="8010"/>
    <n v="0.3"/>
  </r>
  <r>
    <x v="0"/>
    <x v="1"/>
    <x v="77"/>
    <x v="1"/>
    <x v="5"/>
    <s v="Fortaleza"/>
    <s v="TV LED HD"/>
    <n v="3400"/>
    <n v="5"/>
    <n v="17000"/>
    <n v="5950"/>
    <n v="0.35"/>
  </r>
  <r>
    <x v="0"/>
    <x v="1"/>
    <x v="78"/>
    <x v="1"/>
    <x v="5"/>
    <s v="Fortaleza"/>
    <s v="Teclado"/>
    <n v="300"/>
    <n v="2"/>
    <n v="600"/>
    <n v="90"/>
    <n v="0.15"/>
  </r>
  <r>
    <x v="0"/>
    <x v="1"/>
    <x v="79"/>
    <x v="1"/>
    <x v="5"/>
    <s v="Fortaleza"/>
    <s v="Teclado Gamer"/>
    <n v="500"/>
    <n v="5"/>
    <n v="2500"/>
    <n v="625"/>
    <n v="0.25"/>
  </r>
  <r>
    <x v="1"/>
    <x v="1"/>
    <x v="80"/>
    <x v="1"/>
    <x v="5"/>
    <s v="Fortaleza"/>
    <s v="Notebook 20"/>
    <n v="5300"/>
    <n v="3"/>
    <n v="15900"/>
    <n v="4770"/>
    <n v="0.3"/>
  </r>
  <r>
    <x v="3"/>
    <x v="1"/>
    <x v="81"/>
    <x v="1"/>
    <x v="5"/>
    <s v="Fortaleza"/>
    <s v="Notebook 15"/>
    <n v="3200"/>
    <n v="8"/>
    <n v="25600"/>
    <n v="5120"/>
    <n v="0.2"/>
  </r>
  <r>
    <x v="0"/>
    <x v="0"/>
    <x v="82"/>
    <x v="1"/>
    <x v="5"/>
    <s v="Fortaleza"/>
    <s v="Notebook 15"/>
    <n v="3200"/>
    <n v="7"/>
    <n v="22400"/>
    <n v="4480"/>
    <n v="0.2"/>
  </r>
  <r>
    <x v="4"/>
    <x v="1"/>
    <x v="83"/>
    <x v="1"/>
    <x v="5"/>
    <s v="Fortaleza"/>
    <s v="Desktop Basic"/>
    <n v="4600"/>
    <n v="8"/>
    <n v="36800"/>
    <n v="9200"/>
    <n v="0.25"/>
  </r>
  <r>
    <x v="2"/>
    <x v="1"/>
    <x v="84"/>
    <x v="1"/>
    <x v="5"/>
    <s v="Fortaleza"/>
    <s v="TV Ultra"/>
    <n v="5130"/>
    <n v="12"/>
    <n v="61560"/>
    <n v="24624"/>
    <n v="0.4"/>
  </r>
  <r>
    <x v="3"/>
    <x v="1"/>
    <x v="85"/>
    <x v="1"/>
    <x v="5"/>
    <s v="Fortaleza"/>
    <s v="Monitor 20 pol"/>
    <n v="1200"/>
    <n v="9"/>
    <n v="10800"/>
    <n v="3240"/>
    <n v="0.3"/>
  </r>
  <r>
    <x v="3"/>
    <x v="0"/>
    <x v="0"/>
    <x v="1"/>
    <x v="6"/>
    <s v="Recife"/>
    <s v="Monitor 27 pol"/>
    <n v="1700"/>
    <n v="7"/>
    <n v="11900"/>
    <n v="5950"/>
    <n v="0.5"/>
  </r>
  <r>
    <x v="1"/>
    <x v="1"/>
    <x v="1"/>
    <x v="1"/>
    <x v="6"/>
    <s v="Recife"/>
    <s v="Monitor 24 pol"/>
    <n v="1500"/>
    <n v="3"/>
    <n v="4500"/>
    <n v="1800"/>
    <n v="0.4"/>
  </r>
  <r>
    <x v="2"/>
    <x v="0"/>
    <x v="2"/>
    <x v="1"/>
    <x v="6"/>
    <s v="Recife"/>
    <s v="Monitor 27 pol"/>
    <n v="1700"/>
    <n v="6"/>
    <n v="10200"/>
    <n v="5100"/>
    <n v="0.5"/>
  </r>
  <r>
    <x v="2"/>
    <x v="0"/>
    <x v="3"/>
    <x v="1"/>
    <x v="6"/>
    <s v="Recife"/>
    <s v="Notebook 17"/>
    <n v="4500"/>
    <n v="11"/>
    <n v="49500"/>
    <n v="12375"/>
    <n v="0.25"/>
  </r>
  <r>
    <x v="3"/>
    <x v="1"/>
    <x v="4"/>
    <x v="1"/>
    <x v="6"/>
    <s v="Recife"/>
    <s v="Desktop Basic"/>
    <n v="4600"/>
    <n v="5"/>
    <n v="23000"/>
    <n v="5750"/>
    <n v="0.25"/>
  </r>
  <r>
    <x v="1"/>
    <x v="1"/>
    <x v="5"/>
    <x v="1"/>
    <x v="6"/>
    <s v="Recife"/>
    <s v="Desktop Pro"/>
    <n v="5340"/>
    <n v="1"/>
    <n v="5340"/>
    <n v="1602"/>
    <n v="0.3"/>
  </r>
  <r>
    <x v="0"/>
    <x v="1"/>
    <x v="6"/>
    <x v="1"/>
    <x v="6"/>
    <s v="Recife"/>
    <s v="Monitor 24 pol"/>
    <n v="1500"/>
    <n v="5"/>
    <n v="7500"/>
    <n v="3000"/>
    <n v="0.4"/>
  </r>
  <r>
    <x v="0"/>
    <x v="1"/>
    <x v="7"/>
    <x v="1"/>
    <x v="6"/>
    <s v="Recife"/>
    <s v="Desktop Basic"/>
    <n v="4600"/>
    <n v="12"/>
    <n v="55200"/>
    <n v="13800"/>
    <n v="0.25"/>
  </r>
  <r>
    <x v="1"/>
    <x v="0"/>
    <x v="8"/>
    <x v="1"/>
    <x v="6"/>
    <s v="Recife"/>
    <s v="Desktop Ultra"/>
    <n v="8902"/>
    <n v="5"/>
    <n v="44510"/>
    <n v="15578.499999999998"/>
    <n v="0.35"/>
  </r>
  <r>
    <x v="0"/>
    <x v="1"/>
    <x v="9"/>
    <x v="1"/>
    <x v="6"/>
    <s v="Recife"/>
    <s v="Desktop Basic"/>
    <n v="4600"/>
    <n v="10"/>
    <n v="46000"/>
    <n v="11500"/>
    <n v="0.25"/>
  </r>
  <r>
    <x v="0"/>
    <x v="1"/>
    <x v="10"/>
    <x v="1"/>
    <x v="6"/>
    <s v="Recife"/>
    <s v="Teclado"/>
    <n v="300"/>
    <n v="4"/>
    <n v="1200"/>
    <n v="180"/>
    <n v="0.15"/>
  </r>
  <r>
    <x v="0"/>
    <x v="0"/>
    <x v="11"/>
    <x v="1"/>
    <x v="6"/>
    <s v="Recife"/>
    <s v="Notebook 15"/>
    <n v="3200"/>
    <n v="1"/>
    <n v="3200"/>
    <n v="640"/>
    <n v="0.2"/>
  </r>
  <r>
    <x v="4"/>
    <x v="0"/>
    <x v="12"/>
    <x v="1"/>
    <x v="6"/>
    <s v="Recife"/>
    <s v="TV Ultra"/>
    <n v="5130"/>
    <n v="11"/>
    <n v="56430"/>
    <n v="22572"/>
    <n v="0.4"/>
  </r>
  <r>
    <x v="0"/>
    <x v="1"/>
    <x v="13"/>
    <x v="1"/>
    <x v="6"/>
    <s v="Recife"/>
    <s v="Desktop Basic"/>
    <n v="4600"/>
    <n v="4"/>
    <n v="18400"/>
    <n v="4600"/>
    <n v="0.25"/>
  </r>
  <r>
    <x v="0"/>
    <x v="1"/>
    <x v="14"/>
    <x v="1"/>
    <x v="6"/>
    <s v="Recife"/>
    <s v="Monitor 24 pol"/>
    <n v="1500"/>
    <n v="11"/>
    <n v="16500"/>
    <n v="6600"/>
    <n v="0.4"/>
  </r>
  <r>
    <x v="0"/>
    <x v="1"/>
    <x v="15"/>
    <x v="1"/>
    <x v="6"/>
    <s v="Recife"/>
    <s v="Notebook 20"/>
    <n v="5300"/>
    <n v="4"/>
    <n v="21200"/>
    <n v="6360"/>
    <n v="0.3"/>
  </r>
  <r>
    <x v="0"/>
    <x v="0"/>
    <x v="16"/>
    <x v="1"/>
    <x v="6"/>
    <s v="Recife"/>
    <s v="Desktop Ultra"/>
    <n v="8902"/>
    <n v="6"/>
    <n v="53412"/>
    <n v="18694.199999999997"/>
    <n v="0.35"/>
  </r>
  <r>
    <x v="0"/>
    <x v="0"/>
    <x v="17"/>
    <x v="1"/>
    <x v="6"/>
    <s v="Recife"/>
    <s v="Monitor 20 pol"/>
    <n v="1200"/>
    <n v="1"/>
    <n v="1200"/>
    <n v="360"/>
    <n v="0.3"/>
  </r>
  <r>
    <x v="4"/>
    <x v="1"/>
    <x v="18"/>
    <x v="1"/>
    <x v="6"/>
    <s v="Recife"/>
    <s v="TV Ultra"/>
    <n v="5130"/>
    <n v="7"/>
    <n v="35910"/>
    <n v="14364"/>
    <n v="0.4"/>
  </r>
  <r>
    <x v="0"/>
    <x v="1"/>
    <x v="19"/>
    <x v="1"/>
    <x v="6"/>
    <s v="Recife"/>
    <s v="Monitor 24 pol"/>
    <n v="1500"/>
    <n v="4"/>
    <n v="6000"/>
    <n v="2400"/>
    <n v="0.4"/>
  </r>
  <r>
    <x v="3"/>
    <x v="1"/>
    <x v="20"/>
    <x v="1"/>
    <x v="6"/>
    <s v="Recife"/>
    <s v="TV Ultra"/>
    <n v="5130"/>
    <n v="4"/>
    <n v="20520"/>
    <n v="8208"/>
    <n v="0.4"/>
  </r>
  <r>
    <x v="3"/>
    <x v="1"/>
    <x v="21"/>
    <x v="1"/>
    <x v="6"/>
    <s v="Recife"/>
    <s v="Notebook 17"/>
    <n v="4500"/>
    <n v="2"/>
    <n v="9000"/>
    <n v="2250"/>
    <n v="0.25"/>
  </r>
  <r>
    <x v="0"/>
    <x v="0"/>
    <x v="22"/>
    <x v="1"/>
    <x v="6"/>
    <s v="Recife"/>
    <s v="Notebook 20"/>
    <n v="5300"/>
    <n v="2"/>
    <n v="10600"/>
    <n v="3180"/>
    <n v="0.3"/>
  </r>
  <r>
    <x v="0"/>
    <x v="1"/>
    <x v="23"/>
    <x v="1"/>
    <x v="6"/>
    <s v="Recife"/>
    <s v="Teclado"/>
    <n v="300"/>
    <n v="2"/>
    <n v="600"/>
    <n v="90"/>
    <n v="0.15"/>
  </r>
  <r>
    <x v="4"/>
    <x v="0"/>
    <x v="24"/>
    <x v="1"/>
    <x v="6"/>
    <s v="Recife"/>
    <s v="Teclado Gamer"/>
    <n v="500"/>
    <n v="12"/>
    <n v="6000"/>
    <n v="1500"/>
    <n v="0.25"/>
  </r>
  <r>
    <x v="2"/>
    <x v="0"/>
    <x v="25"/>
    <x v="1"/>
    <x v="6"/>
    <s v="Recife"/>
    <s v="Teclado"/>
    <n v="300"/>
    <n v="1"/>
    <n v="300"/>
    <n v="45"/>
    <n v="0.15"/>
  </r>
  <r>
    <x v="3"/>
    <x v="1"/>
    <x v="26"/>
    <x v="1"/>
    <x v="6"/>
    <s v="Recife"/>
    <s v="Monitor 24 pol"/>
    <n v="1500"/>
    <n v="1"/>
    <n v="1500"/>
    <n v="600"/>
    <n v="0.4"/>
  </r>
  <r>
    <x v="0"/>
    <x v="1"/>
    <x v="27"/>
    <x v="1"/>
    <x v="6"/>
    <s v="Recife"/>
    <s v="Monitor 24 pol"/>
    <n v="1500"/>
    <n v="11"/>
    <n v="16500"/>
    <n v="6600"/>
    <n v="0.4"/>
  </r>
  <r>
    <x v="0"/>
    <x v="1"/>
    <x v="28"/>
    <x v="1"/>
    <x v="6"/>
    <s v="Recife"/>
    <s v="Monitor 20 pol"/>
    <n v="1200"/>
    <n v="2"/>
    <n v="2400"/>
    <n v="720"/>
    <n v="0.3"/>
  </r>
  <r>
    <x v="3"/>
    <x v="1"/>
    <x v="28"/>
    <x v="1"/>
    <x v="6"/>
    <s v="Recife"/>
    <s v="Teclado Gamer"/>
    <n v="500"/>
    <n v="5"/>
    <n v="2500"/>
    <n v="625"/>
    <n v="0.25"/>
  </r>
  <r>
    <x v="1"/>
    <x v="0"/>
    <x v="29"/>
    <x v="1"/>
    <x v="6"/>
    <s v="Recife"/>
    <s v="Notebook 15"/>
    <n v="3200"/>
    <n v="12"/>
    <n v="38400"/>
    <n v="7680"/>
    <n v="0.2"/>
  </r>
  <r>
    <x v="4"/>
    <x v="1"/>
    <x v="30"/>
    <x v="1"/>
    <x v="6"/>
    <s v="Recife"/>
    <s v="Notebook 20"/>
    <n v="5300"/>
    <n v="4"/>
    <n v="21200"/>
    <n v="6360"/>
    <n v="0.3"/>
  </r>
  <r>
    <x v="4"/>
    <x v="1"/>
    <x v="31"/>
    <x v="1"/>
    <x v="6"/>
    <s v="Recife"/>
    <s v="TV Ultra"/>
    <n v="5130"/>
    <n v="8"/>
    <n v="41040"/>
    <n v="16416"/>
    <n v="0.4"/>
  </r>
  <r>
    <x v="0"/>
    <x v="1"/>
    <x v="32"/>
    <x v="1"/>
    <x v="6"/>
    <s v="Recife"/>
    <s v="Desktop Pro"/>
    <n v="5340"/>
    <n v="2"/>
    <n v="10680"/>
    <n v="3204"/>
    <n v="0.3"/>
  </r>
  <r>
    <x v="1"/>
    <x v="1"/>
    <x v="33"/>
    <x v="1"/>
    <x v="6"/>
    <s v="Recife"/>
    <s v="Monitor 20 pol"/>
    <n v="1200"/>
    <n v="5"/>
    <n v="6000"/>
    <n v="1800"/>
    <n v="0.3"/>
  </r>
  <r>
    <x v="3"/>
    <x v="1"/>
    <x v="34"/>
    <x v="1"/>
    <x v="6"/>
    <s v="Recife"/>
    <s v="Notebook 20"/>
    <n v="5300"/>
    <n v="10"/>
    <n v="53000"/>
    <n v="15900"/>
    <n v="0.3"/>
  </r>
  <r>
    <x v="0"/>
    <x v="1"/>
    <x v="35"/>
    <x v="1"/>
    <x v="6"/>
    <s v="Recife"/>
    <s v="Teclado Gamer"/>
    <n v="500"/>
    <n v="9"/>
    <n v="4500"/>
    <n v="1125"/>
    <n v="0.25"/>
  </r>
  <r>
    <x v="3"/>
    <x v="0"/>
    <x v="36"/>
    <x v="1"/>
    <x v="6"/>
    <s v="Recife"/>
    <s v="Desktop Pro"/>
    <n v="5340"/>
    <n v="7"/>
    <n v="37380"/>
    <n v="11214"/>
    <n v="0.3"/>
  </r>
  <r>
    <x v="0"/>
    <x v="1"/>
    <x v="37"/>
    <x v="1"/>
    <x v="6"/>
    <s v="Recife"/>
    <s v="Desktop Ultra"/>
    <n v="8902"/>
    <n v="8"/>
    <n v="71216"/>
    <n v="24925.599999999999"/>
    <n v="0.35"/>
  </r>
  <r>
    <x v="0"/>
    <x v="1"/>
    <x v="38"/>
    <x v="1"/>
    <x v="6"/>
    <s v="Recife"/>
    <s v="Notebook 15"/>
    <n v="3200"/>
    <n v="7"/>
    <n v="22400"/>
    <n v="4480"/>
    <n v="0.2"/>
  </r>
  <r>
    <x v="3"/>
    <x v="1"/>
    <x v="39"/>
    <x v="1"/>
    <x v="6"/>
    <s v="Recife"/>
    <s v="Teclado Gamer"/>
    <n v="500"/>
    <n v="2"/>
    <n v="1000"/>
    <n v="250"/>
    <n v="0.25"/>
  </r>
  <r>
    <x v="0"/>
    <x v="1"/>
    <x v="40"/>
    <x v="1"/>
    <x v="6"/>
    <s v="Recife"/>
    <s v="Desktop Pro"/>
    <n v="5340"/>
    <n v="2"/>
    <n v="10680"/>
    <n v="3204"/>
    <n v="0.3"/>
  </r>
  <r>
    <x v="3"/>
    <x v="1"/>
    <x v="41"/>
    <x v="1"/>
    <x v="6"/>
    <s v="Recife"/>
    <s v="Teclado Gamer"/>
    <n v="500"/>
    <n v="2"/>
    <n v="1000"/>
    <n v="250"/>
    <n v="0.25"/>
  </r>
  <r>
    <x v="0"/>
    <x v="0"/>
    <x v="42"/>
    <x v="1"/>
    <x v="6"/>
    <s v="Recife"/>
    <s v="TV Ultra"/>
    <n v="5130"/>
    <n v="1"/>
    <n v="5130"/>
    <n v="2052"/>
    <n v="0.4"/>
  </r>
  <r>
    <x v="3"/>
    <x v="1"/>
    <x v="43"/>
    <x v="1"/>
    <x v="6"/>
    <s v="Recife"/>
    <s v="Monitor 24 pol"/>
    <n v="1500"/>
    <n v="10"/>
    <n v="15000"/>
    <n v="6000"/>
    <n v="0.4"/>
  </r>
  <r>
    <x v="0"/>
    <x v="1"/>
    <x v="44"/>
    <x v="1"/>
    <x v="6"/>
    <s v="Recife"/>
    <s v="Desktop Basic"/>
    <n v="4600"/>
    <n v="3"/>
    <n v="13800"/>
    <n v="3450"/>
    <n v="0.25"/>
  </r>
  <r>
    <x v="2"/>
    <x v="0"/>
    <x v="45"/>
    <x v="1"/>
    <x v="6"/>
    <s v="Recife"/>
    <s v="Desktop Pro"/>
    <n v="5340"/>
    <n v="5"/>
    <n v="26700"/>
    <n v="8010"/>
    <n v="0.3"/>
  </r>
  <r>
    <x v="1"/>
    <x v="1"/>
    <x v="46"/>
    <x v="1"/>
    <x v="6"/>
    <s v="Recife"/>
    <s v="Monitor 20 pol"/>
    <n v="1200"/>
    <n v="4"/>
    <n v="4800"/>
    <n v="1440"/>
    <n v="0.3"/>
  </r>
  <r>
    <x v="2"/>
    <x v="1"/>
    <x v="47"/>
    <x v="1"/>
    <x v="6"/>
    <s v="Recife"/>
    <s v="Monitor 24 pol"/>
    <n v="1500"/>
    <n v="3"/>
    <n v="4500"/>
    <n v="1800"/>
    <n v="0.4"/>
  </r>
  <r>
    <x v="1"/>
    <x v="1"/>
    <x v="48"/>
    <x v="1"/>
    <x v="6"/>
    <s v="Recife"/>
    <s v="Teclado Gamer"/>
    <n v="500"/>
    <n v="8"/>
    <n v="4000"/>
    <n v="1000"/>
    <n v="0.25"/>
  </r>
  <r>
    <x v="4"/>
    <x v="1"/>
    <x v="49"/>
    <x v="1"/>
    <x v="6"/>
    <s v="Recife"/>
    <s v="Monitor 24 pol"/>
    <n v="1500"/>
    <n v="9"/>
    <n v="13500"/>
    <n v="5400"/>
    <n v="0.4"/>
  </r>
  <r>
    <x v="1"/>
    <x v="1"/>
    <x v="50"/>
    <x v="1"/>
    <x v="6"/>
    <s v="Recife"/>
    <s v="Teclado"/>
    <n v="300"/>
    <n v="11"/>
    <n v="3300"/>
    <n v="495"/>
    <n v="0.15"/>
  </r>
  <r>
    <x v="3"/>
    <x v="0"/>
    <x v="51"/>
    <x v="1"/>
    <x v="6"/>
    <s v="Recife"/>
    <s v="Desktop Ultra"/>
    <n v="8902"/>
    <n v="12"/>
    <n v="106824"/>
    <n v="37388.399999999994"/>
    <n v="0.35"/>
  </r>
  <r>
    <x v="3"/>
    <x v="1"/>
    <x v="52"/>
    <x v="1"/>
    <x v="6"/>
    <s v="Recife"/>
    <s v="Notebook 17"/>
    <n v="4500"/>
    <n v="10"/>
    <n v="45000"/>
    <n v="11250"/>
    <n v="0.25"/>
  </r>
  <r>
    <x v="2"/>
    <x v="1"/>
    <x v="53"/>
    <x v="1"/>
    <x v="6"/>
    <s v="Recife"/>
    <s v="Monitor 20 pol"/>
    <n v="1200"/>
    <n v="1"/>
    <n v="1200"/>
    <n v="360"/>
    <n v="0.3"/>
  </r>
  <r>
    <x v="0"/>
    <x v="0"/>
    <x v="54"/>
    <x v="1"/>
    <x v="6"/>
    <s v="Recife"/>
    <s v="Teclado Gamer"/>
    <n v="500"/>
    <n v="5"/>
    <n v="2500"/>
    <n v="625"/>
    <n v="0.25"/>
  </r>
  <r>
    <x v="0"/>
    <x v="0"/>
    <x v="55"/>
    <x v="1"/>
    <x v="6"/>
    <s v="Recife"/>
    <s v="Desktop Basic"/>
    <n v="4600"/>
    <n v="12"/>
    <n v="55200"/>
    <n v="13800"/>
    <n v="0.25"/>
  </r>
  <r>
    <x v="4"/>
    <x v="0"/>
    <x v="56"/>
    <x v="1"/>
    <x v="6"/>
    <s v="Recife"/>
    <s v="Desktop Basic"/>
    <n v="4600"/>
    <n v="7"/>
    <n v="32200"/>
    <n v="8050"/>
    <n v="0.25"/>
  </r>
  <r>
    <x v="3"/>
    <x v="1"/>
    <x v="57"/>
    <x v="1"/>
    <x v="6"/>
    <s v="Recife"/>
    <s v="Desktop Ultra"/>
    <n v="8902"/>
    <n v="9"/>
    <n v="80118"/>
    <n v="28041.3"/>
    <n v="0.35"/>
  </r>
  <r>
    <x v="0"/>
    <x v="0"/>
    <x v="58"/>
    <x v="1"/>
    <x v="6"/>
    <s v="Recife"/>
    <s v="Teclado"/>
    <n v="300"/>
    <n v="5"/>
    <n v="1500"/>
    <n v="225"/>
    <n v="0.15"/>
  </r>
  <r>
    <x v="2"/>
    <x v="1"/>
    <x v="59"/>
    <x v="1"/>
    <x v="6"/>
    <s v="Recife"/>
    <s v="Notebook 15"/>
    <n v="3200"/>
    <n v="2"/>
    <n v="6400"/>
    <n v="1280"/>
    <n v="0.2"/>
  </r>
  <r>
    <x v="3"/>
    <x v="1"/>
    <x v="60"/>
    <x v="1"/>
    <x v="6"/>
    <s v="Recife"/>
    <s v="Notebook 17"/>
    <n v="4500"/>
    <n v="12"/>
    <n v="54000"/>
    <n v="13500"/>
    <n v="0.25"/>
  </r>
  <r>
    <x v="4"/>
    <x v="1"/>
    <x v="61"/>
    <x v="1"/>
    <x v="6"/>
    <s v="Recife"/>
    <s v="Monitor 27 pol"/>
    <n v="1700"/>
    <n v="12"/>
    <n v="20400"/>
    <n v="10200"/>
    <n v="0.5"/>
  </r>
  <r>
    <x v="1"/>
    <x v="1"/>
    <x v="62"/>
    <x v="1"/>
    <x v="6"/>
    <s v="Recife"/>
    <s v="Notebook 15"/>
    <n v="3200"/>
    <n v="8"/>
    <n v="25600"/>
    <n v="5120"/>
    <n v="0.2"/>
  </r>
  <r>
    <x v="3"/>
    <x v="0"/>
    <x v="63"/>
    <x v="1"/>
    <x v="6"/>
    <s v="Recife"/>
    <s v="Teclado"/>
    <n v="300"/>
    <n v="7"/>
    <n v="2100"/>
    <n v="315"/>
    <n v="0.15"/>
  </r>
  <r>
    <x v="0"/>
    <x v="1"/>
    <x v="64"/>
    <x v="1"/>
    <x v="6"/>
    <s v="Recife"/>
    <s v="TV LED HD"/>
    <n v="3400"/>
    <n v="12"/>
    <n v="40800"/>
    <n v="14280"/>
    <n v="0.35"/>
  </r>
  <r>
    <x v="0"/>
    <x v="0"/>
    <x v="65"/>
    <x v="1"/>
    <x v="6"/>
    <s v="Recife"/>
    <s v="Desktop Basic"/>
    <n v="4600"/>
    <n v="3"/>
    <n v="13800"/>
    <n v="3450"/>
    <n v="0.25"/>
  </r>
  <r>
    <x v="3"/>
    <x v="1"/>
    <x v="66"/>
    <x v="1"/>
    <x v="6"/>
    <s v="Recife"/>
    <s v="TV LED HD"/>
    <n v="3400"/>
    <n v="3"/>
    <n v="10200"/>
    <n v="3570"/>
    <n v="0.35"/>
  </r>
  <r>
    <x v="0"/>
    <x v="1"/>
    <x v="67"/>
    <x v="1"/>
    <x v="6"/>
    <s v="Recife"/>
    <s v="Monitor 27 pol"/>
    <n v="1700"/>
    <n v="3"/>
    <n v="5100"/>
    <n v="2550"/>
    <n v="0.5"/>
  </r>
  <r>
    <x v="1"/>
    <x v="0"/>
    <x v="68"/>
    <x v="1"/>
    <x v="6"/>
    <s v="Recife"/>
    <s v="Notebook 15"/>
    <n v="3200"/>
    <n v="8"/>
    <n v="25600"/>
    <n v="5120"/>
    <n v="0.2"/>
  </r>
  <r>
    <x v="0"/>
    <x v="1"/>
    <x v="69"/>
    <x v="1"/>
    <x v="6"/>
    <s v="Recife"/>
    <s v="Desktop Ultra"/>
    <n v="8902"/>
    <n v="7"/>
    <n v="62314"/>
    <n v="21809.899999999998"/>
    <n v="0.35"/>
  </r>
  <r>
    <x v="0"/>
    <x v="1"/>
    <x v="70"/>
    <x v="1"/>
    <x v="6"/>
    <s v="Recife"/>
    <s v="Notebook 17"/>
    <n v="4500"/>
    <n v="10"/>
    <n v="45000"/>
    <n v="11250"/>
    <n v="0.25"/>
  </r>
  <r>
    <x v="0"/>
    <x v="1"/>
    <x v="71"/>
    <x v="1"/>
    <x v="6"/>
    <s v="Recife"/>
    <s v="TV Ultra"/>
    <n v="5130"/>
    <n v="6"/>
    <n v="30780"/>
    <n v="12312"/>
    <n v="0.4"/>
  </r>
  <r>
    <x v="1"/>
    <x v="1"/>
    <x v="72"/>
    <x v="1"/>
    <x v="6"/>
    <s v="Recife"/>
    <s v="Desktop Ultra"/>
    <n v="8902"/>
    <n v="1"/>
    <n v="8902"/>
    <n v="3115.7"/>
    <n v="0.35"/>
  </r>
  <r>
    <x v="1"/>
    <x v="0"/>
    <x v="73"/>
    <x v="1"/>
    <x v="6"/>
    <s v="Recife"/>
    <s v="Teclado"/>
    <n v="300"/>
    <n v="4"/>
    <n v="1200"/>
    <n v="180"/>
    <n v="0.15"/>
  </r>
  <r>
    <x v="3"/>
    <x v="1"/>
    <x v="74"/>
    <x v="1"/>
    <x v="6"/>
    <s v="Recife"/>
    <s v="Monitor 24 pol"/>
    <n v="1500"/>
    <n v="10"/>
    <n v="15000"/>
    <n v="6000"/>
    <n v="0.4"/>
  </r>
  <r>
    <x v="3"/>
    <x v="0"/>
    <x v="75"/>
    <x v="1"/>
    <x v="6"/>
    <s v="Recife"/>
    <s v="Monitor 24 pol"/>
    <n v="1500"/>
    <n v="10"/>
    <n v="15000"/>
    <n v="6000"/>
    <n v="0.4"/>
  </r>
  <r>
    <x v="0"/>
    <x v="1"/>
    <x v="76"/>
    <x v="1"/>
    <x v="6"/>
    <s v="Recife"/>
    <s v="Monitor 20 pol"/>
    <n v="1200"/>
    <n v="8"/>
    <n v="9600"/>
    <n v="2880"/>
    <n v="0.3"/>
  </r>
  <r>
    <x v="3"/>
    <x v="1"/>
    <x v="77"/>
    <x v="1"/>
    <x v="6"/>
    <s v="Recife"/>
    <s v="Teclado Gamer"/>
    <n v="500"/>
    <n v="7"/>
    <n v="3500"/>
    <n v="875"/>
    <n v="0.25"/>
  </r>
  <r>
    <x v="0"/>
    <x v="1"/>
    <x v="78"/>
    <x v="1"/>
    <x v="6"/>
    <s v="Recife"/>
    <s v="Monitor 24 pol"/>
    <n v="1500"/>
    <n v="2"/>
    <n v="3000"/>
    <n v="1200"/>
    <n v="0.4"/>
  </r>
  <r>
    <x v="2"/>
    <x v="0"/>
    <x v="79"/>
    <x v="1"/>
    <x v="6"/>
    <s v="Recife"/>
    <s v="Teclado Gamer"/>
    <n v="500"/>
    <n v="4"/>
    <n v="2000"/>
    <n v="500"/>
    <n v="0.25"/>
  </r>
  <r>
    <x v="0"/>
    <x v="1"/>
    <x v="80"/>
    <x v="1"/>
    <x v="6"/>
    <s v="Recife"/>
    <s v="Teclado Gamer"/>
    <n v="500"/>
    <n v="5"/>
    <n v="2500"/>
    <n v="625"/>
    <n v="0.25"/>
  </r>
  <r>
    <x v="3"/>
    <x v="1"/>
    <x v="81"/>
    <x v="1"/>
    <x v="6"/>
    <s v="Recife"/>
    <s v="Notebook 20"/>
    <n v="5300"/>
    <n v="11"/>
    <n v="58300"/>
    <n v="17490"/>
    <n v="0.3"/>
  </r>
  <r>
    <x v="3"/>
    <x v="0"/>
    <x v="82"/>
    <x v="1"/>
    <x v="6"/>
    <s v="Recife"/>
    <s v="Notebook 20"/>
    <n v="5300"/>
    <n v="11"/>
    <n v="58300"/>
    <n v="17490"/>
    <n v="0.3"/>
  </r>
  <r>
    <x v="4"/>
    <x v="0"/>
    <x v="83"/>
    <x v="1"/>
    <x v="6"/>
    <s v="Recife"/>
    <s v="Desktop Basic"/>
    <n v="4600"/>
    <n v="1"/>
    <n v="4600"/>
    <n v="1150"/>
    <n v="0.25"/>
  </r>
  <r>
    <x v="3"/>
    <x v="1"/>
    <x v="84"/>
    <x v="1"/>
    <x v="6"/>
    <s v="Recife"/>
    <s v="Desktop Ultra"/>
    <n v="8902"/>
    <n v="17"/>
    <n v="151334"/>
    <n v="52966.899999999994"/>
    <n v="0.35"/>
  </r>
  <r>
    <x v="0"/>
    <x v="1"/>
    <x v="85"/>
    <x v="1"/>
    <x v="6"/>
    <s v="Recife"/>
    <s v="Desktop Basic"/>
    <n v="4600"/>
    <n v="6"/>
    <n v="27600"/>
    <n v="6900"/>
    <n v="0.25"/>
  </r>
  <r>
    <x v="1"/>
    <x v="1"/>
    <x v="28"/>
    <x v="1"/>
    <x v="5"/>
    <s v="Fortaleza"/>
    <s v="Notebook 20"/>
    <n v="5300"/>
    <n v="9"/>
    <n v="47700"/>
    <n v="14310"/>
    <n v="0.3"/>
  </r>
  <r>
    <x v="3"/>
    <x v="1"/>
    <x v="29"/>
    <x v="1"/>
    <x v="5"/>
    <s v="Fortaleza"/>
    <s v="Monitor 20 pol"/>
    <n v="1200"/>
    <n v="3"/>
    <n v="3600"/>
    <n v="1080"/>
    <n v="0.3"/>
  </r>
  <r>
    <x v="0"/>
    <x v="1"/>
    <x v="30"/>
    <x v="1"/>
    <x v="5"/>
    <s v="Fortaleza"/>
    <s v="Teclado"/>
    <n v="300"/>
    <n v="6"/>
    <n v="1800"/>
    <n v="270"/>
    <n v="0.15"/>
  </r>
  <r>
    <x v="0"/>
    <x v="0"/>
    <x v="31"/>
    <x v="1"/>
    <x v="5"/>
    <s v="Fortaleza"/>
    <s v="Notebook 17"/>
    <n v="4500"/>
    <n v="6"/>
    <n v="27000"/>
    <n v="6750"/>
    <n v="0.25"/>
  </r>
  <r>
    <x v="0"/>
    <x v="0"/>
    <x v="32"/>
    <x v="1"/>
    <x v="5"/>
    <s v="Fortaleza"/>
    <s v="Monitor 24 pol"/>
    <n v="1500"/>
    <n v="5"/>
    <n v="7500"/>
    <n v="3000"/>
    <n v="0.4"/>
  </r>
  <r>
    <x v="0"/>
    <x v="0"/>
    <x v="33"/>
    <x v="1"/>
    <x v="5"/>
    <s v="Fortaleza"/>
    <s v="Notebook 17"/>
    <n v="4500"/>
    <n v="7"/>
    <n v="31500"/>
    <n v="7875"/>
    <n v="0.25"/>
  </r>
  <r>
    <x v="0"/>
    <x v="1"/>
    <x v="34"/>
    <x v="1"/>
    <x v="5"/>
    <s v="Fortaleza"/>
    <s v="Notebook 15"/>
    <n v="3200"/>
    <n v="7"/>
    <n v="22400"/>
    <n v="4480"/>
    <n v="0.2"/>
  </r>
  <r>
    <x v="0"/>
    <x v="1"/>
    <x v="35"/>
    <x v="1"/>
    <x v="5"/>
    <s v="Fortaleza"/>
    <s v="Monitor 24 pol"/>
    <n v="1500"/>
    <n v="9"/>
    <n v="13500"/>
    <n v="5400"/>
    <n v="0.4"/>
  </r>
  <r>
    <x v="3"/>
    <x v="1"/>
    <x v="36"/>
    <x v="1"/>
    <x v="5"/>
    <s v="Fortaleza"/>
    <s v="Teclado Gamer"/>
    <n v="500"/>
    <n v="2"/>
    <n v="1000"/>
    <n v="250"/>
    <n v="0.25"/>
  </r>
  <r>
    <x v="0"/>
    <x v="0"/>
    <x v="37"/>
    <x v="1"/>
    <x v="5"/>
    <s v="Fortaleza"/>
    <s v="Teclado Gamer"/>
    <n v="500"/>
    <n v="9"/>
    <n v="4500"/>
    <n v="1125"/>
    <n v="0.25"/>
  </r>
  <r>
    <x v="0"/>
    <x v="1"/>
    <x v="38"/>
    <x v="1"/>
    <x v="5"/>
    <s v="Fortaleza"/>
    <s v="Notebook 20"/>
    <n v="5300"/>
    <n v="4"/>
    <n v="21200"/>
    <n v="6360"/>
    <n v="0.3"/>
  </r>
  <r>
    <x v="3"/>
    <x v="1"/>
    <x v="39"/>
    <x v="1"/>
    <x v="5"/>
    <s v="Fortaleza"/>
    <s v="Desktop Basic"/>
    <n v="4600"/>
    <n v="5"/>
    <n v="23000"/>
    <n v="5750"/>
    <n v="0.25"/>
  </r>
  <r>
    <x v="3"/>
    <x v="1"/>
    <x v="40"/>
    <x v="1"/>
    <x v="5"/>
    <s v="Fortaleza"/>
    <s v="Desktop Basic"/>
    <n v="4600"/>
    <n v="11"/>
    <n v="50600"/>
    <n v="12650"/>
    <n v="0.25"/>
  </r>
  <r>
    <x v="0"/>
    <x v="1"/>
    <x v="41"/>
    <x v="1"/>
    <x v="5"/>
    <s v="Fortaleza"/>
    <s v="Monitor 20 pol"/>
    <n v="1200"/>
    <n v="6"/>
    <n v="7200"/>
    <n v="2160"/>
    <n v="0.3"/>
  </r>
  <r>
    <x v="0"/>
    <x v="0"/>
    <x v="42"/>
    <x v="1"/>
    <x v="5"/>
    <s v="Fortaleza"/>
    <s v="Notebook 15"/>
    <n v="3200"/>
    <n v="1"/>
    <n v="3200"/>
    <n v="640"/>
    <n v="0.2"/>
  </r>
  <r>
    <x v="0"/>
    <x v="0"/>
    <x v="43"/>
    <x v="1"/>
    <x v="5"/>
    <s v="Fortaleza"/>
    <s v="Notebook 20"/>
    <n v="5300"/>
    <n v="12"/>
    <n v="63600"/>
    <n v="19080"/>
    <n v="0.3"/>
  </r>
  <r>
    <x v="3"/>
    <x v="1"/>
    <x v="44"/>
    <x v="1"/>
    <x v="5"/>
    <s v="Fortaleza"/>
    <s v="Teclado Gamer"/>
    <n v="500"/>
    <n v="5"/>
    <n v="2500"/>
    <n v="625"/>
    <n v="0.25"/>
  </r>
  <r>
    <x v="4"/>
    <x v="1"/>
    <x v="45"/>
    <x v="1"/>
    <x v="5"/>
    <s v="Fortaleza"/>
    <s v="TV Ultra"/>
    <n v="5130"/>
    <n v="7"/>
    <n v="35910"/>
    <n v="14364"/>
    <n v="0.4"/>
  </r>
  <r>
    <x v="0"/>
    <x v="0"/>
    <x v="46"/>
    <x v="1"/>
    <x v="5"/>
    <s v="Fortaleza"/>
    <s v="Monitor 24 pol"/>
    <n v="1500"/>
    <n v="5"/>
    <n v="7500"/>
    <n v="3000"/>
    <n v="0.4"/>
  </r>
  <r>
    <x v="3"/>
    <x v="1"/>
    <x v="47"/>
    <x v="1"/>
    <x v="5"/>
    <s v="Fortaleza"/>
    <s v="Notebook 20"/>
    <n v="5300"/>
    <n v="10"/>
    <n v="53000"/>
    <n v="15900"/>
    <n v="0.3"/>
  </r>
  <r>
    <x v="0"/>
    <x v="1"/>
    <x v="48"/>
    <x v="1"/>
    <x v="5"/>
    <s v="Fortaleza"/>
    <s v="Desktop Pro"/>
    <n v="5340"/>
    <n v="8"/>
    <n v="42720"/>
    <n v="12816"/>
    <n v="0.3"/>
  </r>
  <r>
    <x v="2"/>
    <x v="1"/>
    <x v="49"/>
    <x v="1"/>
    <x v="5"/>
    <s v="Fortaleza"/>
    <s v="Notebook 20"/>
    <n v="5300"/>
    <n v="6"/>
    <n v="31800"/>
    <n v="9540"/>
    <n v="0.3"/>
  </r>
  <r>
    <x v="3"/>
    <x v="0"/>
    <x v="50"/>
    <x v="1"/>
    <x v="5"/>
    <s v="Fortaleza"/>
    <s v="Teclado Gamer"/>
    <n v="500"/>
    <n v="5"/>
    <n v="2500"/>
    <n v="625"/>
    <n v="0.25"/>
  </r>
  <r>
    <x v="0"/>
    <x v="1"/>
    <x v="51"/>
    <x v="1"/>
    <x v="5"/>
    <s v="Fortaleza"/>
    <s v="Desktop Ultra"/>
    <n v="8902"/>
    <n v="11"/>
    <n v="97922"/>
    <n v="34272.699999999997"/>
    <n v="0.35"/>
  </r>
  <r>
    <x v="2"/>
    <x v="1"/>
    <x v="52"/>
    <x v="1"/>
    <x v="5"/>
    <s v="Fortaleza"/>
    <s v="Desktop Pro"/>
    <n v="5340"/>
    <n v="5"/>
    <n v="26700"/>
    <n v="8010"/>
    <n v="0.3"/>
  </r>
  <r>
    <x v="2"/>
    <x v="0"/>
    <x v="53"/>
    <x v="1"/>
    <x v="5"/>
    <s v="Fortaleza"/>
    <s v="Teclado"/>
    <n v="300"/>
    <n v="3"/>
    <n v="900"/>
    <n v="135"/>
    <n v="0.15"/>
  </r>
  <r>
    <x v="0"/>
    <x v="0"/>
    <x v="54"/>
    <x v="1"/>
    <x v="5"/>
    <s v="Fortaleza"/>
    <s v="Notebook 15"/>
    <n v="3200"/>
    <n v="3"/>
    <n v="9600"/>
    <n v="1920"/>
    <n v="0.2"/>
  </r>
  <r>
    <x v="4"/>
    <x v="1"/>
    <x v="55"/>
    <x v="1"/>
    <x v="5"/>
    <s v="Fortaleza"/>
    <s v="Notebook 20"/>
    <n v="5300"/>
    <n v="1"/>
    <n v="5300"/>
    <n v="1590"/>
    <n v="0.3"/>
  </r>
  <r>
    <x v="3"/>
    <x v="0"/>
    <x v="56"/>
    <x v="1"/>
    <x v="5"/>
    <s v="Fortaleza"/>
    <s v="TV LED HD"/>
    <n v="3400"/>
    <n v="1"/>
    <n v="3400"/>
    <n v="1190"/>
    <n v="0.35"/>
  </r>
  <r>
    <x v="0"/>
    <x v="1"/>
    <x v="57"/>
    <x v="1"/>
    <x v="5"/>
    <s v="Fortaleza"/>
    <s v="Notebook 15"/>
    <n v="3200"/>
    <n v="7"/>
    <n v="22400"/>
    <n v="4480"/>
    <n v="0.2"/>
  </r>
  <r>
    <x v="0"/>
    <x v="1"/>
    <x v="58"/>
    <x v="1"/>
    <x v="5"/>
    <s v="Fortaleza"/>
    <s v="Teclado Gamer"/>
    <n v="500"/>
    <n v="5"/>
    <n v="2500"/>
    <n v="625"/>
    <n v="0.25"/>
  </r>
  <r>
    <x v="0"/>
    <x v="1"/>
    <x v="59"/>
    <x v="1"/>
    <x v="5"/>
    <s v="Fortaleza"/>
    <s v="Desktop Basic"/>
    <n v="4600"/>
    <n v="12"/>
    <n v="55200"/>
    <n v="13800"/>
    <n v="0.25"/>
  </r>
  <r>
    <x v="2"/>
    <x v="1"/>
    <x v="60"/>
    <x v="1"/>
    <x v="5"/>
    <s v="Fortaleza"/>
    <s v="TV Ultra"/>
    <n v="5130"/>
    <n v="7"/>
    <n v="35910"/>
    <n v="14364"/>
    <n v="0.4"/>
  </r>
  <r>
    <x v="0"/>
    <x v="1"/>
    <x v="61"/>
    <x v="1"/>
    <x v="5"/>
    <s v="Fortaleza"/>
    <s v="Desktop Ultra"/>
    <n v="8902"/>
    <n v="10"/>
    <n v="89020"/>
    <n v="31156.999999999996"/>
    <n v="0.35"/>
  </r>
  <r>
    <x v="3"/>
    <x v="1"/>
    <x v="62"/>
    <x v="1"/>
    <x v="5"/>
    <s v="Fortaleza"/>
    <s v="Desktop Ultra"/>
    <n v="8902"/>
    <n v="9"/>
    <n v="80118"/>
    <n v="28041.3"/>
    <n v="0.35"/>
  </r>
  <r>
    <x v="3"/>
    <x v="1"/>
    <x v="63"/>
    <x v="1"/>
    <x v="5"/>
    <s v="Fortaleza"/>
    <s v="Desktop Ultra"/>
    <n v="8902"/>
    <n v="9"/>
    <n v="80118"/>
    <n v="28041.3"/>
    <n v="0.35"/>
  </r>
  <r>
    <x v="3"/>
    <x v="1"/>
    <x v="64"/>
    <x v="1"/>
    <x v="5"/>
    <s v="Fortaleza"/>
    <s v="Teclado Gamer"/>
    <n v="500"/>
    <n v="6"/>
    <n v="3000"/>
    <n v="750"/>
    <n v="0.25"/>
  </r>
  <r>
    <x v="4"/>
    <x v="1"/>
    <x v="65"/>
    <x v="1"/>
    <x v="5"/>
    <s v="Fortaleza"/>
    <s v="Desktop Ultra"/>
    <n v="8902"/>
    <n v="6"/>
    <n v="53412"/>
    <n v="18694.199999999997"/>
    <n v="0.35"/>
  </r>
  <r>
    <x v="0"/>
    <x v="1"/>
    <x v="66"/>
    <x v="1"/>
    <x v="5"/>
    <s v="Fortaleza"/>
    <s v="Monitor 20 pol"/>
    <n v="1200"/>
    <n v="8"/>
    <n v="9600"/>
    <n v="2880"/>
    <n v="0.3"/>
  </r>
  <r>
    <x v="0"/>
    <x v="1"/>
    <x v="67"/>
    <x v="1"/>
    <x v="5"/>
    <s v="Fortaleza"/>
    <s v="Monitor 24 pol"/>
    <n v="1500"/>
    <n v="5"/>
    <n v="7500"/>
    <n v="3000"/>
    <n v="0.4"/>
  </r>
  <r>
    <x v="2"/>
    <x v="1"/>
    <x v="68"/>
    <x v="1"/>
    <x v="5"/>
    <s v="Fortaleza"/>
    <s v="Desktop Pro"/>
    <n v="5340"/>
    <n v="9"/>
    <n v="48060"/>
    <n v="14418"/>
    <n v="0.3"/>
  </r>
  <r>
    <x v="2"/>
    <x v="1"/>
    <x v="69"/>
    <x v="1"/>
    <x v="5"/>
    <s v="Fortaleza"/>
    <s v="Notebook 15"/>
    <n v="3200"/>
    <n v="2"/>
    <n v="6400"/>
    <n v="1280"/>
    <n v="0.2"/>
  </r>
  <r>
    <x v="0"/>
    <x v="0"/>
    <x v="70"/>
    <x v="1"/>
    <x v="5"/>
    <s v="Fortaleza"/>
    <s v="Notebook 20"/>
    <n v="5300"/>
    <n v="2"/>
    <n v="10600"/>
    <n v="3180"/>
    <n v="0.3"/>
  </r>
  <r>
    <x v="2"/>
    <x v="1"/>
    <x v="71"/>
    <x v="1"/>
    <x v="5"/>
    <s v="Fortaleza"/>
    <s v="Monitor 24 pol"/>
    <n v="1500"/>
    <n v="11"/>
    <n v="16500"/>
    <n v="6600"/>
    <n v="0.4"/>
  </r>
  <r>
    <x v="1"/>
    <x v="1"/>
    <x v="72"/>
    <x v="1"/>
    <x v="5"/>
    <s v="Fortaleza"/>
    <s v="Desktop Basic"/>
    <n v="4600"/>
    <n v="9"/>
    <n v="41400"/>
    <n v="10350"/>
    <n v="0.25"/>
  </r>
  <r>
    <x v="3"/>
    <x v="1"/>
    <x v="73"/>
    <x v="1"/>
    <x v="5"/>
    <s v="Fortaleza"/>
    <s v="Monitor 27 pol"/>
    <n v="1700"/>
    <n v="6"/>
    <n v="10200"/>
    <n v="5100"/>
    <n v="0.5"/>
  </r>
  <r>
    <x v="3"/>
    <x v="0"/>
    <x v="74"/>
    <x v="1"/>
    <x v="5"/>
    <s v="Fortaleza"/>
    <s v="Teclado Gamer"/>
    <n v="500"/>
    <n v="7"/>
    <n v="3500"/>
    <n v="875"/>
    <n v="0.25"/>
  </r>
  <r>
    <x v="0"/>
    <x v="1"/>
    <x v="75"/>
    <x v="1"/>
    <x v="5"/>
    <s v="Fortaleza"/>
    <s v="Teclado"/>
    <n v="300"/>
    <n v="12"/>
    <n v="3600"/>
    <n v="540"/>
    <n v="0.15"/>
  </r>
  <r>
    <x v="0"/>
    <x v="1"/>
    <x v="76"/>
    <x v="1"/>
    <x v="5"/>
    <s v="Fortaleza"/>
    <s v="Notebook 15"/>
    <n v="3200"/>
    <n v="15"/>
    <n v="48000"/>
    <n v="9600"/>
    <n v="0.2"/>
  </r>
  <r>
    <x v="3"/>
    <x v="0"/>
    <x v="77"/>
    <x v="1"/>
    <x v="5"/>
    <s v="Fortaleza"/>
    <s v="Teclado Gamer"/>
    <n v="500"/>
    <n v="12"/>
    <n v="6000"/>
    <n v="1500"/>
    <n v="0.25"/>
  </r>
  <r>
    <x v="3"/>
    <x v="1"/>
    <x v="78"/>
    <x v="1"/>
    <x v="5"/>
    <s v="Fortaleza"/>
    <s v="Monitor 20 pol"/>
    <n v="1200"/>
    <n v="7"/>
    <n v="8400"/>
    <n v="2520"/>
    <n v="0.3"/>
  </r>
  <r>
    <x v="4"/>
    <x v="1"/>
    <x v="79"/>
    <x v="1"/>
    <x v="5"/>
    <s v="Fortaleza"/>
    <s v="Monitor 27 pol"/>
    <n v="1700"/>
    <n v="2"/>
    <n v="3400"/>
    <n v="1700"/>
    <n v="0.5"/>
  </r>
  <r>
    <x v="0"/>
    <x v="1"/>
    <x v="80"/>
    <x v="1"/>
    <x v="5"/>
    <s v="Fortaleza"/>
    <s v="TV LED HD"/>
    <n v="3400"/>
    <n v="12"/>
    <n v="40800"/>
    <n v="14280"/>
    <n v="0.35"/>
  </r>
  <r>
    <x v="0"/>
    <x v="1"/>
    <x v="81"/>
    <x v="1"/>
    <x v="5"/>
    <s v="Fortaleza"/>
    <s v="Notebook 15"/>
    <n v="3200"/>
    <n v="3"/>
    <n v="9600"/>
    <n v="1920"/>
    <n v="0.2"/>
  </r>
  <r>
    <x v="4"/>
    <x v="1"/>
    <x v="86"/>
    <x v="1"/>
    <x v="5"/>
    <s v="Fortaleza"/>
    <s v="TV LED HD"/>
    <n v="3400"/>
    <n v="1"/>
    <n v="3400"/>
    <n v="1190"/>
    <n v="0.35"/>
  </r>
  <r>
    <x v="3"/>
    <x v="1"/>
    <x v="82"/>
    <x v="1"/>
    <x v="5"/>
    <s v="Fortaleza"/>
    <s v="Monitor 27 pol"/>
    <n v="1700"/>
    <n v="4"/>
    <n v="6800"/>
    <n v="3400"/>
    <n v="0.5"/>
  </r>
  <r>
    <x v="0"/>
    <x v="1"/>
    <x v="87"/>
    <x v="1"/>
    <x v="5"/>
    <s v="Fortaleza"/>
    <s v="Desktop Basic"/>
    <n v="4600"/>
    <n v="6"/>
    <n v="27600"/>
    <n v="6900"/>
    <n v="0.25"/>
  </r>
  <r>
    <x v="3"/>
    <x v="1"/>
    <x v="83"/>
    <x v="1"/>
    <x v="5"/>
    <s v="Fortaleza"/>
    <s v="Monitor 27 pol"/>
    <n v="1700"/>
    <n v="7"/>
    <n v="11900"/>
    <n v="5950"/>
    <n v="0.5"/>
  </r>
  <r>
    <x v="3"/>
    <x v="1"/>
    <x v="88"/>
    <x v="1"/>
    <x v="5"/>
    <s v="Fortaleza"/>
    <s v="Notebook 17"/>
    <n v="4500"/>
    <n v="5"/>
    <n v="22500"/>
    <n v="5625"/>
    <n v="0.25"/>
  </r>
  <r>
    <x v="3"/>
    <x v="0"/>
    <x v="84"/>
    <x v="1"/>
    <x v="5"/>
    <s v="Fortaleza"/>
    <s v="Monitor 20 pol"/>
    <n v="1200"/>
    <n v="5"/>
    <n v="6000"/>
    <n v="1800"/>
    <n v="0.3"/>
  </r>
  <r>
    <x v="0"/>
    <x v="0"/>
    <x v="89"/>
    <x v="1"/>
    <x v="5"/>
    <s v="Fortaleza"/>
    <s v="Desktop Ultra"/>
    <n v="8902"/>
    <n v="19"/>
    <n v="169138"/>
    <n v="59198.299999999996"/>
    <n v="0.35"/>
  </r>
  <r>
    <x v="3"/>
    <x v="0"/>
    <x v="85"/>
    <x v="1"/>
    <x v="5"/>
    <s v="Fortaleza"/>
    <s v="Teclado"/>
    <n v="300"/>
    <n v="1"/>
    <n v="300"/>
    <n v="45"/>
    <n v="0.15"/>
  </r>
  <r>
    <x v="1"/>
    <x v="1"/>
    <x v="28"/>
    <x v="1"/>
    <x v="7"/>
    <s v="Aracajú"/>
    <s v="Notebook 20"/>
    <n v="5300"/>
    <n v="9"/>
    <n v="47700"/>
    <n v="14310"/>
    <n v="0.3"/>
  </r>
  <r>
    <x v="3"/>
    <x v="1"/>
    <x v="29"/>
    <x v="1"/>
    <x v="7"/>
    <s v="Aracajú"/>
    <s v="Monitor 20 pol"/>
    <n v="1200"/>
    <n v="3"/>
    <n v="3600"/>
    <n v="1080"/>
    <n v="0.3"/>
  </r>
  <r>
    <x v="0"/>
    <x v="1"/>
    <x v="30"/>
    <x v="1"/>
    <x v="7"/>
    <s v="Aracajú"/>
    <s v="Teclado"/>
    <n v="300"/>
    <n v="6"/>
    <n v="1800"/>
    <n v="270"/>
    <n v="0.15"/>
  </r>
  <r>
    <x v="0"/>
    <x v="0"/>
    <x v="31"/>
    <x v="1"/>
    <x v="7"/>
    <s v="Aracajú"/>
    <s v="Notebook 17"/>
    <n v="4500"/>
    <n v="6"/>
    <n v="27000"/>
    <n v="6750"/>
    <n v="0.25"/>
  </r>
  <r>
    <x v="0"/>
    <x v="0"/>
    <x v="32"/>
    <x v="1"/>
    <x v="7"/>
    <s v="Aracajú"/>
    <s v="Monitor 24 pol"/>
    <n v="1500"/>
    <n v="5"/>
    <n v="7500"/>
    <n v="3000"/>
    <n v="0.4"/>
  </r>
  <r>
    <x v="0"/>
    <x v="0"/>
    <x v="33"/>
    <x v="1"/>
    <x v="7"/>
    <s v="Aracajú"/>
    <s v="Notebook 17"/>
    <n v="4500"/>
    <n v="7"/>
    <n v="31500"/>
    <n v="7875"/>
    <n v="0.25"/>
  </r>
  <r>
    <x v="0"/>
    <x v="1"/>
    <x v="34"/>
    <x v="1"/>
    <x v="7"/>
    <s v="Aracajú"/>
    <s v="Notebook 15"/>
    <n v="3200"/>
    <n v="7"/>
    <n v="22400"/>
    <n v="4480"/>
    <n v="0.2"/>
  </r>
  <r>
    <x v="0"/>
    <x v="1"/>
    <x v="35"/>
    <x v="1"/>
    <x v="7"/>
    <s v="Aracajú"/>
    <s v="Monitor 24 pol"/>
    <n v="1500"/>
    <n v="9"/>
    <n v="13500"/>
    <n v="5400"/>
    <n v="0.4"/>
  </r>
  <r>
    <x v="3"/>
    <x v="1"/>
    <x v="36"/>
    <x v="1"/>
    <x v="7"/>
    <s v="Aracajú"/>
    <s v="Teclado Gamer"/>
    <n v="500"/>
    <n v="2"/>
    <n v="1000"/>
    <n v="250"/>
    <n v="0.25"/>
  </r>
  <r>
    <x v="0"/>
    <x v="0"/>
    <x v="37"/>
    <x v="1"/>
    <x v="7"/>
    <s v="Aracajú"/>
    <s v="Teclado Gamer"/>
    <n v="500"/>
    <n v="9"/>
    <n v="4500"/>
    <n v="1125"/>
    <n v="0.25"/>
  </r>
  <r>
    <x v="0"/>
    <x v="1"/>
    <x v="38"/>
    <x v="1"/>
    <x v="7"/>
    <s v="Aracajú"/>
    <s v="Notebook 20"/>
    <n v="5300"/>
    <n v="4"/>
    <n v="21200"/>
    <n v="6360"/>
    <n v="0.3"/>
  </r>
  <r>
    <x v="3"/>
    <x v="1"/>
    <x v="39"/>
    <x v="1"/>
    <x v="7"/>
    <s v="Aracajú"/>
    <s v="Desktop Basic"/>
    <n v="4600"/>
    <n v="5"/>
    <n v="23000"/>
    <n v="5750"/>
    <n v="0.25"/>
  </r>
  <r>
    <x v="3"/>
    <x v="1"/>
    <x v="40"/>
    <x v="1"/>
    <x v="7"/>
    <s v="Aracajú"/>
    <s v="Desktop Basic"/>
    <n v="4600"/>
    <n v="11"/>
    <n v="50600"/>
    <n v="12650"/>
    <n v="0.25"/>
  </r>
  <r>
    <x v="0"/>
    <x v="1"/>
    <x v="41"/>
    <x v="1"/>
    <x v="7"/>
    <s v="Aracajú"/>
    <s v="Monitor 20 pol"/>
    <n v="1200"/>
    <n v="6"/>
    <n v="7200"/>
    <n v="2160"/>
    <n v="0.3"/>
  </r>
  <r>
    <x v="0"/>
    <x v="0"/>
    <x v="42"/>
    <x v="1"/>
    <x v="7"/>
    <s v="Aracajú"/>
    <s v="Notebook 15"/>
    <n v="3200"/>
    <n v="1"/>
    <n v="3200"/>
    <n v="640"/>
    <n v="0.2"/>
  </r>
  <r>
    <x v="0"/>
    <x v="0"/>
    <x v="43"/>
    <x v="1"/>
    <x v="7"/>
    <s v="Aracajú"/>
    <s v="Notebook 20"/>
    <n v="5300"/>
    <n v="12"/>
    <n v="63600"/>
    <n v="19080"/>
    <n v="0.3"/>
  </r>
  <r>
    <x v="3"/>
    <x v="1"/>
    <x v="44"/>
    <x v="1"/>
    <x v="7"/>
    <s v="Aracajú"/>
    <s v="Teclado Gamer"/>
    <n v="500"/>
    <n v="5"/>
    <n v="2500"/>
    <n v="625"/>
    <n v="0.25"/>
  </r>
  <r>
    <x v="4"/>
    <x v="1"/>
    <x v="45"/>
    <x v="1"/>
    <x v="7"/>
    <s v="Aracajú"/>
    <s v="TV Ultra"/>
    <n v="5130"/>
    <n v="7"/>
    <n v="35910"/>
    <n v="14364"/>
    <n v="0.4"/>
  </r>
  <r>
    <x v="0"/>
    <x v="0"/>
    <x v="46"/>
    <x v="1"/>
    <x v="7"/>
    <s v="Aracajú"/>
    <s v="Monitor 24 pol"/>
    <n v="1500"/>
    <n v="5"/>
    <n v="7500"/>
    <n v="3000"/>
    <n v="0.4"/>
  </r>
  <r>
    <x v="3"/>
    <x v="1"/>
    <x v="47"/>
    <x v="1"/>
    <x v="7"/>
    <s v="Aracajú"/>
    <s v="Notebook 20"/>
    <n v="5300"/>
    <n v="10"/>
    <n v="53000"/>
    <n v="15900"/>
    <n v="0.3"/>
  </r>
  <r>
    <x v="0"/>
    <x v="1"/>
    <x v="48"/>
    <x v="1"/>
    <x v="7"/>
    <s v="Aracajú"/>
    <s v="Desktop Pro"/>
    <n v="5340"/>
    <n v="8"/>
    <n v="42720"/>
    <n v="12816"/>
    <n v="0.3"/>
  </r>
  <r>
    <x v="2"/>
    <x v="1"/>
    <x v="49"/>
    <x v="1"/>
    <x v="4"/>
    <s v="Salvador"/>
    <s v="Notebook 20"/>
    <n v="5300"/>
    <n v="6"/>
    <n v="31800"/>
    <n v="9540"/>
    <n v="0.3"/>
  </r>
  <r>
    <x v="3"/>
    <x v="0"/>
    <x v="50"/>
    <x v="1"/>
    <x v="8"/>
    <s v="Teresina"/>
    <s v="Teclado Gamer"/>
    <n v="500"/>
    <n v="5"/>
    <n v="2500"/>
    <n v="625"/>
    <n v="0.25"/>
  </r>
  <r>
    <x v="0"/>
    <x v="1"/>
    <x v="51"/>
    <x v="1"/>
    <x v="8"/>
    <s v="Teresina"/>
    <s v="Desktop Ultra"/>
    <n v="8902"/>
    <n v="11"/>
    <n v="97922"/>
    <n v="34272.699999999997"/>
    <n v="0.35"/>
  </r>
  <r>
    <x v="2"/>
    <x v="1"/>
    <x v="52"/>
    <x v="1"/>
    <x v="8"/>
    <s v="Teresina"/>
    <s v="Desktop Pro"/>
    <n v="5340"/>
    <n v="5"/>
    <n v="26700"/>
    <n v="8010"/>
    <n v="0.3"/>
  </r>
  <r>
    <x v="2"/>
    <x v="0"/>
    <x v="53"/>
    <x v="1"/>
    <x v="8"/>
    <s v="Teresina"/>
    <s v="Teclado"/>
    <n v="300"/>
    <n v="3"/>
    <n v="900"/>
    <n v="135"/>
    <n v="0.15"/>
  </r>
  <r>
    <x v="0"/>
    <x v="0"/>
    <x v="54"/>
    <x v="1"/>
    <x v="8"/>
    <s v="Teresina"/>
    <s v="Notebook 15"/>
    <n v="3200"/>
    <n v="3"/>
    <n v="9600"/>
    <n v="1920"/>
    <n v="0.2"/>
  </r>
  <r>
    <x v="4"/>
    <x v="1"/>
    <x v="55"/>
    <x v="1"/>
    <x v="8"/>
    <s v="Teresina"/>
    <s v="Notebook 20"/>
    <n v="5300"/>
    <n v="1"/>
    <n v="5300"/>
    <n v="1590"/>
    <n v="0.3"/>
  </r>
  <r>
    <x v="3"/>
    <x v="0"/>
    <x v="56"/>
    <x v="1"/>
    <x v="8"/>
    <s v="Teresina"/>
    <s v="TV LED HD"/>
    <n v="3400"/>
    <n v="1"/>
    <n v="3400"/>
    <n v="1190"/>
    <n v="0.35"/>
  </r>
  <r>
    <x v="0"/>
    <x v="1"/>
    <x v="57"/>
    <x v="1"/>
    <x v="8"/>
    <s v="Teresina"/>
    <s v="Notebook 15"/>
    <n v="3200"/>
    <n v="7"/>
    <n v="22400"/>
    <n v="4480"/>
    <n v="0.2"/>
  </r>
  <r>
    <x v="0"/>
    <x v="1"/>
    <x v="58"/>
    <x v="1"/>
    <x v="8"/>
    <s v="Teresina"/>
    <s v="Teclado Gamer"/>
    <n v="500"/>
    <n v="5"/>
    <n v="2500"/>
    <n v="625"/>
    <n v="0.25"/>
  </r>
  <r>
    <x v="0"/>
    <x v="1"/>
    <x v="59"/>
    <x v="1"/>
    <x v="8"/>
    <s v="Teresina"/>
    <s v="Desktop Basic"/>
    <n v="4600"/>
    <n v="12"/>
    <n v="55200"/>
    <n v="13800"/>
    <n v="0.25"/>
  </r>
  <r>
    <x v="2"/>
    <x v="1"/>
    <x v="60"/>
    <x v="1"/>
    <x v="8"/>
    <s v="Teresina"/>
    <s v="TV Ultra"/>
    <n v="5130"/>
    <n v="7"/>
    <n v="35910"/>
    <n v="14364"/>
    <n v="0.4"/>
  </r>
  <r>
    <x v="0"/>
    <x v="1"/>
    <x v="61"/>
    <x v="1"/>
    <x v="8"/>
    <s v="Teresina"/>
    <s v="Desktop Ultra"/>
    <n v="8902"/>
    <n v="10"/>
    <n v="89020"/>
    <n v="31156.999999999996"/>
    <n v="0.35"/>
  </r>
  <r>
    <x v="3"/>
    <x v="1"/>
    <x v="62"/>
    <x v="1"/>
    <x v="8"/>
    <s v="Teresina"/>
    <s v="Desktop Ultra"/>
    <n v="8902"/>
    <n v="9"/>
    <n v="80118"/>
    <n v="28041.3"/>
    <n v="0.35"/>
  </r>
  <r>
    <x v="3"/>
    <x v="1"/>
    <x v="63"/>
    <x v="1"/>
    <x v="8"/>
    <s v="Teresina"/>
    <s v="Desktop Ultra"/>
    <n v="8902"/>
    <n v="9"/>
    <n v="80118"/>
    <n v="28041.3"/>
    <n v="0.35"/>
  </r>
  <r>
    <x v="3"/>
    <x v="1"/>
    <x v="64"/>
    <x v="1"/>
    <x v="8"/>
    <s v="Teresina"/>
    <s v="Teclado Gamer"/>
    <n v="500"/>
    <n v="6"/>
    <n v="3000"/>
    <n v="750"/>
    <n v="0.25"/>
  </r>
  <r>
    <x v="4"/>
    <x v="1"/>
    <x v="65"/>
    <x v="1"/>
    <x v="8"/>
    <s v="Teresina"/>
    <s v="Desktop Ultra"/>
    <n v="8902"/>
    <n v="6"/>
    <n v="53412"/>
    <n v="18694.199999999997"/>
    <n v="0.35"/>
  </r>
  <r>
    <x v="0"/>
    <x v="1"/>
    <x v="66"/>
    <x v="1"/>
    <x v="8"/>
    <s v="Teresina"/>
    <s v="Monitor 20 pol"/>
    <n v="1200"/>
    <n v="8"/>
    <n v="9600"/>
    <n v="2880"/>
    <n v="0.3"/>
  </r>
  <r>
    <x v="0"/>
    <x v="1"/>
    <x v="67"/>
    <x v="1"/>
    <x v="8"/>
    <s v="Teresina"/>
    <s v="Monitor 24 pol"/>
    <n v="1500"/>
    <n v="5"/>
    <n v="7500"/>
    <n v="3000"/>
    <n v="0.4"/>
  </r>
  <r>
    <x v="2"/>
    <x v="1"/>
    <x v="68"/>
    <x v="1"/>
    <x v="8"/>
    <s v="Teresina"/>
    <s v="Desktop Pro"/>
    <n v="5340"/>
    <n v="9"/>
    <n v="48060"/>
    <n v="14418"/>
    <n v="0.3"/>
  </r>
  <r>
    <x v="2"/>
    <x v="1"/>
    <x v="69"/>
    <x v="1"/>
    <x v="8"/>
    <s v="Teresina"/>
    <s v="Notebook 15"/>
    <n v="3200"/>
    <n v="2"/>
    <n v="6400"/>
    <n v="1280"/>
    <n v="0.2"/>
  </r>
  <r>
    <x v="0"/>
    <x v="0"/>
    <x v="70"/>
    <x v="1"/>
    <x v="8"/>
    <s v="Teresina"/>
    <s v="Notebook 20"/>
    <n v="5300"/>
    <n v="2"/>
    <n v="10600"/>
    <n v="3180"/>
    <n v="0.3"/>
  </r>
  <r>
    <x v="2"/>
    <x v="1"/>
    <x v="71"/>
    <x v="1"/>
    <x v="8"/>
    <s v="Teresina"/>
    <s v="Monitor 24 pol"/>
    <n v="1500"/>
    <n v="11"/>
    <n v="16500"/>
    <n v="6600"/>
    <n v="0.4"/>
  </r>
  <r>
    <x v="1"/>
    <x v="1"/>
    <x v="72"/>
    <x v="1"/>
    <x v="8"/>
    <s v="Teresina"/>
    <s v="Desktop Basic"/>
    <n v="4600"/>
    <n v="9"/>
    <n v="41400"/>
    <n v="10350"/>
    <n v="0.25"/>
  </r>
  <r>
    <x v="3"/>
    <x v="1"/>
    <x v="73"/>
    <x v="1"/>
    <x v="8"/>
    <s v="Teresina"/>
    <s v="Monitor 27 pol"/>
    <n v="1700"/>
    <n v="6"/>
    <n v="10200"/>
    <n v="5100"/>
    <n v="0.5"/>
  </r>
  <r>
    <x v="3"/>
    <x v="0"/>
    <x v="74"/>
    <x v="1"/>
    <x v="9"/>
    <s v="São Luis"/>
    <s v="Teclado Gamer"/>
    <n v="500"/>
    <n v="7"/>
    <n v="3500"/>
    <n v="875"/>
    <n v="0.25"/>
  </r>
  <r>
    <x v="0"/>
    <x v="1"/>
    <x v="75"/>
    <x v="1"/>
    <x v="9"/>
    <s v="São Luis"/>
    <s v="Teclado"/>
    <n v="300"/>
    <n v="12"/>
    <n v="3600"/>
    <n v="540"/>
    <n v="0.15"/>
  </r>
  <r>
    <x v="0"/>
    <x v="1"/>
    <x v="76"/>
    <x v="1"/>
    <x v="9"/>
    <s v="São Luis"/>
    <s v="Notebook 15"/>
    <n v="3200"/>
    <n v="15"/>
    <n v="48000"/>
    <n v="9600"/>
    <n v="0.2"/>
  </r>
  <r>
    <x v="3"/>
    <x v="0"/>
    <x v="77"/>
    <x v="1"/>
    <x v="9"/>
    <s v="São Luis"/>
    <s v="Teclado Gamer"/>
    <n v="500"/>
    <n v="12"/>
    <n v="6000"/>
    <n v="1500"/>
    <n v="0.25"/>
  </r>
  <r>
    <x v="3"/>
    <x v="1"/>
    <x v="78"/>
    <x v="1"/>
    <x v="9"/>
    <s v="São Luis"/>
    <s v="Monitor 20 pol"/>
    <n v="1200"/>
    <n v="7"/>
    <n v="8400"/>
    <n v="2520"/>
    <n v="0.3"/>
  </r>
  <r>
    <x v="4"/>
    <x v="1"/>
    <x v="79"/>
    <x v="1"/>
    <x v="9"/>
    <s v="São Luis"/>
    <s v="Monitor 27 pol"/>
    <n v="1700"/>
    <n v="2"/>
    <n v="3400"/>
    <n v="1700"/>
    <n v="0.5"/>
  </r>
  <r>
    <x v="0"/>
    <x v="1"/>
    <x v="80"/>
    <x v="1"/>
    <x v="9"/>
    <s v="São Luis"/>
    <s v="TV LED HD"/>
    <n v="3400"/>
    <n v="12"/>
    <n v="40800"/>
    <n v="14280"/>
    <n v="0.35"/>
  </r>
  <r>
    <x v="0"/>
    <x v="1"/>
    <x v="81"/>
    <x v="1"/>
    <x v="9"/>
    <s v="São Luis"/>
    <s v="Notebook 15"/>
    <n v="3200"/>
    <n v="3"/>
    <n v="9600"/>
    <n v="1920"/>
    <n v="0.2"/>
  </r>
  <r>
    <x v="4"/>
    <x v="1"/>
    <x v="86"/>
    <x v="1"/>
    <x v="9"/>
    <s v="São Luis"/>
    <s v="TV LED HD"/>
    <n v="3400"/>
    <n v="1"/>
    <n v="3400"/>
    <n v="1190"/>
    <n v="0.35"/>
  </r>
  <r>
    <x v="3"/>
    <x v="1"/>
    <x v="82"/>
    <x v="1"/>
    <x v="9"/>
    <s v="São Luis"/>
    <s v="Monitor 27 pol"/>
    <n v="1700"/>
    <n v="4"/>
    <n v="6800"/>
    <n v="3400"/>
    <n v="0.5"/>
  </r>
  <r>
    <x v="0"/>
    <x v="1"/>
    <x v="87"/>
    <x v="1"/>
    <x v="9"/>
    <s v="São Luis"/>
    <s v="Desktop Basic"/>
    <n v="4600"/>
    <n v="6"/>
    <n v="27600"/>
    <n v="6900"/>
    <n v="0.25"/>
  </r>
  <r>
    <x v="3"/>
    <x v="1"/>
    <x v="83"/>
    <x v="1"/>
    <x v="9"/>
    <s v="São Luis"/>
    <s v="Monitor 27 pol"/>
    <n v="1700"/>
    <n v="7"/>
    <n v="11900"/>
    <n v="5950"/>
    <n v="0.5"/>
  </r>
  <r>
    <x v="3"/>
    <x v="1"/>
    <x v="88"/>
    <x v="1"/>
    <x v="9"/>
    <s v="São Luis"/>
    <s v="Notebook 17"/>
    <n v="4500"/>
    <n v="5"/>
    <n v="22500"/>
    <n v="5625"/>
    <n v="0.25"/>
  </r>
  <r>
    <x v="3"/>
    <x v="0"/>
    <x v="84"/>
    <x v="1"/>
    <x v="9"/>
    <s v="São Luis"/>
    <s v="Monitor 20 pol"/>
    <n v="1200"/>
    <n v="5"/>
    <n v="6000"/>
    <n v="1800"/>
    <n v="0.3"/>
  </r>
  <r>
    <x v="0"/>
    <x v="0"/>
    <x v="89"/>
    <x v="1"/>
    <x v="9"/>
    <s v="São Luis"/>
    <s v="Desktop Ultra"/>
    <n v="8902"/>
    <n v="19"/>
    <n v="169138"/>
    <n v="59198.299999999996"/>
    <n v="0.35"/>
  </r>
  <r>
    <x v="3"/>
    <x v="0"/>
    <x v="85"/>
    <x v="1"/>
    <x v="9"/>
    <s v="São Luis"/>
    <s v="Teclado"/>
    <n v="300"/>
    <n v="1"/>
    <n v="300"/>
    <n v="45"/>
    <n v="0.15"/>
  </r>
  <r>
    <x v="3"/>
    <x v="1"/>
    <x v="85"/>
    <x v="1"/>
    <x v="9"/>
    <s v="São Luis"/>
    <s v="Teclado"/>
    <n v="300"/>
    <n v="7"/>
    <n v="2100"/>
    <n v="315"/>
    <n v="0.15"/>
  </r>
  <r>
    <x v="3"/>
    <x v="1"/>
    <x v="85"/>
    <x v="1"/>
    <x v="9"/>
    <s v="São Luis"/>
    <s v="Monitor 20 pol"/>
    <n v="1200"/>
    <n v="18"/>
    <n v="21600"/>
    <n v="6480"/>
    <n v="0.3"/>
  </r>
  <r>
    <x v="0"/>
    <x v="0"/>
    <x v="85"/>
    <x v="1"/>
    <x v="10"/>
    <s v="João Pessoa"/>
    <s v="Notebook 15"/>
    <n v="3200"/>
    <n v="7"/>
    <n v="22400"/>
    <n v="4480"/>
    <n v="0.2"/>
  </r>
  <r>
    <x v="0"/>
    <x v="1"/>
    <x v="85"/>
    <x v="1"/>
    <x v="10"/>
    <s v="João Pessoa"/>
    <s v="TV LED HD"/>
    <n v="3400"/>
    <n v="7"/>
    <n v="23800"/>
    <n v="8330"/>
    <n v="0.35"/>
  </r>
  <r>
    <x v="2"/>
    <x v="1"/>
    <x v="85"/>
    <x v="1"/>
    <x v="10"/>
    <s v="João Pessoa"/>
    <s v="TV Ultra"/>
    <n v="5130"/>
    <n v="15"/>
    <n v="76950"/>
    <n v="30780"/>
    <n v="0.4"/>
  </r>
  <r>
    <x v="2"/>
    <x v="1"/>
    <x v="0"/>
    <x v="1"/>
    <x v="10"/>
    <s v="João Pessoa"/>
    <s v="Desktop Ultra"/>
    <n v="8902"/>
    <n v="5"/>
    <n v="44510"/>
    <n v="15578.499999999998"/>
    <n v="0.35"/>
  </r>
  <r>
    <x v="1"/>
    <x v="1"/>
    <x v="1"/>
    <x v="1"/>
    <x v="10"/>
    <s v="João Pessoa"/>
    <s v="TV Ultra"/>
    <n v="5130"/>
    <n v="4"/>
    <n v="20520"/>
    <n v="8208"/>
    <n v="0.4"/>
  </r>
  <r>
    <x v="3"/>
    <x v="0"/>
    <x v="2"/>
    <x v="1"/>
    <x v="10"/>
    <s v="João Pessoa"/>
    <s v="Monitor 27 pol"/>
    <n v="1700"/>
    <n v="5"/>
    <n v="8500"/>
    <n v="4250"/>
    <n v="0.5"/>
  </r>
  <r>
    <x v="3"/>
    <x v="1"/>
    <x v="3"/>
    <x v="1"/>
    <x v="10"/>
    <s v="João Pessoa"/>
    <s v="Monitor 24 pol"/>
    <n v="1500"/>
    <n v="3"/>
    <n v="4500"/>
    <n v="1800"/>
    <n v="0.4"/>
  </r>
  <r>
    <x v="1"/>
    <x v="1"/>
    <x v="4"/>
    <x v="1"/>
    <x v="10"/>
    <s v="João Pessoa"/>
    <s v="TV LED HD"/>
    <n v="3400"/>
    <n v="4"/>
    <n v="13600"/>
    <n v="4760"/>
    <n v="0.35"/>
  </r>
  <r>
    <x v="0"/>
    <x v="0"/>
    <x v="5"/>
    <x v="1"/>
    <x v="10"/>
    <s v="João Pessoa"/>
    <s v="Monitor 24 pol"/>
    <n v="1500"/>
    <n v="11"/>
    <n v="16500"/>
    <n v="6600"/>
    <n v="0.4"/>
  </r>
  <r>
    <x v="3"/>
    <x v="0"/>
    <x v="6"/>
    <x v="1"/>
    <x v="10"/>
    <s v="João Pessoa"/>
    <s v="Notebook 15"/>
    <n v="3200"/>
    <n v="7"/>
    <n v="22400"/>
    <n v="4480"/>
    <n v="0.2"/>
  </r>
  <r>
    <x v="0"/>
    <x v="1"/>
    <x v="7"/>
    <x v="1"/>
    <x v="10"/>
    <s v="João Pessoa"/>
    <s v="Notebook 20"/>
    <n v="5300"/>
    <n v="12"/>
    <n v="63600"/>
    <n v="19080"/>
    <n v="0.3"/>
  </r>
  <r>
    <x v="2"/>
    <x v="0"/>
    <x v="8"/>
    <x v="1"/>
    <x v="10"/>
    <s v="João Pessoa"/>
    <s v="Notebook 15"/>
    <n v="3200"/>
    <n v="10"/>
    <n v="32000"/>
    <n v="6400"/>
    <n v="0.2"/>
  </r>
  <r>
    <x v="3"/>
    <x v="0"/>
    <x v="9"/>
    <x v="1"/>
    <x v="10"/>
    <s v="João Pessoa"/>
    <s v="Desktop Basic"/>
    <n v="4600"/>
    <n v="11"/>
    <n v="50600"/>
    <n v="12650"/>
    <n v="0.25"/>
  </r>
  <r>
    <x v="0"/>
    <x v="1"/>
    <x v="10"/>
    <x v="1"/>
    <x v="10"/>
    <s v="João Pessoa"/>
    <s v="Notebook 17"/>
    <n v="4500"/>
    <n v="6"/>
    <n v="27000"/>
    <n v="6750"/>
    <n v="0.25"/>
  </r>
  <r>
    <x v="3"/>
    <x v="0"/>
    <x v="11"/>
    <x v="1"/>
    <x v="10"/>
    <s v="João Pessoa"/>
    <s v="Notebook 17"/>
    <n v="4500"/>
    <n v="10"/>
    <n v="45000"/>
    <n v="11250"/>
    <n v="0.25"/>
  </r>
  <r>
    <x v="1"/>
    <x v="1"/>
    <x v="12"/>
    <x v="1"/>
    <x v="10"/>
    <s v="João Pessoa"/>
    <s v="Teclado Gamer"/>
    <n v="500"/>
    <n v="3"/>
    <n v="1500"/>
    <n v="375"/>
    <n v="0.25"/>
  </r>
  <r>
    <x v="3"/>
    <x v="1"/>
    <x v="13"/>
    <x v="1"/>
    <x v="10"/>
    <s v="João Pessoa"/>
    <s v="Notebook 15"/>
    <n v="3200"/>
    <n v="7"/>
    <n v="22400"/>
    <n v="4480"/>
    <n v="0.2"/>
  </r>
  <r>
    <x v="1"/>
    <x v="1"/>
    <x v="14"/>
    <x v="1"/>
    <x v="10"/>
    <s v="João Pessoa"/>
    <s v="Notebook 17"/>
    <n v="4500"/>
    <n v="8"/>
    <n v="36000"/>
    <n v="9000"/>
    <n v="0.25"/>
  </r>
  <r>
    <x v="0"/>
    <x v="1"/>
    <x v="15"/>
    <x v="1"/>
    <x v="9"/>
    <s v="São Luis"/>
    <s v="Desktop Pro"/>
    <n v="5340"/>
    <n v="9"/>
    <n v="48060"/>
    <n v="14418"/>
    <n v="0.3"/>
  </r>
  <r>
    <x v="3"/>
    <x v="1"/>
    <x v="16"/>
    <x v="1"/>
    <x v="9"/>
    <s v="São Luis"/>
    <s v="Desktop Pro"/>
    <n v="5340"/>
    <n v="11"/>
    <n v="58740"/>
    <n v="17622"/>
    <n v="0.3"/>
  </r>
  <r>
    <x v="2"/>
    <x v="0"/>
    <x v="17"/>
    <x v="1"/>
    <x v="9"/>
    <s v="São Luis"/>
    <s v="Monitor 24 pol"/>
    <n v="1500"/>
    <n v="7"/>
    <n v="10500"/>
    <n v="4200"/>
    <n v="0.4"/>
  </r>
  <r>
    <x v="1"/>
    <x v="1"/>
    <x v="18"/>
    <x v="1"/>
    <x v="9"/>
    <s v="São Luis"/>
    <s v="Teclado Gamer"/>
    <n v="500"/>
    <n v="5"/>
    <n v="2500"/>
    <n v="625"/>
    <n v="0.25"/>
  </r>
  <r>
    <x v="4"/>
    <x v="1"/>
    <x v="19"/>
    <x v="1"/>
    <x v="9"/>
    <s v="São Luis"/>
    <s v="Desktop Pro"/>
    <n v="5340"/>
    <n v="5"/>
    <n v="26700"/>
    <n v="8010"/>
    <n v="0.3"/>
  </r>
  <r>
    <x v="3"/>
    <x v="1"/>
    <x v="20"/>
    <x v="1"/>
    <x v="9"/>
    <s v="São Luis"/>
    <s v="Notebook 20"/>
    <n v="5300"/>
    <n v="8"/>
    <n v="42400"/>
    <n v="12720"/>
    <n v="0.3"/>
  </r>
  <r>
    <x v="2"/>
    <x v="0"/>
    <x v="21"/>
    <x v="1"/>
    <x v="9"/>
    <s v="São Luis"/>
    <s v="Monitor 20 pol"/>
    <n v="1200"/>
    <n v="7"/>
    <n v="8400"/>
    <n v="2520"/>
    <n v="0.3"/>
  </r>
  <r>
    <x v="0"/>
    <x v="1"/>
    <x v="22"/>
    <x v="1"/>
    <x v="9"/>
    <s v="São Luis"/>
    <s v="Desktop Ultra"/>
    <n v="8902"/>
    <n v="6"/>
    <n v="53412"/>
    <n v="18694.199999999997"/>
    <n v="0.35"/>
  </r>
  <r>
    <x v="3"/>
    <x v="1"/>
    <x v="23"/>
    <x v="1"/>
    <x v="9"/>
    <s v="São Luis"/>
    <s v="Notebook 20"/>
    <n v="5300"/>
    <n v="9"/>
    <n v="47700"/>
    <n v="14310"/>
    <n v="0.3"/>
  </r>
  <r>
    <x v="1"/>
    <x v="0"/>
    <x v="24"/>
    <x v="1"/>
    <x v="9"/>
    <s v="São Luis"/>
    <s v="TV LED HD"/>
    <n v="3400"/>
    <n v="8"/>
    <n v="27200"/>
    <n v="9520"/>
    <n v="0.35"/>
  </r>
  <r>
    <x v="0"/>
    <x v="0"/>
    <x v="25"/>
    <x v="1"/>
    <x v="9"/>
    <s v="São Luis"/>
    <s v="Desktop Pro"/>
    <n v="5340"/>
    <n v="3"/>
    <n v="16020"/>
    <n v="4806"/>
    <n v="0.3"/>
  </r>
  <r>
    <x v="0"/>
    <x v="1"/>
    <x v="26"/>
    <x v="1"/>
    <x v="9"/>
    <s v="São Luis"/>
    <s v="Monitor 27 pol"/>
    <n v="1700"/>
    <n v="3"/>
    <n v="5100"/>
    <n v="2550"/>
    <n v="0.5"/>
  </r>
  <r>
    <x v="1"/>
    <x v="0"/>
    <x v="27"/>
    <x v="1"/>
    <x v="9"/>
    <s v="São Luis"/>
    <s v="Teclado"/>
    <n v="300"/>
    <n v="1"/>
    <n v="300"/>
    <n v="45"/>
    <n v="0.15"/>
  </r>
  <r>
    <x v="4"/>
    <x v="1"/>
    <x v="28"/>
    <x v="1"/>
    <x v="9"/>
    <s v="São Luis"/>
    <s v="Teclado Gamer"/>
    <n v="500"/>
    <n v="8"/>
    <n v="4000"/>
    <n v="1000"/>
    <n v="0.25"/>
  </r>
  <r>
    <x v="0"/>
    <x v="1"/>
    <x v="28"/>
    <x v="1"/>
    <x v="9"/>
    <s v="São Luis"/>
    <s v="Desktop Basic"/>
    <n v="4600"/>
    <n v="2"/>
    <n v="9200"/>
    <n v="2300"/>
    <n v="0.25"/>
  </r>
  <r>
    <x v="1"/>
    <x v="1"/>
    <x v="29"/>
    <x v="1"/>
    <x v="9"/>
    <s v="São Luis"/>
    <s v="Monitor 20 pol"/>
    <n v="1200"/>
    <n v="9"/>
    <n v="10800"/>
    <n v="3240"/>
    <n v="0.3"/>
  </r>
  <r>
    <x v="3"/>
    <x v="0"/>
    <x v="30"/>
    <x v="1"/>
    <x v="9"/>
    <s v="São Luis"/>
    <s v="Desktop Pro"/>
    <n v="5340"/>
    <n v="12"/>
    <n v="64080"/>
    <n v="19224"/>
    <n v="0.3"/>
  </r>
  <r>
    <x v="3"/>
    <x v="0"/>
    <x v="31"/>
    <x v="1"/>
    <x v="9"/>
    <s v="São Luis"/>
    <s v="Desktop Pro"/>
    <n v="5340"/>
    <n v="12"/>
    <n v="64080"/>
    <n v="19224"/>
    <n v="0.3"/>
  </r>
  <r>
    <x v="0"/>
    <x v="1"/>
    <x v="32"/>
    <x v="1"/>
    <x v="9"/>
    <s v="São Luis"/>
    <s v="TV Ultra"/>
    <n v="5130"/>
    <n v="12"/>
    <n v="61560"/>
    <n v="24624"/>
    <n v="0.4"/>
  </r>
  <r>
    <x v="4"/>
    <x v="0"/>
    <x v="33"/>
    <x v="1"/>
    <x v="9"/>
    <s v="São Luis"/>
    <s v="Desktop Basic"/>
    <n v="4600"/>
    <n v="2"/>
    <n v="9200"/>
    <n v="2300"/>
    <n v="0.25"/>
  </r>
  <r>
    <x v="0"/>
    <x v="1"/>
    <x v="34"/>
    <x v="1"/>
    <x v="9"/>
    <s v="São Luis"/>
    <s v="Desktop Basic"/>
    <n v="4600"/>
    <n v="11"/>
    <n v="50600"/>
    <n v="12650"/>
    <n v="0.25"/>
  </r>
  <r>
    <x v="0"/>
    <x v="0"/>
    <x v="35"/>
    <x v="1"/>
    <x v="9"/>
    <s v="São Luis"/>
    <s v="Monitor 24 pol"/>
    <n v="1500"/>
    <n v="3"/>
    <n v="4500"/>
    <n v="1800"/>
    <n v="0.4"/>
  </r>
  <r>
    <x v="1"/>
    <x v="1"/>
    <x v="36"/>
    <x v="1"/>
    <x v="9"/>
    <s v="São Luis"/>
    <s v="Monitor 20 pol"/>
    <n v="1200"/>
    <n v="5"/>
    <n v="6000"/>
    <n v="1800"/>
    <n v="0.3"/>
  </r>
  <r>
    <x v="3"/>
    <x v="1"/>
    <x v="37"/>
    <x v="1"/>
    <x v="9"/>
    <s v="São Luis"/>
    <s v="Notebook 20"/>
    <n v="5300"/>
    <n v="8"/>
    <n v="42400"/>
    <n v="12720"/>
    <n v="0.3"/>
  </r>
  <r>
    <x v="1"/>
    <x v="1"/>
    <x v="38"/>
    <x v="1"/>
    <x v="9"/>
    <s v="São Luis"/>
    <s v="Teclado"/>
    <n v="300"/>
    <n v="7"/>
    <n v="2100"/>
    <n v="315"/>
    <n v="0.15"/>
  </r>
  <r>
    <x v="3"/>
    <x v="1"/>
    <x v="39"/>
    <x v="1"/>
    <x v="9"/>
    <s v="São Luis"/>
    <s v="Teclado Gamer"/>
    <n v="500"/>
    <n v="11"/>
    <n v="5500"/>
    <n v="1375"/>
    <n v="0.25"/>
  </r>
  <r>
    <x v="0"/>
    <x v="1"/>
    <x v="40"/>
    <x v="1"/>
    <x v="9"/>
    <s v="São Luis"/>
    <s v="Notebook 20"/>
    <n v="5300"/>
    <n v="12"/>
    <n v="63600"/>
    <n v="19080"/>
    <n v="0.3"/>
  </r>
  <r>
    <x v="0"/>
    <x v="0"/>
    <x v="41"/>
    <x v="1"/>
    <x v="9"/>
    <s v="São Luis"/>
    <s v="TV Ultra"/>
    <n v="5130"/>
    <n v="3"/>
    <n v="15390"/>
    <n v="6156"/>
    <n v="0.4"/>
  </r>
  <r>
    <x v="0"/>
    <x v="1"/>
    <x v="42"/>
    <x v="1"/>
    <x v="9"/>
    <s v="São Luis"/>
    <s v="Teclado"/>
    <n v="300"/>
    <n v="2"/>
    <n v="600"/>
    <n v="90"/>
    <n v="0.15"/>
  </r>
  <r>
    <x v="0"/>
    <x v="0"/>
    <x v="43"/>
    <x v="1"/>
    <x v="9"/>
    <s v="São Luis"/>
    <s v="Notebook 17"/>
    <n v="4500"/>
    <n v="15"/>
    <n v="67500"/>
    <n v="16875"/>
    <n v="0.25"/>
  </r>
  <r>
    <x v="0"/>
    <x v="1"/>
    <x v="44"/>
    <x v="1"/>
    <x v="9"/>
    <s v="São Luis"/>
    <s v="Teclado"/>
    <n v="300"/>
    <n v="5"/>
    <n v="1500"/>
    <n v="225"/>
    <n v="0.15"/>
  </r>
  <r>
    <x v="0"/>
    <x v="1"/>
    <x v="45"/>
    <x v="1"/>
    <x v="9"/>
    <s v="São Luis"/>
    <s v="Teclado Gamer"/>
    <n v="500"/>
    <n v="5"/>
    <n v="2500"/>
    <n v="625"/>
    <n v="0.25"/>
  </r>
  <r>
    <x v="0"/>
    <x v="1"/>
    <x v="46"/>
    <x v="1"/>
    <x v="9"/>
    <s v="São Luis"/>
    <s v="Desktop Basic"/>
    <n v="4600"/>
    <n v="7"/>
    <n v="32200"/>
    <n v="8050"/>
    <n v="0.25"/>
  </r>
  <r>
    <x v="4"/>
    <x v="1"/>
    <x v="47"/>
    <x v="1"/>
    <x v="9"/>
    <s v="São Luis"/>
    <s v="Monitor 24 pol"/>
    <n v="1500"/>
    <n v="3"/>
    <n v="4500"/>
    <n v="1800"/>
    <n v="0.4"/>
  </r>
  <r>
    <x v="0"/>
    <x v="1"/>
    <x v="48"/>
    <x v="1"/>
    <x v="9"/>
    <s v="São Luis"/>
    <s v="TV Ultra"/>
    <n v="5130"/>
    <n v="12"/>
    <n v="61560"/>
    <n v="24624"/>
    <n v="0.4"/>
  </r>
  <r>
    <x v="2"/>
    <x v="0"/>
    <x v="49"/>
    <x v="1"/>
    <x v="9"/>
    <s v="São Luis"/>
    <s v="Notebook 17"/>
    <n v="4500"/>
    <n v="1"/>
    <n v="4500"/>
    <n v="1125"/>
    <n v="0.25"/>
  </r>
  <r>
    <x v="3"/>
    <x v="1"/>
    <x v="50"/>
    <x v="1"/>
    <x v="9"/>
    <s v="São Luis"/>
    <s v="Notebook 15"/>
    <n v="3200"/>
    <n v="6"/>
    <n v="19200"/>
    <n v="3840"/>
    <n v="0.2"/>
  </r>
  <r>
    <x v="3"/>
    <x v="0"/>
    <x v="51"/>
    <x v="1"/>
    <x v="9"/>
    <s v="São Luis"/>
    <s v="Notebook 15"/>
    <n v="3200"/>
    <n v="10"/>
    <n v="32000"/>
    <n v="6400"/>
    <n v="0.2"/>
  </r>
  <r>
    <x v="0"/>
    <x v="1"/>
    <x v="52"/>
    <x v="1"/>
    <x v="9"/>
    <s v="São Luis"/>
    <s v="Monitor 24 pol"/>
    <n v="1500"/>
    <n v="6"/>
    <n v="9000"/>
    <n v="3600"/>
    <n v="0.4"/>
  </r>
  <r>
    <x v="2"/>
    <x v="1"/>
    <x v="53"/>
    <x v="1"/>
    <x v="9"/>
    <s v="São Luis"/>
    <s v="Desktop Ultra"/>
    <n v="8902"/>
    <n v="6"/>
    <n v="53412"/>
    <n v="18694.199999999997"/>
    <n v="0.35"/>
  </r>
  <r>
    <x v="0"/>
    <x v="0"/>
    <x v="54"/>
    <x v="1"/>
    <x v="9"/>
    <s v="São Luis"/>
    <s v="Monitor 27 pol"/>
    <n v="1700"/>
    <n v="2"/>
    <n v="3400"/>
    <n v="1700"/>
    <n v="0.5"/>
  </r>
  <r>
    <x v="0"/>
    <x v="1"/>
    <x v="55"/>
    <x v="1"/>
    <x v="9"/>
    <s v="São Luis"/>
    <s v="TV LED HD"/>
    <n v="3400"/>
    <n v="1"/>
    <n v="3400"/>
    <n v="1190"/>
    <n v="0.35"/>
  </r>
  <r>
    <x v="2"/>
    <x v="1"/>
    <x v="56"/>
    <x v="1"/>
    <x v="9"/>
    <s v="São Luis"/>
    <s v="Monitor 20 pol"/>
    <n v="1200"/>
    <n v="2"/>
    <n v="2400"/>
    <n v="720"/>
    <n v="0.3"/>
  </r>
  <r>
    <x v="1"/>
    <x v="1"/>
    <x v="57"/>
    <x v="1"/>
    <x v="9"/>
    <s v="São Luis"/>
    <s v="Notebook 17"/>
    <n v="4500"/>
    <n v="5"/>
    <n v="22500"/>
    <n v="5625"/>
    <n v="0.25"/>
  </r>
  <r>
    <x v="0"/>
    <x v="1"/>
    <x v="58"/>
    <x v="1"/>
    <x v="9"/>
    <s v="São Luis"/>
    <s v="Monitor 20 pol"/>
    <n v="1200"/>
    <n v="6"/>
    <n v="7200"/>
    <n v="2160"/>
    <n v="0.3"/>
  </r>
  <r>
    <x v="4"/>
    <x v="0"/>
    <x v="59"/>
    <x v="1"/>
    <x v="9"/>
    <s v="São Luis"/>
    <s v="TV Ultra"/>
    <n v="5130"/>
    <n v="2"/>
    <n v="10260"/>
    <n v="4104"/>
    <n v="0.4"/>
  </r>
  <r>
    <x v="1"/>
    <x v="1"/>
    <x v="60"/>
    <x v="1"/>
    <x v="9"/>
    <s v="São Luis"/>
    <s v="Monitor 20 pol"/>
    <n v="1200"/>
    <n v="9"/>
    <n v="10800"/>
    <n v="3240"/>
    <n v="0.3"/>
  </r>
  <r>
    <x v="0"/>
    <x v="0"/>
    <x v="61"/>
    <x v="1"/>
    <x v="9"/>
    <s v="São Luis"/>
    <s v="Teclado"/>
    <n v="300"/>
    <n v="2"/>
    <n v="600"/>
    <n v="90"/>
    <n v="0.15"/>
  </r>
  <r>
    <x v="0"/>
    <x v="1"/>
    <x v="62"/>
    <x v="1"/>
    <x v="9"/>
    <s v="São Luis"/>
    <s v="Desktop Basic"/>
    <n v="4600"/>
    <n v="8"/>
    <n v="36800"/>
    <n v="9200"/>
    <n v="0.25"/>
  </r>
  <r>
    <x v="3"/>
    <x v="1"/>
    <x v="63"/>
    <x v="1"/>
    <x v="9"/>
    <s v="São Luis"/>
    <s v="TV LED HD"/>
    <n v="3400"/>
    <n v="8"/>
    <n v="27200"/>
    <n v="9520"/>
    <n v="0.35"/>
  </r>
  <r>
    <x v="0"/>
    <x v="0"/>
    <x v="64"/>
    <x v="1"/>
    <x v="9"/>
    <s v="São Luis"/>
    <s v="Teclado"/>
    <n v="300"/>
    <n v="6"/>
    <n v="1800"/>
    <n v="270"/>
    <n v="0.15"/>
  </r>
  <r>
    <x v="3"/>
    <x v="0"/>
    <x v="65"/>
    <x v="1"/>
    <x v="9"/>
    <s v="São Luis"/>
    <s v="TV LED HD"/>
    <n v="3400"/>
    <n v="8"/>
    <n v="27200"/>
    <n v="9520"/>
    <n v="0.35"/>
  </r>
  <r>
    <x v="0"/>
    <x v="1"/>
    <x v="66"/>
    <x v="1"/>
    <x v="9"/>
    <s v="São Luis"/>
    <s v="Monitor 20 pol"/>
    <n v="1200"/>
    <n v="6"/>
    <n v="7200"/>
    <n v="2160"/>
    <n v="0.3"/>
  </r>
  <r>
    <x v="3"/>
    <x v="1"/>
    <x v="67"/>
    <x v="1"/>
    <x v="9"/>
    <s v="São Luis"/>
    <s v="Desktop Pro"/>
    <n v="5340"/>
    <n v="1"/>
    <n v="5340"/>
    <n v="1602"/>
    <n v="0.3"/>
  </r>
  <r>
    <x v="3"/>
    <x v="1"/>
    <x v="68"/>
    <x v="1"/>
    <x v="9"/>
    <s v="São Luis"/>
    <s v="Desktop Ultra"/>
    <n v="8902"/>
    <n v="7"/>
    <n v="62314"/>
    <n v="21809.899999999998"/>
    <n v="0.35"/>
  </r>
  <r>
    <x v="0"/>
    <x v="1"/>
    <x v="69"/>
    <x v="1"/>
    <x v="10"/>
    <s v="João Pessoa"/>
    <s v="Desktop Pro"/>
    <n v="5340"/>
    <n v="6"/>
    <n v="32040"/>
    <n v="9612"/>
    <n v="0.3"/>
  </r>
  <r>
    <x v="3"/>
    <x v="1"/>
    <x v="70"/>
    <x v="1"/>
    <x v="10"/>
    <s v="João Pessoa"/>
    <s v="Teclado Gamer"/>
    <n v="500"/>
    <n v="9"/>
    <n v="4500"/>
    <n v="1125"/>
    <n v="0.25"/>
  </r>
  <r>
    <x v="0"/>
    <x v="1"/>
    <x v="71"/>
    <x v="1"/>
    <x v="10"/>
    <s v="João Pessoa"/>
    <s v="Desktop Basic"/>
    <n v="4600"/>
    <n v="3"/>
    <n v="13800"/>
    <n v="3450"/>
    <n v="0.25"/>
  </r>
  <r>
    <x v="0"/>
    <x v="0"/>
    <x v="72"/>
    <x v="1"/>
    <x v="10"/>
    <s v="João Pessoa"/>
    <s v="Desktop Basic"/>
    <n v="4600"/>
    <n v="8"/>
    <n v="36800"/>
    <n v="9200"/>
    <n v="0.25"/>
  </r>
  <r>
    <x v="0"/>
    <x v="1"/>
    <x v="73"/>
    <x v="1"/>
    <x v="10"/>
    <s v="João Pessoa"/>
    <s v="Notebook 15"/>
    <n v="3200"/>
    <n v="16"/>
    <n v="51200"/>
    <n v="10240"/>
    <n v="0.2"/>
  </r>
  <r>
    <x v="3"/>
    <x v="1"/>
    <x v="74"/>
    <x v="1"/>
    <x v="10"/>
    <s v="João Pessoa"/>
    <s v="Desktop Ultra"/>
    <n v="8902"/>
    <n v="15"/>
    <n v="133530"/>
    <n v="46735.5"/>
    <n v="0.35"/>
  </r>
  <r>
    <x v="0"/>
    <x v="0"/>
    <x v="75"/>
    <x v="1"/>
    <x v="10"/>
    <s v="João Pessoa"/>
    <s v="Monitor 20 pol"/>
    <n v="1200"/>
    <n v="5"/>
    <n v="6000"/>
    <n v="1800"/>
    <n v="0.3"/>
  </r>
  <r>
    <x v="3"/>
    <x v="1"/>
    <x v="76"/>
    <x v="1"/>
    <x v="10"/>
    <s v="João Pessoa"/>
    <s v="Desktop Pro"/>
    <n v="5340"/>
    <n v="5"/>
    <n v="26700"/>
    <n v="8010"/>
    <n v="0.3"/>
  </r>
  <r>
    <x v="0"/>
    <x v="1"/>
    <x v="77"/>
    <x v="1"/>
    <x v="10"/>
    <s v="João Pessoa"/>
    <s v="TV LED HD"/>
    <n v="3400"/>
    <n v="5"/>
    <n v="17000"/>
    <n v="5950"/>
    <n v="0.35"/>
  </r>
  <r>
    <x v="0"/>
    <x v="1"/>
    <x v="78"/>
    <x v="1"/>
    <x v="10"/>
    <s v="João Pessoa"/>
    <s v="Teclado"/>
    <n v="300"/>
    <n v="2"/>
    <n v="600"/>
    <n v="90"/>
    <n v="0.15"/>
  </r>
  <r>
    <x v="0"/>
    <x v="1"/>
    <x v="79"/>
    <x v="1"/>
    <x v="10"/>
    <s v="João Pessoa"/>
    <s v="Teclado Gamer"/>
    <n v="500"/>
    <n v="5"/>
    <n v="2500"/>
    <n v="625"/>
    <n v="0.25"/>
  </r>
  <r>
    <x v="1"/>
    <x v="1"/>
    <x v="80"/>
    <x v="1"/>
    <x v="10"/>
    <s v="João Pessoa"/>
    <s v="Notebook 20"/>
    <n v="5300"/>
    <n v="3"/>
    <n v="15900"/>
    <n v="4770"/>
    <n v="0.3"/>
  </r>
  <r>
    <x v="3"/>
    <x v="1"/>
    <x v="81"/>
    <x v="1"/>
    <x v="10"/>
    <s v="João Pessoa"/>
    <s v="Notebook 15"/>
    <n v="3200"/>
    <n v="8"/>
    <n v="25600"/>
    <n v="5120"/>
    <n v="0.2"/>
  </r>
  <r>
    <x v="0"/>
    <x v="0"/>
    <x v="82"/>
    <x v="1"/>
    <x v="10"/>
    <s v="João Pessoa"/>
    <s v="Notebook 15"/>
    <n v="3200"/>
    <n v="7"/>
    <n v="22400"/>
    <n v="4480"/>
    <n v="0.2"/>
  </r>
  <r>
    <x v="4"/>
    <x v="1"/>
    <x v="83"/>
    <x v="1"/>
    <x v="10"/>
    <s v="João Pessoa"/>
    <s v="Desktop Basic"/>
    <n v="4600"/>
    <n v="8"/>
    <n v="36800"/>
    <n v="9200"/>
    <n v="0.25"/>
  </r>
  <r>
    <x v="2"/>
    <x v="1"/>
    <x v="84"/>
    <x v="1"/>
    <x v="10"/>
    <s v="João Pessoa"/>
    <s v="TV Ultra"/>
    <n v="5130"/>
    <n v="12"/>
    <n v="61560"/>
    <n v="24624"/>
    <n v="0.4"/>
  </r>
  <r>
    <x v="3"/>
    <x v="1"/>
    <x v="85"/>
    <x v="1"/>
    <x v="10"/>
    <s v="João Pessoa"/>
    <s v="Monitor 20 pol"/>
    <n v="1200"/>
    <n v="9"/>
    <n v="10800"/>
    <n v="3240"/>
    <n v="0.3"/>
  </r>
  <r>
    <x v="3"/>
    <x v="0"/>
    <x v="0"/>
    <x v="1"/>
    <x v="10"/>
    <s v="João Pessoa"/>
    <s v="Monitor 27 pol"/>
    <n v="1700"/>
    <n v="7"/>
    <n v="11900"/>
    <n v="5950"/>
    <n v="0.5"/>
  </r>
  <r>
    <x v="1"/>
    <x v="1"/>
    <x v="1"/>
    <x v="1"/>
    <x v="10"/>
    <s v="João Pessoa"/>
    <s v="Monitor 24 pol"/>
    <n v="1500"/>
    <n v="3"/>
    <n v="4500"/>
    <n v="1800"/>
    <n v="0.4"/>
  </r>
  <r>
    <x v="2"/>
    <x v="0"/>
    <x v="2"/>
    <x v="1"/>
    <x v="10"/>
    <s v="João Pessoa"/>
    <s v="Monitor 27 pol"/>
    <n v="1700"/>
    <n v="6"/>
    <n v="10200"/>
    <n v="5100"/>
    <n v="0.5"/>
  </r>
  <r>
    <x v="2"/>
    <x v="0"/>
    <x v="3"/>
    <x v="1"/>
    <x v="11"/>
    <s v="Maceio"/>
    <s v="Notebook 17"/>
    <n v="4500"/>
    <n v="11"/>
    <n v="49500"/>
    <n v="12375"/>
    <n v="0.25"/>
  </r>
  <r>
    <x v="3"/>
    <x v="1"/>
    <x v="4"/>
    <x v="1"/>
    <x v="11"/>
    <s v="Maceio"/>
    <s v="Desktop Basic"/>
    <n v="4600"/>
    <n v="5"/>
    <n v="23000"/>
    <n v="5750"/>
    <n v="0.25"/>
  </r>
  <r>
    <x v="1"/>
    <x v="1"/>
    <x v="5"/>
    <x v="1"/>
    <x v="11"/>
    <s v="Maceio"/>
    <s v="Desktop Pro"/>
    <n v="5340"/>
    <n v="1"/>
    <n v="5340"/>
    <n v="1602"/>
    <n v="0.3"/>
  </r>
  <r>
    <x v="0"/>
    <x v="1"/>
    <x v="6"/>
    <x v="1"/>
    <x v="11"/>
    <s v="Maceio"/>
    <s v="Monitor 24 pol"/>
    <n v="1500"/>
    <n v="5"/>
    <n v="7500"/>
    <n v="3000"/>
    <n v="0.4"/>
  </r>
  <r>
    <x v="0"/>
    <x v="1"/>
    <x v="7"/>
    <x v="1"/>
    <x v="11"/>
    <s v="Maceio"/>
    <s v="Desktop Basic"/>
    <n v="4600"/>
    <n v="12"/>
    <n v="55200"/>
    <n v="13800"/>
    <n v="0.25"/>
  </r>
  <r>
    <x v="1"/>
    <x v="0"/>
    <x v="8"/>
    <x v="1"/>
    <x v="11"/>
    <s v="Maceio"/>
    <s v="Desktop Ultra"/>
    <n v="8902"/>
    <n v="5"/>
    <n v="44510"/>
    <n v="15578.499999999998"/>
    <n v="0.35"/>
  </r>
  <r>
    <x v="0"/>
    <x v="1"/>
    <x v="9"/>
    <x v="1"/>
    <x v="11"/>
    <s v="Maceio"/>
    <s v="Desktop Basic"/>
    <n v="4600"/>
    <n v="10"/>
    <n v="46000"/>
    <n v="11500"/>
    <n v="0.25"/>
  </r>
  <r>
    <x v="0"/>
    <x v="1"/>
    <x v="10"/>
    <x v="1"/>
    <x v="11"/>
    <s v="Maceio"/>
    <s v="Teclado"/>
    <n v="300"/>
    <n v="4"/>
    <n v="1200"/>
    <n v="180"/>
    <n v="0.15"/>
  </r>
  <r>
    <x v="0"/>
    <x v="0"/>
    <x v="11"/>
    <x v="1"/>
    <x v="11"/>
    <s v="Maceio"/>
    <s v="Notebook 15"/>
    <n v="3200"/>
    <n v="1"/>
    <n v="3200"/>
    <n v="640"/>
    <n v="0.2"/>
  </r>
  <r>
    <x v="4"/>
    <x v="0"/>
    <x v="12"/>
    <x v="1"/>
    <x v="11"/>
    <s v="Maceio"/>
    <s v="TV Ultra"/>
    <n v="5130"/>
    <n v="11"/>
    <n v="56430"/>
    <n v="22572"/>
    <n v="0.4"/>
  </r>
  <r>
    <x v="0"/>
    <x v="1"/>
    <x v="13"/>
    <x v="1"/>
    <x v="11"/>
    <s v="Maceio"/>
    <s v="Desktop Basic"/>
    <n v="4600"/>
    <n v="4"/>
    <n v="18400"/>
    <n v="4600"/>
    <n v="0.25"/>
  </r>
  <r>
    <x v="0"/>
    <x v="1"/>
    <x v="14"/>
    <x v="1"/>
    <x v="11"/>
    <s v="Maceio"/>
    <s v="Monitor 24 pol"/>
    <n v="1500"/>
    <n v="11"/>
    <n v="16500"/>
    <n v="6600"/>
    <n v="0.4"/>
  </r>
  <r>
    <x v="0"/>
    <x v="1"/>
    <x v="15"/>
    <x v="1"/>
    <x v="11"/>
    <s v="Maceio"/>
    <s v="Notebook 20"/>
    <n v="5300"/>
    <n v="4"/>
    <n v="21200"/>
    <n v="6360"/>
    <n v="0.3"/>
  </r>
  <r>
    <x v="0"/>
    <x v="0"/>
    <x v="16"/>
    <x v="1"/>
    <x v="11"/>
    <s v="Maceio"/>
    <s v="Desktop Ultra"/>
    <n v="8902"/>
    <n v="6"/>
    <n v="53412"/>
    <n v="18694.199999999997"/>
    <n v="0.35"/>
  </r>
  <r>
    <x v="0"/>
    <x v="0"/>
    <x v="17"/>
    <x v="1"/>
    <x v="11"/>
    <s v="Maceio"/>
    <s v="Monitor 20 pol"/>
    <n v="1200"/>
    <n v="1"/>
    <n v="1200"/>
    <n v="360"/>
    <n v="0.3"/>
  </r>
  <r>
    <x v="4"/>
    <x v="1"/>
    <x v="18"/>
    <x v="1"/>
    <x v="11"/>
    <s v="Maceio"/>
    <s v="TV Ultra"/>
    <n v="5130"/>
    <n v="7"/>
    <n v="35910"/>
    <n v="14364"/>
    <n v="0.4"/>
  </r>
  <r>
    <x v="0"/>
    <x v="1"/>
    <x v="19"/>
    <x v="1"/>
    <x v="11"/>
    <s v="Maceio"/>
    <s v="Monitor 24 pol"/>
    <n v="1500"/>
    <n v="4"/>
    <n v="6000"/>
    <n v="2400"/>
    <n v="0.4"/>
  </r>
  <r>
    <x v="3"/>
    <x v="1"/>
    <x v="20"/>
    <x v="1"/>
    <x v="11"/>
    <s v="Maceio"/>
    <s v="TV Ultra"/>
    <n v="5130"/>
    <n v="4"/>
    <n v="20520"/>
    <n v="8208"/>
    <n v="0.4"/>
  </r>
  <r>
    <x v="3"/>
    <x v="1"/>
    <x v="21"/>
    <x v="1"/>
    <x v="11"/>
    <s v="Maceio"/>
    <s v="Notebook 17"/>
    <n v="4500"/>
    <n v="2"/>
    <n v="9000"/>
    <n v="2250"/>
    <n v="0.25"/>
  </r>
  <r>
    <x v="0"/>
    <x v="0"/>
    <x v="22"/>
    <x v="1"/>
    <x v="11"/>
    <s v="Maceio"/>
    <s v="Notebook 20"/>
    <n v="5300"/>
    <n v="2"/>
    <n v="10600"/>
    <n v="3180"/>
    <n v="0.3"/>
  </r>
  <r>
    <x v="0"/>
    <x v="1"/>
    <x v="23"/>
    <x v="1"/>
    <x v="11"/>
    <s v="Maceio"/>
    <s v="Teclado"/>
    <n v="300"/>
    <n v="2"/>
    <n v="600"/>
    <n v="90"/>
    <n v="0.15"/>
  </r>
  <r>
    <x v="4"/>
    <x v="0"/>
    <x v="24"/>
    <x v="1"/>
    <x v="11"/>
    <s v="Maceio"/>
    <s v="Teclado Gamer"/>
    <n v="500"/>
    <n v="12"/>
    <n v="6000"/>
    <n v="1500"/>
    <n v="0.25"/>
  </r>
  <r>
    <x v="2"/>
    <x v="0"/>
    <x v="25"/>
    <x v="1"/>
    <x v="11"/>
    <s v="Maceio"/>
    <s v="Teclado"/>
    <n v="300"/>
    <n v="1"/>
    <n v="300"/>
    <n v="45"/>
    <n v="0.15"/>
  </r>
  <r>
    <x v="3"/>
    <x v="1"/>
    <x v="26"/>
    <x v="1"/>
    <x v="11"/>
    <s v="Maceio"/>
    <s v="Monitor 24 pol"/>
    <n v="1500"/>
    <n v="1"/>
    <n v="1500"/>
    <n v="600"/>
    <n v="0.4"/>
  </r>
  <r>
    <x v="0"/>
    <x v="1"/>
    <x v="27"/>
    <x v="1"/>
    <x v="11"/>
    <s v="Maceio"/>
    <s v="Monitor 24 pol"/>
    <n v="1500"/>
    <n v="11"/>
    <n v="16500"/>
    <n v="6600"/>
    <n v="0.4"/>
  </r>
  <r>
    <x v="0"/>
    <x v="1"/>
    <x v="28"/>
    <x v="1"/>
    <x v="11"/>
    <s v="Maceio"/>
    <s v="Monitor 20 pol"/>
    <n v="1200"/>
    <n v="2"/>
    <n v="2400"/>
    <n v="720"/>
    <n v="0.3"/>
  </r>
  <r>
    <x v="3"/>
    <x v="1"/>
    <x v="28"/>
    <x v="1"/>
    <x v="11"/>
    <s v="Maceio"/>
    <s v="Teclado Gamer"/>
    <n v="500"/>
    <n v="5"/>
    <n v="2500"/>
    <n v="625"/>
    <n v="0.25"/>
  </r>
  <r>
    <x v="1"/>
    <x v="0"/>
    <x v="29"/>
    <x v="1"/>
    <x v="11"/>
    <s v="Maceio"/>
    <s v="Notebook 15"/>
    <n v="3200"/>
    <n v="12"/>
    <n v="38400"/>
    <n v="7680"/>
    <n v="0.2"/>
  </r>
  <r>
    <x v="4"/>
    <x v="1"/>
    <x v="30"/>
    <x v="1"/>
    <x v="11"/>
    <s v="Maceio"/>
    <s v="Notebook 20"/>
    <n v="5300"/>
    <n v="4"/>
    <n v="21200"/>
    <n v="6360"/>
    <n v="0.3"/>
  </r>
  <r>
    <x v="4"/>
    <x v="1"/>
    <x v="31"/>
    <x v="1"/>
    <x v="11"/>
    <s v="Maceio"/>
    <s v="TV Ultra"/>
    <n v="5130"/>
    <n v="8"/>
    <n v="41040"/>
    <n v="16416"/>
    <n v="0.4"/>
  </r>
  <r>
    <x v="0"/>
    <x v="1"/>
    <x v="32"/>
    <x v="1"/>
    <x v="11"/>
    <s v="Maceio"/>
    <s v="Desktop Pro"/>
    <n v="5340"/>
    <n v="2"/>
    <n v="10680"/>
    <n v="3204"/>
    <n v="0.3"/>
  </r>
  <r>
    <x v="1"/>
    <x v="1"/>
    <x v="33"/>
    <x v="1"/>
    <x v="11"/>
    <s v="Maceio"/>
    <s v="Monitor 20 pol"/>
    <n v="1200"/>
    <n v="5"/>
    <n v="6000"/>
    <n v="1800"/>
    <n v="0.3"/>
  </r>
  <r>
    <x v="3"/>
    <x v="1"/>
    <x v="34"/>
    <x v="1"/>
    <x v="11"/>
    <s v="Maceio"/>
    <s v="Notebook 20"/>
    <n v="5300"/>
    <n v="10"/>
    <n v="53000"/>
    <n v="15900"/>
    <n v="0.3"/>
  </r>
  <r>
    <x v="0"/>
    <x v="1"/>
    <x v="35"/>
    <x v="1"/>
    <x v="11"/>
    <s v="Maceio"/>
    <s v="Teclado Gamer"/>
    <n v="500"/>
    <n v="9"/>
    <n v="4500"/>
    <n v="1125"/>
    <n v="0.25"/>
  </r>
  <r>
    <x v="3"/>
    <x v="0"/>
    <x v="36"/>
    <x v="1"/>
    <x v="11"/>
    <s v="Maceio"/>
    <s v="Desktop Pro"/>
    <n v="5340"/>
    <n v="7"/>
    <n v="37380"/>
    <n v="11214"/>
    <n v="0.3"/>
  </r>
  <r>
    <x v="0"/>
    <x v="1"/>
    <x v="37"/>
    <x v="1"/>
    <x v="11"/>
    <s v="Maceio"/>
    <s v="Desktop Ultra"/>
    <n v="8902"/>
    <n v="8"/>
    <n v="71216"/>
    <n v="24925.599999999999"/>
    <n v="0.35"/>
  </r>
  <r>
    <x v="0"/>
    <x v="1"/>
    <x v="38"/>
    <x v="1"/>
    <x v="11"/>
    <s v="Maceio"/>
    <s v="Notebook 15"/>
    <n v="3200"/>
    <n v="7"/>
    <n v="22400"/>
    <n v="4480"/>
    <n v="0.2"/>
  </r>
  <r>
    <x v="3"/>
    <x v="1"/>
    <x v="39"/>
    <x v="1"/>
    <x v="11"/>
    <s v="Maceio"/>
    <s v="Teclado Gamer"/>
    <n v="500"/>
    <n v="2"/>
    <n v="1000"/>
    <n v="250"/>
    <n v="0.25"/>
  </r>
  <r>
    <x v="0"/>
    <x v="1"/>
    <x v="40"/>
    <x v="1"/>
    <x v="11"/>
    <s v="Maceio"/>
    <s v="Desktop Pro"/>
    <n v="5340"/>
    <n v="2"/>
    <n v="10680"/>
    <n v="3204"/>
    <n v="0.3"/>
  </r>
  <r>
    <x v="3"/>
    <x v="1"/>
    <x v="41"/>
    <x v="1"/>
    <x v="11"/>
    <s v="Maceio"/>
    <s v="Teclado Gamer"/>
    <n v="500"/>
    <n v="2"/>
    <n v="1000"/>
    <n v="250"/>
    <n v="0.25"/>
  </r>
  <r>
    <x v="0"/>
    <x v="0"/>
    <x v="42"/>
    <x v="1"/>
    <x v="11"/>
    <s v="Maceio"/>
    <s v="TV Ultra"/>
    <n v="5130"/>
    <n v="1"/>
    <n v="5130"/>
    <n v="2052"/>
    <n v="0.4"/>
  </r>
  <r>
    <x v="3"/>
    <x v="1"/>
    <x v="43"/>
    <x v="1"/>
    <x v="11"/>
    <s v="Maceio"/>
    <s v="Monitor 24 pol"/>
    <n v="1500"/>
    <n v="10"/>
    <n v="15000"/>
    <n v="6000"/>
    <n v="0.4"/>
  </r>
  <r>
    <x v="0"/>
    <x v="1"/>
    <x v="44"/>
    <x v="1"/>
    <x v="11"/>
    <s v="Maceio"/>
    <s v="Desktop Basic"/>
    <n v="4600"/>
    <n v="3"/>
    <n v="13800"/>
    <n v="3450"/>
    <n v="0.25"/>
  </r>
  <r>
    <x v="2"/>
    <x v="0"/>
    <x v="45"/>
    <x v="1"/>
    <x v="11"/>
    <s v="Maceio"/>
    <s v="Desktop Pro"/>
    <n v="5340"/>
    <n v="5"/>
    <n v="26700"/>
    <n v="8010"/>
    <n v="0.3"/>
  </r>
  <r>
    <x v="1"/>
    <x v="1"/>
    <x v="46"/>
    <x v="1"/>
    <x v="11"/>
    <s v="Maceio"/>
    <s v="Monitor 20 pol"/>
    <n v="1200"/>
    <n v="4"/>
    <n v="4800"/>
    <n v="1440"/>
    <n v="0.3"/>
  </r>
  <r>
    <x v="2"/>
    <x v="1"/>
    <x v="47"/>
    <x v="1"/>
    <x v="11"/>
    <s v="Maceio"/>
    <s v="Monitor 24 pol"/>
    <n v="1500"/>
    <n v="3"/>
    <n v="4500"/>
    <n v="1800"/>
    <n v="0.4"/>
  </r>
  <r>
    <x v="1"/>
    <x v="1"/>
    <x v="48"/>
    <x v="1"/>
    <x v="11"/>
    <s v="Maceio"/>
    <s v="Teclado Gamer"/>
    <n v="500"/>
    <n v="8"/>
    <n v="4000"/>
    <n v="1000"/>
    <n v="0.25"/>
  </r>
  <r>
    <x v="4"/>
    <x v="1"/>
    <x v="49"/>
    <x v="1"/>
    <x v="11"/>
    <s v="Maceio"/>
    <s v="Monitor 24 pol"/>
    <n v="1500"/>
    <n v="9"/>
    <n v="13500"/>
    <n v="5400"/>
    <n v="0.4"/>
  </r>
  <r>
    <x v="1"/>
    <x v="1"/>
    <x v="50"/>
    <x v="1"/>
    <x v="11"/>
    <s v="Maceio"/>
    <s v="Teclado"/>
    <n v="300"/>
    <n v="11"/>
    <n v="3300"/>
    <n v="495"/>
    <n v="0.15"/>
  </r>
  <r>
    <x v="3"/>
    <x v="0"/>
    <x v="51"/>
    <x v="1"/>
    <x v="11"/>
    <s v="Maceio"/>
    <s v="Desktop Ultra"/>
    <n v="8902"/>
    <n v="12"/>
    <n v="106824"/>
    <n v="37388.399999999994"/>
    <n v="0.35"/>
  </r>
  <r>
    <x v="3"/>
    <x v="1"/>
    <x v="52"/>
    <x v="1"/>
    <x v="11"/>
    <s v="Maceio"/>
    <s v="Notebook 17"/>
    <n v="4500"/>
    <n v="10"/>
    <n v="45000"/>
    <n v="11250"/>
    <n v="0.25"/>
  </r>
  <r>
    <x v="2"/>
    <x v="1"/>
    <x v="53"/>
    <x v="1"/>
    <x v="11"/>
    <s v="Maceio"/>
    <s v="Monitor 20 pol"/>
    <n v="1200"/>
    <n v="1"/>
    <n v="1200"/>
    <n v="360"/>
    <n v="0.3"/>
  </r>
  <r>
    <x v="0"/>
    <x v="0"/>
    <x v="54"/>
    <x v="1"/>
    <x v="11"/>
    <s v="Maceio"/>
    <s v="Teclado Gamer"/>
    <n v="500"/>
    <n v="5"/>
    <n v="2500"/>
    <n v="625"/>
    <n v="0.25"/>
  </r>
  <r>
    <x v="0"/>
    <x v="0"/>
    <x v="55"/>
    <x v="1"/>
    <x v="11"/>
    <s v="Maceio"/>
    <s v="Desktop Basic"/>
    <n v="4600"/>
    <n v="12"/>
    <n v="55200"/>
    <n v="13800"/>
    <n v="0.25"/>
  </r>
  <r>
    <x v="4"/>
    <x v="0"/>
    <x v="56"/>
    <x v="1"/>
    <x v="11"/>
    <s v="Maceio"/>
    <s v="Desktop Basic"/>
    <n v="4600"/>
    <n v="7"/>
    <n v="32200"/>
    <n v="8050"/>
    <n v="0.25"/>
  </r>
  <r>
    <x v="3"/>
    <x v="1"/>
    <x v="57"/>
    <x v="1"/>
    <x v="11"/>
    <s v="Maceio"/>
    <s v="Desktop Ultra"/>
    <n v="8902"/>
    <n v="9"/>
    <n v="80118"/>
    <n v="28041.3"/>
    <n v="0.35"/>
  </r>
  <r>
    <x v="0"/>
    <x v="0"/>
    <x v="58"/>
    <x v="1"/>
    <x v="11"/>
    <s v="Maceio"/>
    <s v="Teclado"/>
    <n v="300"/>
    <n v="5"/>
    <n v="1500"/>
    <n v="225"/>
    <n v="0.15"/>
  </r>
  <r>
    <x v="2"/>
    <x v="1"/>
    <x v="59"/>
    <x v="1"/>
    <x v="11"/>
    <s v="Maceio"/>
    <s v="Notebook 15"/>
    <n v="3200"/>
    <n v="2"/>
    <n v="6400"/>
    <n v="1280"/>
    <n v="0.2"/>
  </r>
  <r>
    <x v="3"/>
    <x v="1"/>
    <x v="60"/>
    <x v="1"/>
    <x v="11"/>
    <s v="Maceio"/>
    <s v="Notebook 17"/>
    <n v="4500"/>
    <n v="12"/>
    <n v="54000"/>
    <n v="13500"/>
    <n v="0.25"/>
  </r>
  <r>
    <x v="4"/>
    <x v="1"/>
    <x v="61"/>
    <x v="1"/>
    <x v="11"/>
    <s v="Maceio"/>
    <s v="Monitor 27 pol"/>
    <n v="1700"/>
    <n v="12"/>
    <n v="20400"/>
    <n v="10200"/>
    <n v="0.5"/>
  </r>
  <r>
    <x v="1"/>
    <x v="1"/>
    <x v="62"/>
    <x v="1"/>
    <x v="11"/>
    <s v="Maceio"/>
    <s v="Notebook 15"/>
    <n v="3200"/>
    <n v="8"/>
    <n v="25600"/>
    <n v="5120"/>
    <n v="0.2"/>
  </r>
  <r>
    <x v="3"/>
    <x v="0"/>
    <x v="63"/>
    <x v="1"/>
    <x v="11"/>
    <s v="Maceio"/>
    <s v="Teclado"/>
    <n v="300"/>
    <n v="7"/>
    <n v="2100"/>
    <n v="315"/>
    <n v="0.15"/>
  </r>
  <r>
    <x v="0"/>
    <x v="1"/>
    <x v="64"/>
    <x v="1"/>
    <x v="11"/>
    <s v="Maceio"/>
    <s v="TV LED HD"/>
    <n v="3400"/>
    <n v="12"/>
    <n v="40800"/>
    <n v="14280"/>
    <n v="0.35"/>
  </r>
  <r>
    <x v="0"/>
    <x v="0"/>
    <x v="65"/>
    <x v="1"/>
    <x v="11"/>
    <s v="Maceio"/>
    <s v="Desktop Basic"/>
    <n v="4600"/>
    <n v="3"/>
    <n v="13800"/>
    <n v="3450"/>
    <n v="0.25"/>
  </r>
  <r>
    <x v="3"/>
    <x v="1"/>
    <x v="66"/>
    <x v="1"/>
    <x v="11"/>
    <s v="Maceio"/>
    <s v="TV LED HD"/>
    <n v="3400"/>
    <n v="3"/>
    <n v="10200"/>
    <n v="3570"/>
    <n v="0.35"/>
  </r>
  <r>
    <x v="0"/>
    <x v="1"/>
    <x v="67"/>
    <x v="1"/>
    <x v="11"/>
    <s v="Maceio"/>
    <s v="Monitor 27 pol"/>
    <n v="1700"/>
    <n v="3"/>
    <n v="5100"/>
    <n v="2550"/>
    <n v="0.5"/>
  </r>
  <r>
    <x v="1"/>
    <x v="0"/>
    <x v="68"/>
    <x v="1"/>
    <x v="11"/>
    <s v="Maceio"/>
    <s v="Notebook 15"/>
    <n v="3200"/>
    <n v="8"/>
    <n v="25600"/>
    <n v="5120"/>
    <n v="0.2"/>
  </r>
  <r>
    <x v="0"/>
    <x v="1"/>
    <x v="69"/>
    <x v="1"/>
    <x v="11"/>
    <s v="Maceio"/>
    <s v="Desktop Ultra"/>
    <n v="8902"/>
    <n v="7"/>
    <n v="62314"/>
    <n v="21809.899999999998"/>
    <n v="0.35"/>
  </r>
  <r>
    <x v="0"/>
    <x v="1"/>
    <x v="70"/>
    <x v="1"/>
    <x v="11"/>
    <s v="Maceio"/>
    <s v="Notebook 17"/>
    <n v="4500"/>
    <n v="10"/>
    <n v="45000"/>
    <n v="11250"/>
    <n v="0.25"/>
  </r>
  <r>
    <x v="0"/>
    <x v="1"/>
    <x v="71"/>
    <x v="1"/>
    <x v="11"/>
    <s v="Maceio"/>
    <s v="TV Ultra"/>
    <n v="5130"/>
    <n v="6"/>
    <n v="30780"/>
    <n v="12312"/>
    <n v="0.4"/>
  </r>
  <r>
    <x v="1"/>
    <x v="1"/>
    <x v="72"/>
    <x v="1"/>
    <x v="11"/>
    <s v="Maceio"/>
    <s v="Desktop Ultra"/>
    <n v="8902"/>
    <n v="1"/>
    <n v="8902"/>
    <n v="3115.7"/>
    <n v="0.35"/>
  </r>
  <r>
    <x v="1"/>
    <x v="0"/>
    <x v="73"/>
    <x v="1"/>
    <x v="11"/>
    <s v="Maceio"/>
    <s v="Teclado"/>
    <n v="300"/>
    <n v="4"/>
    <n v="1200"/>
    <n v="180"/>
    <n v="0.15"/>
  </r>
  <r>
    <x v="3"/>
    <x v="1"/>
    <x v="74"/>
    <x v="1"/>
    <x v="12"/>
    <s v="Natal"/>
    <s v="Monitor 24 pol"/>
    <n v="1500"/>
    <n v="10"/>
    <n v="15000"/>
    <n v="6000"/>
    <n v="0.4"/>
  </r>
  <r>
    <x v="3"/>
    <x v="0"/>
    <x v="75"/>
    <x v="1"/>
    <x v="12"/>
    <s v="Natal"/>
    <s v="Monitor 24 pol"/>
    <n v="1500"/>
    <n v="10"/>
    <n v="15000"/>
    <n v="6000"/>
    <n v="0.4"/>
  </r>
  <r>
    <x v="0"/>
    <x v="1"/>
    <x v="76"/>
    <x v="1"/>
    <x v="12"/>
    <s v="Natal"/>
    <s v="Monitor 20 pol"/>
    <n v="1200"/>
    <n v="8"/>
    <n v="9600"/>
    <n v="2880"/>
    <n v="0.3"/>
  </r>
  <r>
    <x v="3"/>
    <x v="1"/>
    <x v="77"/>
    <x v="1"/>
    <x v="12"/>
    <s v="Natal"/>
    <s v="Teclado Gamer"/>
    <n v="500"/>
    <n v="7"/>
    <n v="3500"/>
    <n v="875"/>
    <n v="0.25"/>
  </r>
  <r>
    <x v="0"/>
    <x v="1"/>
    <x v="78"/>
    <x v="1"/>
    <x v="12"/>
    <s v="Natal"/>
    <s v="Monitor 24 pol"/>
    <n v="1500"/>
    <n v="2"/>
    <n v="3000"/>
    <n v="1200"/>
    <n v="0.4"/>
  </r>
  <r>
    <x v="2"/>
    <x v="0"/>
    <x v="79"/>
    <x v="1"/>
    <x v="12"/>
    <s v="Natal"/>
    <s v="Teclado Gamer"/>
    <n v="500"/>
    <n v="4"/>
    <n v="2000"/>
    <n v="500"/>
    <n v="0.25"/>
  </r>
  <r>
    <x v="0"/>
    <x v="1"/>
    <x v="80"/>
    <x v="1"/>
    <x v="12"/>
    <s v="Natal"/>
    <s v="Teclado Gamer"/>
    <n v="500"/>
    <n v="5"/>
    <n v="2500"/>
    <n v="625"/>
    <n v="0.25"/>
  </r>
  <r>
    <x v="3"/>
    <x v="1"/>
    <x v="81"/>
    <x v="1"/>
    <x v="12"/>
    <s v="Natal"/>
    <s v="Notebook 20"/>
    <n v="5300"/>
    <n v="11"/>
    <n v="58300"/>
    <n v="17490"/>
    <n v="0.3"/>
  </r>
  <r>
    <x v="3"/>
    <x v="0"/>
    <x v="82"/>
    <x v="1"/>
    <x v="12"/>
    <s v="Natal"/>
    <s v="Notebook 20"/>
    <n v="5300"/>
    <n v="11"/>
    <n v="58300"/>
    <n v="17490"/>
    <n v="0.3"/>
  </r>
  <r>
    <x v="4"/>
    <x v="0"/>
    <x v="83"/>
    <x v="1"/>
    <x v="12"/>
    <s v="Natal"/>
    <s v="Desktop Basic"/>
    <n v="4600"/>
    <n v="1"/>
    <n v="4600"/>
    <n v="1150"/>
    <n v="0.25"/>
  </r>
  <r>
    <x v="3"/>
    <x v="1"/>
    <x v="84"/>
    <x v="1"/>
    <x v="12"/>
    <s v="Natal"/>
    <s v="Desktop Ultra"/>
    <n v="8902"/>
    <n v="17"/>
    <n v="151334"/>
    <n v="52966.899999999994"/>
    <n v="0.35"/>
  </r>
  <r>
    <x v="0"/>
    <x v="1"/>
    <x v="85"/>
    <x v="1"/>
    <x v="12"/>
    <s v="Natal"/>
    <s v="Desktop Basic"/>
    <n v="4600"/>
    <n v="6"/>
    <n v="27600"/>
    <n v="6900"/>
    <n v="0.25"/>
  </r>
  <r>
    <x v="1"/>
    <x v="1"/>
    <x v="28"/>
    <x v="1"/>
    <x v="12"/>
    <s v="Natal"/>
    <s v="Notebook 20"/>
    <n v="5300"/>
    <n v="9"/>
    <n v="47700"/>
    <n v="14310"/>
    <n v="0.3"/>
  </r>
  <r>
    <x v="3"/>
    <x v="1"/>
    <x v="29"/>
    <x v="1"/>
    <x v="12"/>
    <s v="Natal"/>
    <s v="Monitor 20 pol"/>
    <n v="1200"/>
    <n v="3"/>
    <n v="3600"/>
    <n v="1080"/>
    <n v="0.3"/>
  </r>
  <r>
    <x v="0"/>
    <x v="1"/>
    <x v="30"/>
    <x v="1"/>
    <x v="12"/>
    <s v="Natal"/>
    <s v="Teclado"/>
    <n v="300"/>
    <n v="6"/>
    <n v="1800"/>
    <n v="270"/>
    <n v="0.15"/>
  </r>
  <r>
    <x v="0"/>
    <x v="0"/>
    <x v="31"/>
    <x v="1"/>
    <x v="12"/>
    <s v="Natal"/>
    <s v="Notebook 17"/>
    <n v="4500"/>
    <n v="6"/>
    <n v="27000"/>
    <n v="6750"/>
    <n v="0.25"/>
  </r>
  <r>
    <x v="0"/>
    <x v="0"/>
    <x v="32"/>
    <x v="1"/>
    <x v="12"/>
    <s v="Natal"/>
    <s v="Monitor 24 pol"/>
    <n v="1500"/>
    <n v="5"/>
    <n v="7500"/>
    <n v="3000"/>
    <n v="0.4"/>
  </r>
  <r>
    <x v="0"/>
    <x v="0"/>
    <x v="33"/>
    <x v="1"/>
    <x v="12"/>
    <s v="Natal"/>
    <s v="Notebook 17"/>
    <n v="4500"/>
    <n v="7"/>
    <n v="31500"/>
    <n v="7875"/>
    <n v="0.25"/>
  </r>
  <r>
    <x v="0"/>
    <x v="1"/>
    <x v="34"/>
    <x v="1"/>
    <x v="12"/>
    <s v="Natal"/>
    <s v="Notebook 15"/>
    <n v="3200"/>
    <n v="7"/>
    <n v="22400"/>
    <n v="4480"/>
    <n v="0.2"/>
  </r>
  <r>
    <x v="0"/>
    <x v="1"/>
    <x v="35"/>
    <x v="1"/>
    <x v="12"/>
    <s v="Natal"/>
    <s v="Monitor 24 pol"/>
    <n v="1500"/>
    <n v="9"/>
    <n v="13500"/>
    <n v="5400"/>
    <n v="0.4"/>
  </r>
  <r>
    <x v="3"/>
    <x v="1"/>
    <x v="36"/>
    <x v="1"/>
    <x v="12"/>
    <s v="Natal"/>
    <s v="Teclado Gamer"/>
    <n v="500"/>
    <n v="2"/>
    <n v="1000"/>
    <n v="250"/>
    <n v="0.25"/>
  </r>
  <r>
    <x v="0"/>
    <x v="0"/>
    <x v="37"/>
    <x v="1"/>
    <x v="12"/>
    <s v="Natal"/>
    <s v="Teclado Gamer"/>
    <n v="500"/>
    <n v="9"/>
    <n v="4500"/>
    <n v="1125"/>
    <n v="0.25"/>
  </r>
  <r>
    <x v="0"/>
    <x v="1"/>
    <x v="38"/>
    <x v="1"/>
    <x v="12"/>
    <s v="Natal"/>
    <s v="Notebook 20"/>
    <n v="5300"/>
    <n v="4"/>
    <n v="21200"/>
    <n v="6360"/>
    <n v="0.3"/>
  </r>
  <r>
    <x v="3"/>
    <x v="1"/>
    <x v="39"/>
    <x v="1"/>
    <x v="12"/>
    <s v="Natal"/>
    <s v="Desktop Basic"/>
    <n v="4600"/>
    <n v="5"/>
    <n v="23000"/>
    <n v="5750"/>
    <n v="0.25"/>
  </r>
  <r>
    <x v="3"/>
    <x v="1"/>
    <x v="40"/>
    <x v="1"/>
    <x v="12"/>
    <s v="Natal"/>
    <s v="Desktop Basic"/>
    <n v="4600"/>
    <n v="11"/>
    <n v="50600"/>
    <n v="12650"/>
    <n v="0.25"/>
  </r>
  <r>
    <x v="0"/>
    <x v="1"/>
    <x v="41"/>
    <x v="1"/>
    <x v="12"/>
    <s v="Natal"/>
    <s v="Monitor 20 pol"/>
    <n v="1200"/>
    <n v="6"/>
    <n v="7200"/>
    <n v="2160"/>
    <n v="0.3"/>
  </r>
  <r>
    <x v="0"/>
    <x v="0"/>
    <x v="42"/>
    <x v="1"/>
    <x v="12"/>
    <s v="Natal"/>
    <s v="Notebook 15"/>
    <n v="3200"/>
    <n v="1"/>
    <n v="3200"/>
    <n v="640"/>
    <n v="0.2"/>
  </r>
  <r>
    <x v="0"/>
    <x v="0"/>
    <x v="43"/>
    <x v="1"/>
    <x v="12"/>
    <s v="Natal"/>
    <s v="Notebook 20"/>
    <n v="5300"/>
    <n v="12"/>
    <n v="63600"/>
    <n v="19080"/>
    <n v="0.3"/>
  </r>
  <r>
    <x v="3"/>
    <x v="1"/>
    <x v="44"/>
    <x v="1"/>
    <x v="12"/>
    <s v="Natal"/>
    <s v="Teclado Gamer"/>
    <n v="500"/>
    <n v="5"/>
    <n v="2500"/>
    <n v="625"/>
    <n v="0.25"/>
  </r>
  <r>
    <x v="4"/>
    <x v="1"/>
    <x v="45"/>
    <x v="1"/>
    <x v="12"/>
    <s v="Natal"/>
    <s v="TV Ultra"/>
    <n v="5130"/>
    <n v="7"/>
    <n v="35910"/>
    <n v="14364"/>
    <n v="0.4"/>
  </r>
  <r>
    <x v="0"/>
    <x v="0"/>
    <x v="46"/>
    <x v="1"/>
    <x v="12"/>
    <s v="Natal"/>
    <s v="Monitor 24 pol"/>
    <n v="1500"/>
    <n v="5"/>
    <n v="7500"/>
    <n v="3000"/>
    <n v="0.4"/>
  </r>
  <r>
    <x v="3"/>
    <x v="1"/>
    <x v="47"/>
    <x v="1"/>
    <x v="12"/>
    <s v="Natal"/>
    <s v="Notebook 20"/>
    <n v="5300"/>
    <n v="10"/>
    <n v="53000"/>
    <n v="15900"/>
    <n v="0.3"/>
  </r>
  <r>
    <x v="0"/>
    <x v="1"/>
    <x v="48"/>
    <x v="1"/>
    <x v="12"/>
    <s v="Natal"/>
    <s v="Desktop Pro"/>
    <n v="5340"/>
    <n v="8"/>
    <n v="42720"/>
    <n v="12816"/>
    <n v="0.3"/>
  </r>
  <r>
    <x v="2"/>
    <x v="1"/>
    <x v="49"/>
    <x v="1"/>
    <x v="12"/>
    <s v="Natal"/>
    <s v="Notebook 20"/>
    <n v="5300"/>
    <n v="6"/>
    <n v="31800"/>
    <n v="9540"/>
    <n v="0.3"/>
  </r>
  <r>
    <x v="3"/>
    <x v="0"/>
    <x v="50"/>
    <x v="1"/>
    <x v="12"/>
    <s v="Natal"/>
    <s v="Teclado Gamer"/>
    <n v="500"/>
    <n v="5"/>
    <n v="2500"/>
    <n v="625"/>
    <n v="0.25"/>
  </r>
  <r>
    <x v="0"/>
    <x v="1"/>
    <x v="51"/>
    <x v="1"/>
    <x v="12"/>
    <s v="Natal"/>
    <s v="Desktop Ultra"/>
    <n v="8902"/>
    <n v="11"/>
    <n v="97922"/>
    <n v="34272.699999999997"/>
    <n v="0.35"/>
  </r>
  <r>
    <x v="2"/>
    <x v="1"/>
    <x v="52"/>
    <x v="1"/>
    <x v="12"/>
    <s v="Natal"/>
    <s v="Desktop Pro"/>
    <n v="5340"/>
    <n v="5"/>
    <n v="26700"/>
    <n v="8010"/>
    <n v="0.3"/>
  </r>
  <r>
    <x v="2"/>
    <x v="0"/>
    <x v="53"/>
    <x v="1"/>
    <x v="12"/>
    <s v="Natal"/>
    <s v="Teclado"/>
    <n v="300"/>
    <n v="3"/>
    <n v="900"/>
    <n v="135"/>
    <n v="0.15"/>
  </r>
  <r>
    <x v="0"/>
    <x v="0"/>
    <x v="54"/>
    <x v="1"/>
    <x v="12"/>
    <s v="Natal"/>
    <s v="Notebook 15"/>
    <n v="3200"/>
    <n v="3"/>
    <n v="9600"/>
    <n v="1920"/>
    <n v="0.2"/>
  </r>
  <r>
    <x v="4"/>
    <x v="1"/>
    <x v="55"/>
    <x v="1"/>
    <x v="12"/>
    <s v="Natal"/>
    <s v="Notebook 20"/>
    <n v="5300"/>
    <n v="1"/>
    <n v="5300"/>
    <n v="1590"/>
    <n v="0.3"/>
  </r>
  <r>
    <x v="3"/>
    <x v="0"/>
    <x v="56"/>
    <x v="1"/>
    <x v="12"/>
    <s v="Natal"/>
    <s v="TV LED HD"/>
    <n v="3400"/>
    <n v="1"/>
    <n v="3400"/>
    <n v="1190"/>
    <n v="0.35"/>
  </r>
  <r>
    <x v="0"/>
    <x v="1"/>
    <x v="57"/>
    <x v="1"/>
    <x v="12"/>
    <s v="Natal"/>
    <s v="Notebook 15"/>
    <n v="3200"/>
    <n v="7"/>
    <n v="22400"/>
    <n v="4480"/>
    <n v="0.2"/>
  </r>
  <r>
    <x v="0"/>
    <x v="1"/>
    <x v="58"/>
    <x v="1"/>
    <x v="12"/>
    <s v="Natal"/>
    <s v="Teclado Gamer"/>
    <n v="500"/>
    <n v="5"/>
    <n v="2500"/>
    <n v="625"/>
    <n v="0.25"/>
  </r>
  <r>
    <x v="0"/>
    <x v="1"/>
    <x v="59"/>
    <x v="1"/>
    <x v="12"/>
    <s v="Natal"/>
    <s v="Desktop Basic"/>
    <n v="4600"/>
    <n v="12"/>
    <n v="55200"/>
    <n v="13800"/>
    <n v="0.25"/>
  </r>
  <r>
    <x v="2"/>
    <x v="1"/>
    <x v="60"/>
    <x v="1"/>
    <x v="12"/>
    <s v="Natal"/>
    <s v="TV Ultra"/>
    <n v="5130"/>
    <n v="7"/>
    <n v="35910"/>
    <n v="14364"/>
    <n v="0.4"/>
  </r>
  <r>
    <x v="0"/>
    <x v="1"/>
    <x v="61"/>
    <x v="1"/>
    <x v="12"/>
    <s v="Natal"/>
    <s v="Desktop Ultra"/>
    <n v="8902"/>
    <n v="10"/>
    <n v="89020"/>
    <n v="31156.999999999996"/>
    <n v="0.35"/>
  </r>
  <r>
    <x v="3"/>
    <x v="1"/>
    <x v="62"/>
    <x v="1"/>
    <x v="12"/>
    <s v="Natal"/>
    <s v="Desktop Ultra"/>
    <n v="8902"/>
    <n v="9"/>
    <n v="80118"/>
    <n v="28041.3"/>
    <n v="0.35"/>
  </r>
  <r>
    <x v="3"/>
    <x v="1"/>
    <x v="63"/>
    <x v="1"/>
    <x v="12"/>
    <s v="Natal"/>
    <s v="Desktop Ultra"/>
    <n v="8902"/>
    <n v="9"/>
    <n v="80118"/>
    <n v="28041.3"/>
    <n v="0.35"/>
  </r>
  <r>
    <x v="3"/>
    <x v="1"/>
    <x v="64"/>
    <x v="1"/>
    <x v="12"/>
    <s v="Natal"/>
    <s v="Teclado Gamer"/>
    <n v="500"/>
    <n v="6"/>
    <n v="3000"/>
    <n v="750"/>
    <n v="0.25"/>
  </r>
  <r>
    <x v="4"/>
    <x v="1"/>
    <x v="65"/>
    <x v="1"/>
    <x v="12"/>
    <s v="Natal"/>
    <s v="Desktop Ultra"/>
    <n v="8902"/>
    <n v="6"/>
    <n v="53412"/>
    <n v="18694.199999999997"/>
    <n v="0.35"/>
  </r>
  <r>
    <x v="0"/>
    <x v="1"/>
    <x v="66"/>
    <x v="1"/>
    <x v="12"/>
    <s v="Natal"/>
    <s v="Monitor 20 pol"/>
    <n v="1200"/>
    <n v="8"/>
    <n v="9600"/>
    <n v="2880"/>
    <n v="0.3"/>
  </r>
  <r>
    <x v="0"/>
    <x v="1"/>
    <x v="67"/>
    <x v="1"/>
    <x v="12"/>
    <s v="Natal"/>
    <s v="Monitor 24 pol"/>
    <n v="1500"/>
    <n v="5"/>
    <n v="7500"/>
    <n v="3000"/>
    <n v="0.4"/>
  </r>
  <r>
    <x v="2"/>
    <x v="1"/>
    <x v="68"/>
    <x v="1"/>
    <x v="12"/>
    <s v="Natal"/>
    <s v="Desktop Pro"/>
    <n v="5340"/>
    <n v="9"/>
    <n v="48060"/>
    <n v="14418"/>
    <n v="0.3"/>
  </r>
  <r>
    <x v="2"/>
    <x v="1"/>
    <x v="69"/>
    <x v="1"/>
    <x v="12"/>
    <s v="Natal"/>
    <s v="Notebook 15"/>
    <n v="3200"/>
    <n v="2"/>
    <n v="6400"/>
    <n v="1280"/>
    <n v="0.2"/>
  </r>
  <r>
    <x v="0"/>
    <x v="0"/>
    <x v="70"/>
    <x v="1"/>
    <x v="12"/>
    <s v="Natal"/>
    <s v="Notebook 20"/>
    <n v="5300"/>
    <n v="2"/>
    <n v="10600"/>
    <n v="3180"/>
    <n v="0.3"/>
  </r>
  <r>
    <x v="2"/>
    <x v="1"/>
    <x v="71"/>
    <x v="1"/>
    <x v="12"/>
    <s v="Natal"/>
    <s v="Monitor 24 pol"/>
    <n v="1500"/>
    <n v="11"/>
    <n v="16500"/>
    <n v="6600"/>
    <n v="0.4"/>
  </r>
  <r>
    <x v="1"/>
    <x v="1"/>
    <x v="72"/>
    <x v="1"/>
    <x v="12"/>
    <s v="Natal"/>
    <s v="Desktop Basic"/>
    <n v="4600"/>
    <n v="9"/>
    <n v="41400"/>
    <n v="10350"/>
    <n v="0.25"/>
  </r>
  <r>
    <x v="3"/>
    <x v="1"/>
    <x v="73"/>
    <x v="1"/>
    <x v="12"/>
    <s v="Natal"/>
    <s v="Monitor 27 pol"/>
    <n v="1700"/>
    <n v="6"/>
    <n v="10200"/>
    <n v="5100"/>
    <n v="0.5"/>
  </r>
  <r>
    <x v="3"/>
    <x v="0"/>
    <x v="74"/>
    <x v="1"/>
    <x v="12"/>
    <s v="Natal"/>
    <s v="Teclado Gamer"/>
    <n v="500"/>
    <n v="7"/>
    <n v="3500"/>
    <n v="875"/>
    <n v="0.25"/>
  </r>
  <r>
    <x v="0"/>
    <x v="1"/>
    <x v="75"/>
    <x v="1"/>
    <x v="12"/>
    <s v="Natal"/>
    <s v="Teclado"/>
    <n v="300"/>
    <n v="12"/>
    <n v="3600"/>
    <n v="540"/>
    <n v="0.15"/>
  </r>
  <r>
    <x v="0"/>
    <x v="1"/>
    <x v="76"/>
    <x v="1"/>
    <x v="12"/>
    <s v="Natal"/>
    <s v="Notebook 15"/>
    <n v="3200"/>
    <n v="15"/>
    <n v="48000"/>
    <n v="9600"/>
    <n v="0.2"/>
  </r>
  <r>
    <x v="3"/>
    <x v="0"/>
    <x v="77"/>
    <x v="1"/>
    <x v="12"/>
    <s v="Natal"/>
    <s v="Teclado Gamer"/>
    <n v="500"/>
    <n v="12"/>
    <n v="6000"/>
    <n v="1500"/>
    <n v="0.25"/>
  </r>
  <r>
    <x v="3"/>
    <x v="1"/>
    <x v="78"/>
    <x v="1"/>
    <x v="12"/>
    <s v="Natal"/>
    <s v="Monitor 20 pol"/>
    <n v="1200"/>
    <n v="7"/>
    <n v="8400"/>
    <n v="2520"/>
    <n v="0.3"/>
  </r>
  <r>
    <x v="4"/>
    <x v="1"/>
    <x v="79"/>
    <x v="1"/>
    <x v="12"/>
    <s v="Natal"/>
    <s v="Monitor 27 pol"/>
    <n v="1700"/>
    <n v="2"/>
    <n v="3400"/>
    <n v="1700"/>
    <n v="0.5"/>
  </r>
  <r>
    <x v="0"/>
    <x v="1"/>
    <x v="80"/>
    <x v="1"/>
    <x v="12"/>
    <s v="Natal"/>
    <s v="TV LED HD"/>
    <n v="3400"/>
    <n v="12"/>
    <n v="40800"/>
    <n v="14280"/>
    <n v="0.35"/>
  </r>
  <r>
    <x v="0"/>
    <x v="1"/>
    <x v="81"/>
    <x v="1"/>
    <x v="12"/>
    <s v="Natal"/>
    <s v="Notebook 15"/>
    <n v="3200"/>
    <n v="3"/>
    <n v="9600"/>
    <n v="1920"/>
    <n v="0.2"/>
  </r>
  <r>
    <x v="4"/>
    <x v="1"/>
    <x v="86"/>
    <x v="1"/>
    <x v="12"/>
    <s v="Natal"/>
    <s v="TV LED HD"/>
    <n v="3400"/>
    <n v="1"/>
    <n v="3400"/>
    <n v="1190"/>
    <n v="0.35"/>
  </r>
  <r>
    <x v="3"/>
    <x v="1"/>
    <x v="82"/>
    <x v="1"/>
    <x v="12"/>
    <s v="Natal"/>
    <s v="Monitor 27 pol"/>
    <n v="1700"/>
    <n v="4"/>
    <n v="6800"/>
    <n v="3400"/>
    <n v="0.5"/>
  </r>
  <r>
    <x v="0"/>
    <x v="1"/>
    <x v="87"/>
    <x v="1"/>
    <x v="12"/>
    <s v="Natal"/>
    <s v="Desktop Basic"/>
    <n v="4600"/>
    <n v="6"/>
    <n v="27600"/>
    <n v="6900"/>
    <n v="0.25"/>
  </r>
  <r>
    <x v="3"/>
    <x v="1"/>
    <x v="83"/>
    <x v="1"/>
    <x v="12"/>
    <s v="Natal"/>
    <s v="Monitor 27 pol"/>
    <n v="1700"/>
    <n v="7"/>
    <n v="11900"/>
    <n v="5950"/>
    <n v="0.5"/>
  </r>
  <r>
    <x v="3"/>
    <x v="1"/>
    <x v="88"/>
    <x v="1"/>
    <x v="12"/>
    <s v="Natal"/>
    <s v="Notebook 17"/>
    <n v="4500"/>
    <n v="5"/>
    <n v="22500"/>
    <n v="5625"/>
    <n v="0.25"/>
  </r>
  <r>
    <x v="3"/>
    <x v="0"/>
    <x v="84"/>
    <x v="1"/>
    <x v="12"/>
    <s v="Natal"/>
    <s v="Monitor 20 pol"/>
    <n v="1200"/>
    <n v="5"/>
    <n v="6000"/>
    <n v="1800"/>
    <n v="0.3"/>
  </r>
  <r>
    <x v="0"/>
    <x v="0"/>
    <x v="89"/>
    <x v="1"/>
    <x v="12"/>
    <s v="Natal"/>
    <s v="Desktop Ultra"/>
    <n v="8902"/>
    <n v="19"/>
    <n v="169138"/>
    <n v="59198.299999999996"/>
    <n v="0.35"/>
  </r>
  <r>
    <x v="3"/>
    <x v="0"/>
    <x v="85"/>
    <x v="1"/>
    <x v="12"/>
    <s v="Natal"/>
    <s v="Teclado"/>
    <n v="300"/>
    <n v="1"/>
    <n v="300"/>
    <n v="45"/>
    <n v="0.15"/>
  </r>
  <r>
    <x v="3"/>
    <x v="1"/>
    <x v="85"/>
    <x v="1"/>
    <x v="12"/>
    <s v="Natal"/>
    <s v="Teclado"/>
    <n v="300"/>
    <n v="7"/>
    <n v="2100"/>
    <n v="315"/>
    <n v="0.15"/>
  </r>
  <r>
    <x v="3"/>
    <x v="1"/>
    <x v="85"/>
    <x v="1"/>
    <x v="12"/>
    <s v="Natal"/>
    <s v="Monitor 20 pol"/>
    <n v="1200"/>
    <n v="18"/>
    <n v="21600"/>
    <n v="6480"/>
    <n v="0.3"/>
  </r>
  <r>
    <x v="0"/>
    <x v="0"/>
    <x v="85"/>
    <x v="1"/>
    <x v="12"/>
    <s v="Natal"/>
    <s v="Notebook 15"/>
    <n v="3200"/>
    <n v="7"/>
    <n v="22400"/>
    <n v="4480"/>
    <n v="0.2"/>
  </r>
  <r>
    <x v="0"/>
    <x v="1"/>
    <x v="85"/>
    <x v="1"/>
    <x v="12"/>
    <s v="Natal"/>
    <s v="TV LED HD"/>
    <n v="3400"/>
    <n v="7"/>
    <n v="23800"/>
    <n v="8330"/>
    <n v="0.35"/>
  </r>
  <r>
    <x v="2"/>
    <x v="1"/>
    <x v="85"/>
    <x v="1"/>
    <x v="12"/>
    <s v="Natal"/>
    <s v="TV Ultra"/>
    <n v="5130"/>
    <n v="15"/>
    <n v="76950"/>
    <n v="30780"/>
    <n v="0.4"/>
  </r>
  <r>
    <x v="2"/>
    <x v="1"/>
    <x v="0"/>
    <x v="1"/>
    <x v="12"/>
    <s v="Natal"/>
    <s v="Desktop Ultra"/>
    <n v="8902"/>
    <n v="5"/>
    <n v="44510"/>
    <n v="15578.499999999998"/>
    <n v="0.35"/>
  </r>
  <r>
    <x v="1"/>
    <x v="1"/>
    <x v="1"/>
    <x v="1"/>
    <x v="12"/>
    <s v="Natal"/>
    <s v="TV Ultra"/>
    <n v="5130"/>
    <n v="4"/>
    <n v="20520"/>
    <n v="8208"/>
    <n v="0.4"/>
  </r>
  <r>
    <x v="3"/>
    <x v="0"/>
    <x v="2"/>
    <x v="1"/>
    <x v="12"/>
    <s v="Natal"/>
    <s v="Monitor 27 pol"/>
    <n v="1700"/>
    <n v="5"/>
    <n v="8500"/>
    <n v="4250"/>
    <n v="0.5"/>
  </r>
  <r>
    <x v="3"/>
    <x v="1"/>
    <x v="3"/>
    <x v="1"/>
    <x v="12"/>
    <s v="Natal"/>
    <s v="Monitor 24 pol"/>
    <n v="1500"/>
    <n v="3"/>
    <n v="4500"/>
    <n v="1800"/>
    <n v="0.4"/>
  </r>
  <r>
    <x v="0"/>
    <x v="1"/>
    <x v="0"/>
    <x v="2"/>
    <x v="13"/>
    <s v="Manaus"/>
    <s v="TV Ultra"/>
    <n v="5130"/>
    <n v="6"/>
    <n v="30780"/>
    <n v="12312"/>
    <n v="0.4"/>
  </r>
  <r>
    <x v="0"/>
    <x v="0"/>
    <x v="90"/>
    <x v="2"/>
    <x v="13"/>
    <s v="Manaus"/>
    <s v="Monitor 24 pol"/>
    <n v="1500"/>
    <n v="6"/>
    <n v="9000"/>
    <n v="3600"/>
    <n v="0.4"/>
  </r>
  <r>
    <x v="0"/>
    <x v="0"/>
    <x v="91"/>
    <x v="2"/>
    <x v="13"/>
    <s v="Manaus"/>
    <s v="TV LED HD"/>
    <n v="3400"/>
    <n v="8"/>
    <n v="27200"/>
    <n v="9520"/>
    <n v="0.35"/>
  </r>
  <r>
    <x v="1"/>
    <x v="1"/>
    <x v="92"/>
    <x v="2"/>
    <x v="13"/>
    <s v="Manaus"/>
    <s v="Teclado"/>
    <n v="300"/>
    <n v="3"/>
    <n v="900"/>
    <n v="135"/>
    <n v="0.15"/>
  </r>
  <r>
    <x v="2"/>
    <x v="1"/>
    <x v="16"/>
    <x v="2"/>
    <x v="13"/>
    <s v="Manaus"/>
    <s v="Monitor 27 pol"/>
    <n v="1700"/>
    <n v="12"/>
    <n v="20400"/>
    <n v="10200"/>
    <n v="0.5"/>
  </r>
  <r>
    <x v="2"/>
    <x v="1"/>
    <x v="93"/>
    <x v="2"/>
    <x v="13"/>
    <s v="Manaus"/>
    <s v="Monitor 27 pol"/>
    <n v="1700"/>
    <n v="11"/>
    <n v="18700"/>
    <n v="9350"/>
    <n v="0.5"/>
  </r>
  <r>
    <x v="0"/>
    <x v="0"/>
    <x v="94"/>
    <x v="2"/>
    <x v="13"/>
    <s v="Manaus"/>
    <s v="Notebook 20"/>
    <n v="5300"/>
    <n v="9"/>
    <n v="47700"/>
    <n v="14310"/>
    <n v="0.3"/>
  </r>
  <r>
    <x v="2"/>
    <x v="1"/>
    <x v="95"/>
    <x v="2"/>
    <x v="13"/>
    <s v="Manaus"/>
    <s v="Monitor 24 pol"/>
    <n v="1500"/>
    <n v="5"/>
    <n v="7500"/>
    <n v="3000"/>
    <n v="0.4"/>
  </r>
  <r>
    <x v="2"/>
    <x v="1"/>
    <x v="0"/>
    <x v="2"/>
    <x v="14"/>
    <s v="Belém"/>
    <s v="Desktop Ultra"/>
    <n v="8902"/>
    <n v="5"/>
    <n v="44510"/>
    <n v="15578.499999999998"/>
    <n v="0.35"/>
  </r>
  <r>
    <x v="1"/>
    <x v="1"/>
    <x v="1"/>
    <x v="2"/>
    <x v="14"/>
    <s v="Belém"/>
    <s v="TV Ultra"/>
    <n v="5130"/>
    <n v="4"/>
    <n v="20520"/>
    <n v="8208"/>
    <n v="0.4"/>
  </r>
  <r>
    <x v="3"/>
    <x v="0"/>
    <x v="2"/>
    <x v="2"/>
    <x v="14"/>
    <s v="Belém"/>
    <s v="Monitor 27 pol"/>
    <n v="1700"/>
    <n v="5"/>
    <n v="8500"/>
    <n v="4250"/>
    <n v="0.5"/>
  </r>
  <r>
    <x v="3"/>
    <x v="1"/>
    <x v="3"/>
    <x v="2"/>
    <x v="14"/>
    <s v="Belém"/>
    <s v="Monitor 24 pol"/>
    <n v="1500"/>
    <n v="3"/>
    <n v="4500"/>
    <n v="1800"/>
    <n v="0.4"/>
  </r>
  <r>
    <x v="1"/>
    <x v="1"/>
    <x v="4"/>
    <x v="2"/>
    <x v="14"/>
    <s v="Belém"/>
    <s v="TV LED HD"/>
    <n v="3400"/>
    <n v="4"/>
    <n v="13600"/>
    <n v="4760"/>
    <n v="0.35"/>
  </r>
  <r>
    <x v="0"/>
    <x v="0"/>
    <x v="5"/>
    <x v="2"/>
    <x v="14"/>
    <s v="Belém"/>
    <s v="Monitor 24 pol"/>
    <n v="1500"/>
    <n v="11"/>
    <n v="16500"/>
    <n v="6600"/>
    <n v="0.4"/>
  </r>
  <r>
    <x v="3"/>
    <x v="0"/>
    <x v="6"/>
    <x v="2"/>
    <x v="14"/>
    <s v="Belém"/>
    <s v="Notebook 15"/>
    <n v="3200"/>
    <n v="7"/>
    <n v="22400"/>
    <n v="4480"/>
    <n v="0.2"/>
  </r>
  <r>
    <x v="0"/>
    <x v="1"/>
    <x v="7"/>
    <x v="2"/>
    <x v="14"/>
    <s v="Belém"/>
    <s v="Notebook 20"/>
    <n v="5300"/>
    <n v="12"/>
    <n v="63600"/>
    <n v="19080"/>
    <n v="0.3"/>
  </r>
  <r>
    <x v="2"/>
    <x v="0"/>
    <x v="8"/>
    <x v="2"/>
    <x v="14"/>
    <s v="Belém"/>
    <s v="Notebook 15"/>
    <n v="3200"/>
    <n v="10"/>
    <n v="32000"/>
    <n v="6400"/>
    <n v="0.2"/>
  </r>
  <r>
    <x v="0"/>
    <x v="1"/>
    <x v="96"/>
    <x v="2"/>
    <x v="13"/>
    <s v="Manaus"/>
    <s v="Monitor 27 pol"/>
    <n v="1700"/>
    <n v="5"/>
    <n v="8500"/>
    <n v="4250"/>
    <n v="0.5"/>
  </r>
  <r>
    <x v="3"/>
    <x v="0"/>
    <x v="9"/>
    <x v="2"/>
    <x v="14"/>
    <s v="Belém"/>
    <s v="Desktop Basic"/>
    <n v="4600"/>
    <n v="11"/>
    <n v="50600"/>
    <n v="12650"/>
    <n v="0.25"/>
  </r>
  <r>
    <x v="0"/>
    <x v="1"/>
    <x v="10"/>
    <x v="2"/>
    <x v="14"/>
    <s v="Belém"/>
    <s v="Notebook 17"/>
    <n v="4500"/>
    <n v="6"/>
    <n v="27000"/>
    <n v="6750"/>
    <n v="0.25"/>
  </r>
  <r>
    <x v="3"/>
    <x v="0"/>
    <x v="11"/>
    <x v="2"/>
    <x v="14"/>
    <s v="Belém"/>
    <s v="Notebook 17"/>
    <n v="4500"/>
    <n v="10"/>
    <n v="45000"/>
    <n v="11250"/>
    <n v="0.25"/>
  </r>
  <r>
    <x v="1"/>
    <x v="1"/>
    <x v="12"/>
    <x v="2"/>
    <x v="14"/>
    <s v="Belém"/>
    <s v="Teclado Gamer"/>
    <n v="500"/>
    <n v="3"/>
    <n v="1500"/>
    <n v="375"/>
    <n v="0.25"/>
  </r>
  <r>
    <x v="3"/>
    <x v="1"/>
    <x v="13"/>
    <x v="2"/>
    <x v="14"/>
    <s v="Belém"/>
    <s v="Notebook 15"/>
    <n v="3200"/>
    <n v="7"/>
    <n v="22400"/>
    <n v="4480"/>
    <n v="0.2"/>
  </r>
  <r>
    <x v="1"/>
    <x v="1"/>
    <x v="14"/>
    <x v="2"/>
    <x v="14"/>
    <s v="Belém"/>
    <s v="Notebook 17"/>
    <n v="4500"/>
    <n v="8"/>
    <n v="36000"/>
    <n v="9000"/>
    <n v="0.25"/>
  </r>
  <r>
    <x v="0"/>
    <x v="1"/>
    <x v="15"/>
    <x v="2"/>
    <x v="14"/>
    <s v="Belém"/>
    <s v="Desktop Pro"/>
    <n v="5340"/>
    <n v="9"/>
    <n v="48060"/>
    <n v="14418"/>
    <n v="0.3"/>
  </r>
  <r>
    <x v="3"/>
    <x v="1"/>
    <x v="16"/>
    <x v="2"/>
    <x v="14"/>
    <s v="Belém"/>
    <s v="Desktop Pro"/>
    <n v="5340"/>
    <n v="11"/>
    <n v="58740"/>
    <n v="17622"/>
    <n v="0.3"/>
  </r>
  <r>
    <x v="2"/>
    <x v="0"/>
    <x v="17"/>
    <x v="2"/>
    <x v="14"/>
    <s v="Belém"/>
    <s v="Monitor 24 pol"/>
    <n v="1500"/>
    <n v="7"/>
    <n v="10500"/>
    <n v="4200"/>
    <n v="0.4"/>
  </r>
  <r>
    <x v="1"/>
    <x v="1"/>
    <x v="18"/>
    <x v="2"/>
    <x v="14"/>
    <s v="Belém"/>
    <s v="Teclado Gamer"/>
    <n v="500"/>
    <n v="5"/>
    <n v="2500"/>
    <n v="625"/>
    <n v="0.25"/>
  </r>
  <r>
    <x v="4"/>
    <x v="1"/>
    <x v="19"/>
    <x v="2"/>
    <x v="14"/>
    <s v="Belém"/>
    <s v="Desktop Pro"/>
    <n v="5340"/>
    <n v="5"/>
    <n v="26700"/>
    <n v="8010"/>
    <n v="0.3"/>
  </r>
  <r>
    <x v="3"/>
    <x v="1"/>
    <x v="20"/>
    <x v="2"/>
    <x v="14"/>
    <s v="Belém"/>
    <s v="Notebook 20"/>
    <n v="5300"/>
    <n v="8"/>
    <n v="42400"/>
    <n v="12720"/>
    <n v="0.3"/>
  </r>
  <r>
    <x v="0"/>
    <x v="1"/>
    <x v="97"/>
    <x v="2"/>
    <x v="13"/>
    <s v="Manaus"/>
    <s v="Desktop Basic"/>
    <n v="4600"/>
    <n v="6"/>
    <n v="27600"/>
    <n v="6900"/>
    <n v="0.25"/>
  </r>
  <r>
    <x v="2"/>
    <x v="0"/>
    <x v="21"/>
    <x v="2"/>
    <x v="14"/>
    <s v="Belém"/>
    <s v="Monitor 20 pol"/>
    <n v="1200"/>
    <n v="7"/>
    <n v="8400"/>
    <n v="2520"/>
    <n v="0.3"/>
  </r>
  <r>
    <x v="0"/>
    <x v="1"/>
    <x v="22"/>
    <x v="2"/>
    <x v="14"/>
    <s v="Belém"/>
    <s v="Desktop Ultra"/>
    <n v="8902"/>
    <n v="6"/>
    <n v="53412"/>
    <n v="18694.199999999997"/>
    <n v="0.35"/>
  </r>
  <r>
    <x v="3"/>
    <x v="1"/>
    <x v="23"/>
    <x v="2"/>
    <x v="14"/>
    <s v="Belém"/>
    <s v="Notebook 20"/>
    <n v="5300"/>
    <n v="9"/>
    <n v="47700"/>
    <n v="14310"/>
    <n v="0.3"/>
  </r>
  <r>
    <x v="1"/>
    <x v="0"/>
    <x v="24"/>
    <x v="2"/>
    <x v="14"/>
    <s v="Belém"/>
    <s v="TV LED HD"/>
    <n v="3400"/>
    <n v="8"/>
    <n v="27200"/>
    <n v="9520"/>
    <n v="0.35"/>
  </r>
  <r>
    <x v="0"/>
    <x v="0"/>
    <x v="25"/>
    <x v="2"/>
    <x v="14"/>
    <s v="Belém"/>
    <s v="Desktop Pro"/>
    <n v="5340"/>
    <n v="3"/>
    <n v="16020"/>
    <n v="4806"/>
    <n v="0.3"/>
  </r>
  <r>
    <x v="0"/>
    <x v="1"/>
    <x v="26"/>
    <x v="2"/>
    <x v="14"/>
    <s v="Belém"/>
    <s v="Monitor 27 pol"/>
    <n v="1700"/>
    <n v="3"/>
    <n v="5100"/>
    <n v="2550"/>
    <n v="0.5"/>
  </r>
  <r>
    <x v="1"/>
    <x v="0"/>
    <x v="27"/>
    <x v="2"/>
    <x v="14"/>
    <s v="Belém"/>
    <s v="Teclado"/>
    <n v="300"/>
    <n v="1"/>
    <n v="300"/>
    <n v="45"/>
    <n v="0.15"/>
  </r>
  <r>
    <x v="4"/>
    <x v="1"/>
    <x v="28"/>
    <x v="2"/>
    <x v="14"/>
    <s v="Belém"/>
    <s v="Teclado Gamer"/>
    <n v="500"/>
    <n v="8"/>
    <n v="4000"/>
    <n v="1000"/>
    <n v="0.25"/>
  </r>
  <r>
    <x v="0"/>
    <x v="1"/>
    <x v="28"/>
    <x v="2"/>
    <x v="14"/>
    <s v="Belém"/>
    <s v="Desktop Basic"/>
    <n v="4600"/>
    <n v="2"/>
    <n v="9200"/>
    <n v="2300"/>
    <n v="0.25"/>
  </r>
  <r>
    <x v="1"/>
    <x v="1"/>
    <x v="29"/>
    <x v="2"/>
    <x v="14"/>
    <s v="Belém"/>
    <s v="Monitor 20 pol"/>
    <n v="1200"/>
    <n v="9"/>
    <n v="10800"/>
    <n v="3240"/>
    <n v="0.3"/>
  </r>
  <r>
    <x v="3"/>
    <x v="0"/>
    <x v="30"/>
    <x v="2"/>
    <x v="14"/>
    <s v="Belém"/>
    <s v="Desktop Pro"/>
    <n v="5340"/>
    <n v="12"/>
    <n v="64080"/>
    <n v="19224"/>
    <n v="0.3"/>
  </r>
  <r>
    <x v="3"/>
    <x v="0"/>
    <x v="31"/>
    <x v="2"/>
    <x v="14"/>
    <s v="Belém"/>
    <s v="Desktop Pro"/>
    <n v="5340"/>
    <n v="12"/>
    <n v="64080"/>
    <n v="19224"/>
    <n v="0.3"/>
  </r>
  <r>
    <x v="4"/>
    <x v="0"/>
    <x v="98"/>
    <x v="2"/>
    <x v="13"/>
    <s v="Manaus"/>
    <s v="Desktop Basic"/>
    <n v="4600"/>
    <n v="3"/>
    <n v="13800"/>
    <n v="3450"/>
    <n v="0.25"/>
  </r>
  <r>
    <x v="0"/>
    <x v="1"/>
    <x v="32"/>
    <x v="2"/>
    <x v="14"/>
    <s v="Belém"/>
    <s v="TV Ultra"/>
    <n v="5130"/>
    <n v="12"/>
    <n v="61560"/>
    <n v="24624"/>
    <n v="0.4"/>
  </r>
  <r>
    <x v="4"/>
    <x v="0"/>
    <x v="33"/>
    <x v="2"/>
    <x v="14"/>
    <s v="Belém"/>
    <s v="Desktop Basic"/>
    <n v="4600"/>
    <n v="2"/>
    <n v="9200"/>
    <n v="2300"/>
    <n v="0.25"/>
  </r>
  <r>
    <x v="0"/>
    <x v="1"/>
    <x v="34"/>
    <x v="2"/>
    <x v="14"/>
    <s v="Belém"/>
    <s v="Desktop Basic"/>
    <n v="4600"/>
    <n v="11"/>
    <n v="50600"/>
    <n v="12650"/>
    <n v="0.25"/>
  </r>
  <r>
    <x v="0"/>
    <x v="0"/>
    <x v="35"/>
    <x v="2"/>
    <x v="14"/>
    <s v="Belém"/>
    <s v="Monitor 24 pol"/>
    <n v="1500"/>
    <n v="3"/>
    <n v="4500"/>
    <n v="1800"/>
    <n v="0.4"/>
  </r>
  <r>
    <x v="1"/>
    <x v="1"/>
    <x v="36"/>
    <x v="2"/>
    <x v="14"/>
    <s v="Belém"/>
    <s v="Monitor 20 pol"/>
    <n v="1200"/>
    <n v="5"/>
    <n v="6000"/>
    <n v="1800"/>
    <n v="0.3"/>
  </r>
  <r>
    <x v="3"/>
    <x v="1"/>
    <x v="37"/>
    <x v="2"/>
    <x v="14"/>
    <s v="Belém"/>
    <s v="Notebook 20"/>
    <n v="5300"/>
    <n v="8"/>
    <n v="42400"/>
    <n v="12720"/>
    <n v="0.3"/>
  </r>
  <r>
    <x v="1"/>
    <x v="1"/>
    <x v="38"/>
    <x v="2"/>
    <x v="14"/>
    <s v="Belém"/>
    <s v="Teclado"/>
    <n v="300"/>
    <n v="7"/>
    <n v="2100"/>
    <n v="315"/>
    <n v="0.15"/>
  </r>
  <r>
    <x v="3"/>
    <x v="1"/>
    <x v="39"/>
    <x v="2"/>
    <x v="14"/>
    <s v="Belém"/>
    <s v="Teclado Gamer"/>
    <n v="500"/>
    <n v="11"/>
    <n v="5500"/>
    <n v="1375"/>
    <n v="0.25"/>
  </r>
  <r>
    <x v="0"/>
    <x v="1"/>
    <x v="40"/>
    <x v="2"/>
    <x v="14"/>
    <s v="Belém"/>
    <s v="Notebook 20"/>
    <n v="5300"/>
    <n v="12"/>
    <n v="63600"/>
    <n v="19080"/>
    <n v="0.3"/>
  </r>
  <r>
    <x v="0"/>
    <x v="0"/>
    <x v="41"/>
    <x v="2"/>
    <x v="14"/>
    <s v="Belém"/>
    <s v="TV Ultra"/>
    <n v="5130"/>
    <n v="3"/>
    <n v="15390"/>
    <n v="6156"/>
    <n v="0.4"/>
  </r>
  <r>
    <x v="0"/>
    <x v="1"/>
    <x v="42"/>
    <x v="2"/>
    <x v="14"/>
    <s v="Belém"/>
    <s v="Teclado"/>
    <n v="300"/>
    <n v="2"/>
    <n v="600"/>
    <n v="90"/>
    <n v="0.15"/>
  </r>
  <r>
    <x v="0"/>
    <x v="0"/>
    <x v="43"/>
    <x v="2"/>
    <x v="14"/>
    <s v="Belém"/>
    <s v="Notebook 17"/>
    <n v="4500"/>
    <n v="15"/>
    <n v="67500"/>
    <n v="16875"/>
    <n v="0.25"/>
  </r>
  <r>
    <x v="0"/>
    <x v="1"/>
    <x v="44"/>
    <x v="2"/>
    <x v="14"/>
    <s v="Belém"/>
    <s v="Teclado"/>
    <n v="300"/>
    <n v="5"/>
    <n v="1500"/>
    <n v="225"/>
    <n v="0.15"/>
  </r>
  <r>
    <x v="0"/>
    <x v="1"/>
    <x v="45"/>
    <x v="2"/>
    <x v="14"/>
    <s v="Belém"/>
    <s v="Teclado Gamer"/>
    <n v="500"/>
    <n v="5"/>
    <n v="2500"/>
    <n v="625"/>
    <n v="0.25"/>
  </r>
  <r>
    <x v="3"/>
    <x v="1"/>
    <x v="46"/>
    <x v="2"/>
    <x v="13"/>
    <s v="Manaus"/>
    <s v="Notebook 17"/>
    <n v="4500"/>
    <n v="4"/>
    <n v="18000"/>
    <n v="4500"/>
    <n v="0.25"/>
  </r>
  <r>
    <x v="0"/>
    <x v="1"/>
    <x v="46"/>
    <x v="2"/>
    <x v="14"/>
    <s v="Belém"/>
    <s v="Desktop Basic"/>
    <n v="4600"/>
    <n v="7"/>
    <n v="32200"/>
    <n v="8050"/>
    <n v="0.25"/>
  </r>
  <r>
    <x v="4"/>
    <x v="1"/>
    <x v="99"/>
    <x v="2"/>
    <x v="13"/>
    <s v="Manaus"/>
    <s v="Desktop Basic"/>
    <n v="4600"/>
    <n v="3"/>
    <n v="13800"/>
    <n v="3450"/>
    <n v="0.25"/>
  </r>
  <r>
    <x v="3"/>
    <x v="1"/>
    <x v="100"/>
    <x v="2"/>
    <x v="13"/>
    <s v="Manaus"/>
    <s v="Notebook 15"/>
    <n v="3200"/>
    <n v="4"/>
    <n v="12800"/>
    <n v="2560"/>
    <n v="0.2"/>
  </r>
  <r>
    <x v="4"/>
    <x v="1"/>
    <x v="101"/>
    <x v="2"/>
    <x v="13"/>
    <s v="Manaus"/>
    <s v="Notebook 20"/>
    <n v="5300"/>
    <n v="5"/>
    <n v="26500"/>
    <n v="7950"/>
    <n v="0.3"/>
  </r>
  <r>
    <x v="3"/>
    <x v="0"/>
    <x v="102"/>
    <x v="2"/>
    <x v="13"/>
    <s v="Manaus"/>
    <s v="Monitor 20 pol"/>
    <n v="1200"/>
    <n v="7"/>
    <n v="8400"/>
    <n v="2520"/>
    <n v="0.3"/>
  </r>
  <r>
    <x v="0"/>
    <x v="0"/>
    <x v="103"/>
    <x v="2"/>
    <x v="13"/>
    <s v="Manaus"/>
    <s v="Desktop Pro"/>
    <n v="5340"/>
    <n v="10"/>
    <n v="53400"/>
    <n v="16020"/>
    <n v="0.3"/>
  </r>
  <r>
    <x v="2"/>
    <x v="0"/>
    <x v="104"/>
    <x v="2"/>
    <x v="13"/>
    <s v="Manaus"/>
    <s v="TV Ultra"/>
    <n v="5130"/>
    <n v="8"/>
    <n v="41040"/>
    <n v="16416"/>
    <n v="0.4"/>
  </r>
  <r>
    <x v="0"/>
    <x v="1"/>
    <x v="76"/>
    <x v="2"/>
    <x v="13"/>
    <s v="Manaus"/>
    <s v="Desktop Basic"/>
    <n v="4600"/>
    <n v="5"/>
    <n v="23000"/>
    <n v="5750"/>
    <n v="0.25"/>
  </r>
  <r>
    <x v="4"/>
    <x v="1"/>
    <x v="105"/>
    <x v="2"/>
    <x v="13"/>
    <s v="Manaus"/>
    <s v="Notebook 15"/>
    <n v="3200"/>
    <n v="3"/>
    <n v="9600"/>
    <n v="1920"/>
    <n v="0.2"/>
  </r>
  <r>
    <x v="0"/>
    <x v="1"/>
    <x v="0"/>
    <x v="2"/>
    <x v="15"/>
    <s v="Palmas"/>
    <s v="TV Ultra"/>
    <n v="5130"/>
    <n v="10"/>
    <n v="30780"/>
    <n v="12312"/>
    <n v="0.4"/>
  </r>
  <r>
    <x v="0"/>
    <x v="0"/>
    <x v="90"/>
    <x v="2"/>
    <x v="15"/>
    <s v="Palmas"/>
    <s v="Monitor 24 pol"/>
    <n v="1500"/>
    <n v="16"/>
    <n v="9000"/>
    <n v="3600"/>
    <n v="0.4"/>
  </r>
  <r>
    <x v="0"/>
    <x v="0"/>
    <x v="91"/>
    <x v="2"/>
    <x v="15"/>
    <s v="Palmas"/>
    <s v="TV LED HD"/>
    <n v="3400"/>
    <n v="18"/>
    <n v="27200"/>
    <n v="9520"/>
    <n v="0.35"/>
  </r>
  <r>
    <x v="1"/>
    <x v="1"/>
    <x v="92"/>
    <x v="2"/>
    <x v="15"/>
    <s v="Palmas"/>
    <s v="Teclado"/>
    <n v="300"/>
    <n v="13"/>
    <n v="900"/>
    <n v="135"/>
    <n v="0.15"/>
  </r>
  <r>
    <x v="2"/>
    <x v="1"/>
    <x v="16"/>
    <x v="2"/>
    <x v="15"/>
    <s v="Palmas"/>
    <s v="Monitor 27 pol"/>
    <n v="1700"/>
    <n v="20"/>
    <n v="20400"/>
    <n v="10200"/>
    <n v="0.5"/>
  </r>
  <r>
    <x v="2"/>
    <x v="1"/>
    <x v="93"/>
    <x v="2"/>
    <x v="15"/>
    <s v="Palmas"/>
    <s v="Monitor 27 pol"/>
    <n v="1700"/>
    <n v="21"/>
    <n v="18700"/>
    <n v="9350"/>
    <n v="0.5"/>
  </r>
  <r>
    <x v="0"/>
    <x v="0"/>
    <x v="94"/>
    <x v="2"/>
    <x v="15"/>
    <s v="Palmas"/>
    <s v="Notebook 20"/>
    <n v="5300"/>
    <n v="19"/>
    <n v="47700"/>
    <n v="14310"/>
    <n v="0.3"/>
  </r>
  <r>
    <x v="2"/>
    <x v="1"/>
    <x v="95"/>
    <x v="2"/>
    <x v="15"/>
    <s v="Palmas"/>
    <s v="Monitor 24 pol"/>
    <n v="1500"/>
    <n v="14"/>
    <n v="7500"/>
    <n v="3000"/>
    <n v="0.4"/>
  </r>
  <r>
    <x v="0"/>
    <x v="1"/>
    <x v="96"/>
    <x v="2"/>
    <x v="15"/>
    <s v="Palmas"/>
    <s v="Monitor 27 pol"/>
    <n v="1700"/>
    <n v="5"/>
    <n v="8500"/>
    <n v="4250"/>
    <n v="0.5"/>
  </r>
  <r>
    <x v="0"/>
    <x v="1"/>
    <x v="97"/>
    <x v="2"/>
    <x v="15"/>
    <s v="Palmas"/>
    <s v="Desktop Basic"/>
    <n v="4600"/>
    <n v="6"/>
    <n v="27600"/>
    <n v="6900"/>
    <n v="0.25"/>
  </r>
  <r>
    <x v="4"/>
    <x v="0"/>
    <x v="98"/>
    <x v="2"/>
    <x v="15"/>
    <s v="Palmas"/>
    <s v="Desktop Basic"/>
    <n v="4600"/>
    <n v="3"/>
    <n v="13800"/>
    <n v="3450"/>
    <n v="0.25"/>
  </r>
  <r>
    <x v="3"/>
    <x v="1"/>
    <x v="46"/>
    <x v="2"/>
    <x v="15"/>
    <s v="Palmas"/>
    <s v="Notebook 17"/>
    <n v="4500"/>
    <n v="4"/>
    <n v="18000"/>
    <n v="4500"/>
    <n v="0.25"/>
  </r>
  <r>
    <x v="4"/>
    <x v="1"/>
    <x v="99"/>
    <x v="2"/>
    <x v="15"/>
    <s v="Palmas"/>
    <s v="Desktop Basic"/>
    <n v="4600"/>
    <n v="3"/>
    <n v="13800"/>
    <n v="3450"/>
    <n v="0.25"/>
  </r>
  <r>
    <x v="3"/>
    <x v="1"/>
    <x v="100"/>
    <x v="2"/>
    <x v="15"/>
    <s v="Palmas"/>
    <s v="Notebook 15"/>
    <n v="3200"/>
    <n v="4"/>
    <n v="12800"/>
    <n v="2560"/>
    <n v="0.2"/>
  </r>
  <r>
    <x v="4"/>
    <x v="1"/>
    <x v="101"/>
    <x v="2"/>
    <x v="15"/>
    <s v="Palmas"/>
    <s v="Notebook 20"/>
    <n v="5300"/>
    <n v="15"/>
    <n v="26500"/>
    <n v="7950"/>
    <n v="0.3"/>
  </r>
  <r>
    <x v="3"/>
    <x v="0"/>
    <x v="102"/>
    <x v="2"/>
    <x v="15"/>
    <s v="Palmas"/>
    <s v="Monitor 20 pol"/>
    <n v="1200"/>
    <n v="20"/>
    <n v="8400"/>
    <n v="2520"/>
    <n v="0.3"/>
  </r>
  <r>
    <x v="0"/>
    <x v="0"/>
    <x v="103"/>
    <x v="2"/>
    <x v="15"/>
    <s v="Palmas"/>
    <s v="Desktop Pro"/>
    <n v="5340"/>
    <n v="10"/>
    <n v="53400"/>
    <n v="16020"/>
    <n v="0.3"/>
  </r>
  <r>
    <x v="2"/>
    <x v="0"/>
    <x v="104"/>
    <x v="2"/>
    <x v="16"/>
    <s v="Rio Branco"/>
    <s v="TV Ultra"/>
    <n v="5130"/>
    <n v="8"/>
    <n v="41040"/>
    <n v="16416"/>
    <n v="0.4"/>
  </r>
  <r>
    <x v="0"/>
    <x v="1"/>
    <x v="76"/>
    <x v="2"/>
    <x v="16"/>
    <s v="Rio Branco"/>
    <s v="Desktop Basic"/>
    <n v="4600"/>
    <n v="15"/>
    <n v="23000"/>
    <n v="5750"/>
    <n v="0.25"/>
  </r>
  <r>
    <x v="4"/>
    <x v="1"/>
    <x v="105"/>
    <x v="2"/>
    <x v="16"/>
    <s v="Rio Branco"/>
    <s v="Notebook 15"/>
    <n v="3200"/>
    <n v="3"/>
    <n v="9600"/>
    <n v="1920"/>
    <n v="0.2"/>
  </r>
  <r>
    <x v="0"/>
    <x v="1"/>
    <x v="0"/>
    <x v="2"/>
    <x v="16"/>
    <s v="Rio Branco"/>
    <s v="TV Ultra"/>
    <n v="5130"/>
    <n v="6"/>
    <n v="30780"/>
    <n v="12312"/>
    <n v="0.4"/>
  </r>
  <r>
    <x v="0"/>
    <x v="0"/>
    <x v="90"/>
    <x v="2"/>
    <x v="16"/>
    <s v="Rio Branco"/>
    <s v="Monitor 24 pol"/>
    <n v="1500"/>
    <n v="6"/>
    <n v="9000"/>
    <n v="3600"/>
    <n v="0.4"/>
  </r>
  <r>
    <x v="0"/>
    <x v="0"/>
    <x v="91"/>
    <x v="2"/>
    <x v="16"/>
    <s v="Rio Branco"/>
    <s v="TV LED HD"/>
    <n v="3400"/>
    <n v="8"/>
    <n v="27200"/>
    <n v="9520"/>
    <n v="0.35"/>
  </r>
  <r>
    <x v="1"/>
    <x v="1"/>
    <x v="92"/>
    <x v="2"/>
    <x v="16"/>
    <s v="Rio Branco"/>
    <s v="Teclado"/>
    <n v="300"/>
    <n v="3"/>
    <n v="900"/>
    <n v="135"/>
    <n v="0.15"/>
  </r>
  <r>
    <x v="2"/>
    <x v="1"/>
    <x v="16"/>
    <x v="2"/>
    <x v="16"/>
    <s v="Rio Branco"/>
    <s v="Monitor 27 pol"/>
    <n v="1700"/>
    <n v="12"/>
    <n v="20400"/>
    <n v="10200"/>
    <n v="0.5"/>
  </r>
  <r>
    <x v="2"/>
    <x v="1"/>
    <x v="93"/>
    <x v="2"/>
    <x v="16"/>
    <s v="Rio Branco"/>
    <s v="Monitor 27 pol"/>
    <n v="1700"/>
    <n v="11"/>
    <n v="18700"/>
    <n v="9350"/>
    <n v="0.5"/>
  </r>
  <r>
    <x v="0"/>
    <x v="0"/>
    <x v="94"/>
    <x v="2"/>
    <x v="16"/>
    <s v="Rio Branco"/>
    <s v="Notebook 20"/>
    <n v="5300"/>
    <n v="9"/>
    <n v="47700"/>
    <n v="14310"/>
    <n v="0.3"/>
  </r>
  <r>
    <x v="2"/>
    <x v="1"/>
    <x v="95"/>
    <x v="2"/>
    <x v="16"/>
    <s v="Rio Branco"/>
    <s v="Monitor 24 pol"/>
    <n v="1500"/>
    <n v="5"/>
    <n v="7500"/>
    <n v="3000"/>
    <n v="0.4"/>
  </r>
  <r>
    <x v="0"/>
    <x v="1"/>
    <x v="96"/>
    <x v="2"/>
    <x v="16"/>
    <s v="Rio Branco"/>
    <s v="Monitor 27 pol"/>
    <n v="1700"/>
    <n v="5"/>
    <n v="8500"/>
    <n v="4250"/>
    <n v="0.5"/>
  </r>
  <r>
    <x v="0"/>
    <x v="1"/>
    <x v="97"/>
    <x v="2"/>
    <x v="16"/>
    <s v="Rio Branco"/>
    <s v="Desktop Basic"/>
    <n v="4600"/>
    <n v="6"/>
    <n v="27600"/>
    <n v="6900"/>
    <n v="0.25"/>
  </r>
  <r>
    <x v="4"/>
    <x v="0"/>
    <x v="98"/>
    <x v="2"/>
    <x v="16"/>
    <s v="Rio Branco"/>
    <s v="Desktop Basic"/>
    <n v="4600"/>
    <n v="3"/>
    <n v="13800"/>
    <n v="3450"/>
    <n v="0.25"/>
  </r>
  <r>
    <x v="3"/>
    <x v="1"/>
    <x v="46"/>
    <x v="2"/>
    <x v="16"/>
    <s v="Rio Branco"/>
    <s v="Notebook 17"/>
    <n v="4500"/>
    <n v="4"/>
    <n v="18000"/>
    <n v="4500"/>
    <n v="0.25"/>
  </r>
  <r>
    <x v="4"/>
    <x v="1"/>
    <x v="99"/>
    <x v="2"/>
    <x v="16"/>
    <s v="Rio Branco"/>
    <s v="Desktop Basic"/>
    <n v="4600"/>
    <n v="3"/>
    <n v="13800"/>
    <n v="3450"/>
    <n v="0.25"/>
  </r>
  <r>
    <x v="3"/>
    <x v="1"/>
    <x v="100"/>
    <x v="2"/>
    <x v="16"/>
    <s v="Rio Branco"/>
    <s v="Notebook 15"/>
    <n v="3200"/>
    <n v="4"/>
    <n v="12800"/>
    <n v="2560"/>
    <n v="0.2"/>
  </r>
  <r>
    <x v="4"/>
    <x v="1"/>
    <x v="101"/>
    <x v="2"/>
    <x v="16"/>
    <s v="Rio Branco"/>
    <s v="Notebook 20"/>
    <n v="5300"/>
    <n v="5"/>
    <n v="26500"/>
    <n v="7950"/>
    <n v="0.3"/>
  </r>
  <r>
    <x v="3"/>
    <x v="0"/>
    <x v="102"/>
    <x v="2"/>
    <x v="17"/>
    <s v="Boa Vista"/>
    <s v="Monitor 20 pol"/>
    <n v="1200"/>
    <n v="7"/>
    <n v="8400"/>
    <n v="2520"/>
    <n v="0.3"/>
  </r>
  <r>
    <x v="0"/>
    <x v="0"/>
    <x v="103"/>
    <x v="2"/>
    <x v="17"/>
    <s v="Boa Vista"/>
    <s v="Desktop Pro"/>
    <n v="5340"/>
    <n v="10"/>
    <n v="53400"/>
    <n v="16020"/>
    <n v="0.3"/>
  </r>
  <r>
    <x v="2"/>
    <x v="0"/>
    <x v="104"/>
    <x v="2"/>
    <x v="17"/>
    <s v="Boa Vista"/>
    <s v="TV Ultra"/>
    <n v="5130"/>
    <n v="8"/>
    <n v="41040"/>
    <n v="16416"/>
    <n v="0.4"/>
  </r>
  <r>
    <x v="0"/>
    <x v="1"/>
    <x v="76"/>
    <x v="2"/>
    <x v="17"/>
    <s v="Boa Vista"/>
    <s v="Desktop Basic"/>
    <n v="4600"/>
    <n v="5"/>
    <n v="23000"/>
    <n v="5750"/>
    <n v="0.25"/>
  </r>
  <r>
    <x v="4"/>
    <x v="1"/>
    <x v="105"/>
    <x v="2"/>
    <x v="17"/>
    <s v="Boa Vista"/>
    <s v="Notebook 15"/>
    <n v="3200"/>
    <n v="3"/>
    <n v="9600"/>
    <n v="1920"/>
    <n v="0.2"/>
  </r>
  <r>
    <x v="0"/>
    <x v="1"/>
    <x v="0"/>
    <x v="2"/>
    <x v="17"/>
    <s v="Boa Vista"/>
    <s v="TV Ultra"/>
    <n v="5130"/>
    <n v="10"/>
    <n v="30780"/>
    <n v="12312"/>
    <n v="0.4"/>
  </r>
  <r>
    <x v="0"/>
    <x v="0"/>
    <x v="90"/>
    <x v="2"/>
    <x v="17"/>
    <s v="Boa Vista"/>
    <s v="Monitor 24 pol"/>
    <n v="1500"/>
    <n v="16"/>
    <n v="9000"/>
    <n v="3600"/>
    <n v="0.4"/>
  </r>
  <r>
    <x v="0"/>
    <x v="0"/>
    <x v="91"/>
    <x v="2"/>
    <x v="17"/>
    <s v="Boa Vista"/>
    <s v="TV LED HD"/>
    <n v="3400"/>
    <n v="18"/>
    <n v="27200"/>
    <n v="9520"/>
    <n v="0.35"/>
  </r>
  <r>
    <x v="1"/>
    <x v="1"/>
    <x v="92"/>
    <x v="2"/>
    <x v="17"/>
    <s v="Boa Vista"/>
    <s v="Teclado"/>
    <n v="300"/>
    <n v="13"/>
    <n v="900"/>
    <n v="135"/>
    <n v="0.15"/>
  </r>
  <r>
    <x v="2"/>
    <x v="1"/>
    <x v="16"/>
    <x v="2"/>
    <x v="18"/>
    <s v="Macapá"/>
    <s v="Monitor 27 pol"/>
    <n v="1700"/>
    <n v="20"/>
    <n v="20400"/>
    <n v="10200"/>
    <n v="0.5"/>
  </r>
  <r>
    <x v="2"/>
    <x v="1"/>
    <x v="93"/>
    <x v="2"/>
    <x v="18"/>
    <s v="Macapá"/>
    <s v="Monitor 27 pol"/>
    <n v="1700"/>
    <n v="21"/>
    <n v="18700"/>
    <n v="9350"/>
    <n v="0.5"/>
  </r>
  <r>
    <x v="0"/>
    <x v="0"/>
    <x v="94"/>
    <x v="2"/>
    <x v="18"/>
    <s v="Macapá"/>
    <s v="Notebook 20"/>
    <n v="5300"/>
    <n v="19"/>
    <n v="47700"/>
    <n v="14310"/>
    <n v="0.3"/>
  </r>
  <r>
    <x v="2"/>
    <x v="1"/>
    <x v="95"/>
    <x v="2"/>
    <x v="18"/>
    <s v="Macapá"/>
    <s v="Monitor 24 pol"/>
    <n v="1500"/>
    <n v="14"/>
    <n v="7500"/>
    <n v="3000"/>
    <n v="0.4"/>
  </r>
  <r>
    <x v="0"/>
    <x v="1"/>
    <x v="96"/>
    <x v="2"/>
    <x v="18"/>
    <s v="Macapá"/>
    <s v="Monitor 27 pol"/>
    <n v="1700"/>
    <n v="5"/>
    <n v="8500"/>
    <n v="4250"/>
    <n v="0.5"/>
  </r>
  <r>
    <x v="0"/>
    <x v="1"/>
    <x v="97"/>
    <x v="2"/>
    <x v="18"/>
    <s v="Macapá"/>
    <s v="Desktop Basic"/>
    <n v="4600"/>
    <n v="6"/>
    <n v="27600"/>
    <n v="6900"/>
    <n v="0.25"/>
  </r>
  <r>
    <x v="4"/>
    <x v="0"/>
    <x v="98"/>
    <x v="2"/>
    <x v="18"/>
    <s v="Macapá"/>
    <s v="Desktop Basic"/>
    <n v="4600"/>
    <n v="3"/>
    <n v="13800"/>
    <n v="3450"/>
    <n v="0.25"/>
  </r>
  <r>
    <x v="3"/>
    <x v="1"/>
    <x v="46"/>
    <x v="2"/>
    <x v="18"/>
    <s v="Macapá"/>
    <s v="Notebook 17"/>
    <n v="4500"/>
    <n v="4"/>
    <n v="18000"/>
    <n v="4500"/>
    <n v="0.25"/>
  </r>
  <r>
    <x v="4"/>
    <x v="1"/>
    <x v="99"/>
    <x v="2"/>
    <x v="18"/>
    <s v="Macapá"/>
    <s v="Desktop Basic"/>
    <n v="4600"/>
    <n v="3"/>
    <n v="13800"/>
    <n v="3450"/>
    <n v="0.25"/>
  </r>
  <r>
    <x v="3"/>
    <x v="1"/>
    <x v="100"/>
    <x v="2"/>
    <x v="19"/>
    <s v="Porto Velho"/>
    <s v="Notebook 15"/>
    <n v="3200"/>
    <n v="4"/>
    <n v="12800"/>
    <n v="2560"/>
    <n v="0.2"/>
  </r>
  <r>
    <x v="4"/>
    <x v="1"/>
    <x v="101"/>
    <x v="2"/>
    <x v="19"/>
    <s v="Porto Velho"/>
    <s v="Notebook 20"/>
    <n v="5300"/>
    <n v="15"/>
    <n v="26500"/>
    <n v="7950"/>
    <n v="0.3"/>
  </r>
  <r>
    <x v="3"/>
    <x v="0"/>
    <x v="102"/>
    <x v="2"/>
    <x v="19"/>
    <s v="Porto Velho"/>
    <s v="Monitor 20 pol"/>
    <n v="1200"/>
    <n v="20"/>
    <n v="8400"/>
    <n v="2520"/>
    <n v="0.3"/>
  </r>
  <r>
    <x v="0"/>
    <x v="0"/>
    <x v="103"/>
    <x v="2"/>
    <x v="19"/>
    <s v="Porto Velho"/>
    <s v="Desktop Pro"/>
    <n v="5340"/>
    <n v="10"/>
    <n v="53400"/>
    <n v="16020"/>
    <n v="0.3"/>
  </r>
  <r>
    <x v="2"/>
    <x v="0"/>
    <x v="104"/>
    <x v="2"/>
    <x v="19"/>
    <s v="Porto Velho"/>
    <s v="TV Ultra"/>
    <n v="5130"/>
    <n v="8"/>
    <n v="41040"/>
    <n v="16416"/>
    <n v="0.4"/>
  </r>
  <r>
    <x v="0"/>
    <x v="1"/>
    <x v="76"/>
    <x v="2"/>
    <x v="19"/>
    <s v="Porto Velho"/>
    <s v="Desktop Basic"/>
    <n v="4600"/>
    <n v="15"/>
    <n v="23000"/>
    <n v="5750"/>
    <n v="0.25"/>
  </r>
  <r>
    <x v="4"/>
    <x v="1"/>
    <x v="105"/>
    <x v="2"/>
    <x v="19"/>
    <s v="Porto Velho"/>
    <s v="Notebook 15"/>
    <n v="3200"/>
    <n v="3"/>
    <n v="9600"/>
    <n v="1920"/>
    <n v="0.2"/>
  </r>
  <r>
    <x v="1"/>
    <x v="0"/>
    <x v="0"/>
    <x v="3"/>
    <x v="20"/>
    <s v="Belo Horizonte"/>
    <s v="Teclado"/>
    <n v="300"/>
    <n v="7"/>
    <n v="2100"/>
    <n v="315"/>
    <n v="0.15"/>
  </r>
  <r>
    <x v="1"/>
    <x v="0"/>
    <x v="1"/>
    <x v="3"/>
    <x v="20"/>
    <s v="Belo Horizonte"/>
    <s v="Monitor 24 pol"/>
    <n v="1500"/>
    <n v="10"/>
    <n v="15000"/>
    <n v="6000"/>
    <n v="0.4"/>
  </r>
  <r>
    <x v="4"/>
    <x v="0"/>
    <x v="2"/>
    <x v="3"/>
    <x v="21"/>
    <s v="Vitória"/>
    <s v="Teclado"/>
    <n v="300"/>
    <n v="11"/>
    <n v="3300"/>
    <n v="495"/>
    <n v="0.15"/>
  </r>
  <r>
    <x v="0"/>
    <x v="1"/>
    <x v="3"/>
    <x v="3"/>
    <x v="20"/>
    <s v="Belo Horizonte"/>
    <s v="TV Ultra"/>
    <n v="5130"/>
    <n v="9"/>
    <n v="46170"/>
    <n v="18468"/>
    <n v="0.4"/>
  </r>
  <r>
    <x v="3"/>
    <x v="1"/>
    <x v="4"/>
    <x v="3"/>
    <x v="20"/>
    <s v="Belo Horizonte"/>
    <s v="TV Ultra"/>
    <n v="5130"/>
    <n v="4"/>
    <n v="20520"/>
    <n v="8208"/>
    <n v="0.4"/>
  </r>
  <r>
    <x v="3"/>
    <x v="0"/>
    <x v="5"/>
    <x v="3"/>
    <x v="20"/>
    <s v="Belo Horizonte"/>
    <s v="Monitor 27 pol"/>
    <n v="1700"/>
    <n v="8"/>
    <n v="13600"/>
    <n v="6800"/>
    <n v="0.5"/>
  </r>
  <r>
    <x v="3"/>
    <x v="1"/>
    <x v="6"/>
    <x v="3"/>
    <x v="20"/>
    <s v="Belo Horizonte"/>
    <s v="Notebook 17"/>
    <n v="4500"/>
    <n v="9"/>
    <n v="40500"/>
    <n v="10125"/>
    <n v="0.25"/>
  </r>
  <r>
    <x v="0"/>
    <x v="0"/>
    <x v="7"/>
    <x v="3"/>
    <x v="20"/>
    <s v="Belo Horizonte"/>
    <s v="Notebook 15"/>
    <n v="3200"/>
    <n v="9"/>
    <n v="28800"/>
    <n v="5760"/>
    <n v="0.2"/>
  </r>
  <r>
    <x v="0"/>
    <x v="0"/>
    <x v="8"/>
    <x v="3"/>
    <x v="20"/>
    <s v="Belo Horizonte"/>
    <s v="Notebook 15"/>
    <n v="3200"/>
    <n v="2"/>
    <n v="6400"/>
    <n v="1280"/>
    <n v="0.2"/>
  </r>
  <r>
    <x v="0"/>
    <x v="0"/>
    <x v="9"/>
    <x v="3"/>
    <x v="20"/>
    <s v="Belo Horizonte"/>
    <s v="Desktop Ultra"/>
    <n v="8902"/>
    <n v="6"/>
    <n v="53412"/>
    <n v="18694.199999999997"/>
    <n v="0.35"/>
  </r>
  <r>
    <x v="0"/>
    <x v="1"/>
    <x v="10"/>
    <x v="3"/>
    <x v="20"/>
    <s v="Belo Horizonte"/>
    <s v="TV LED HD"/>
    <n v="3400"/>
    <n v="11"/>
    <n v="37400"/>
    <n v="13090"/>
    <n v="0.35"/>
  </r>
  <r>
    <x v="0"/>
    <x v="1"/>
    <x v="11"/>
    <x v="3"/>
    <x v="20"/>
    <s v="Belo Horizonte"/>
    <s v="Desktop Ultra"/>
    <n v="8902"/>
    <n v="6"/>
    <n v="53412"/>
    <n v="18694.199999999997"/>
    <n v="0.35"/>
  </r>
  <r>
    <x v="0"/>
    <x v="0"/>
    <x v="12"/>
    <x v="3"/>
    <x v="20"/>
    <s v="Belo Horizonte"/>
    <s v="Notebook 15"/>
    <n v="3200"/>
    <n v="9"/>
    <n v="28800"/>
    <n v="5760"/>
    <n v="0.2"/>
  </r>
  <r>
    <x v="2"/>
    <x v="1"/>
    <x v="13"/>
    <x v="3"/>
    <x v="20"/>
    <s v="Belo Horizonte"/>
    <s v="Notebook 15"/>
    <n v="3200"/>
    <n v="12"/>
    <n v="38400"/>
    <n v="7680"/>
    <n v="0.2"/>
  </r>
  <r>
    <x v="3"/>
    <x v="0"/>
    <x v="14"/>
    <x v="3"/>
    <x v="20"/>
    <s v="Belo Horizonte"/>
    <s v="Notebook 17"/>
    <n v="4500"/>
    <n v="1"/>
    <n v="4500"/>
    <n v="1125"/>
    <n v="0.25"/>
  </r>
  <r>
    <x v="0"/>
    <x v="1"/>
    <x v="15"/>
    <x v="3"/>
    <x v="20"/>
    <s v="Belo Horizonte"/>
    <s v="Monitor 20 pol"/>
    <n v="1200"/>
    <n v="10"/>
    <n v="12000"/>
    <n v="3600"/>
    <n v="0.3"/>
  </r>
  <r>
    <x v="3"/>
    <x v="0"/>
    <x v="16"/>
    <x v="3"/>
    <x v="20"/>
    <s v="Belo Horizonte"/>
    <s v="TV Ultra"/>
    <n v="5130"/>
    <n v="5"/>
    <n v="25650"/>
    <n v="10260"/>
    <n v="0.4"/>
  </r>
  <r>
    <x v="0"/>
    <x v="1"/>
    <x v="17"/>
    <x v="3"/>
    <x v="20"/>
    <s v="Belo Horizonte"/>
    <s v="Teclado"/>
    <n v="300"/>
    <n v="4"/>
    <n v="1200"/>
    <n v="180"/>
    <n v="0.15"/>
  </r>
  <r>
    <x v="0"/>
    <x v="1"/>
    <x v="18"/>
    <x v="3"/>
    <x v="20"/>
    <s v="Belo Horizonte"/>
    <s v="Desktop Pro"/>
    <n v="5340"/>
    <n v="9"/>
    <n v="48060"/>
    <n v="14418"/>
    <n v="0.3"/>
  </r>
  <r>
    <x v="3"/>
    <x v="0"/>
    <x v="19"/>
    <x v="3"/>
    <x v="20"/>
    <s v="Belo Horizonte"/>
    <s v="Notebook 17"/>
    <n v="4500"/>
    <n v="2"/>
    <n v="9000"/>
    <n v="2250"/>
    <n v="0.25"/>
  </r>
  <r>
    <x v="1"/>
    <x v="1"/>
    <x v="20"/>
    <x v="3"/>
    <x v="20"/>
    <s v="Belo Horizonte"/>
    <s v="Teclado"/>
    <n v="300"/>
    <n v="11"/>
    <n v="3300"/>
    <n v="495"/>
    <n v="0.15"/>
  </r>
  <r>
    <x v="2"/>
    <x v="0"/>
    <x v="21"/>
    <x v="3"/>
    <x v="20"/>
    <s v="Belo Horizonte"/>
    <s v="Monitor 20 pol"/>
    <n v="1200"/>
    <n v="9"/>
    <n v="10800"/>
    <n v="3240"/>
    <n v="0.3"/>
  </r>
  <r>
    <x v="4"/>
    <x v="1"/>
    <x v="22"/>
    <x v="3"/>
    <x v="20"/>
    <s v="Belo Horizonte"/>
    <s v="Teclado"/>
    <n v="300"/>
    <n v="9"/>
    <n v="2700"/>
    <n v="405"/>
    <n v="0.15"/>
  </r>
  <r>
    <x v="0"/>
    <x v="1"/>
    <x v="23"/>
    <x v="3"/>
    <x v="20"/>
    <s v="Belo Horizonte"/>
    <s v="Desktop Ultra"/>
    <n v="8902"/>
    <n v="10"/>
    <n v="89020"/>
    <n v="31156.999999999996"/>
    <n v="0.35"/>
  </r>
  <r>
    <x v="0"/>
    <x v="1"/>
    <x v="24"/>
    <x v="3"/>
    <x v="20"/>
    <s v="Belo Horizonte"/>
    <s v="Teclado"/>
    <n v="300"/>
    <n v="12"/>
    <n v="3600"/>
    <n v="540"/>
    <n v="0.15"/>
  </r>
  <r>
    <x v="0"/>
    <x v="1"/>
    <x v="25"/>
    <x v="3"/>
    <x v="20"/>
    <s v="Belo Horizonte"/>
    <s v="Notebook 17"/>
    <n v="4500"/>
    <n v="1"/>
    <n v="4500"/>
    <n v="1125"/>
    <n v="0.25"/>
  </r>
  <r>
    <x v="0"/>
    <x v="1"/>
    <x v="26"/>
    <x v="3"/>
    <x v="20"/>
    <s v="Belo Horizonte"/>
    <s v="Teclado Gamer"/>
    <n v="500"/>
    <n v="4"/>
    <n v="2000"/>
    <n v="500"/>
    <n v="0.25"/>
  </r>
  <r>
    <x v="1"/>
    <x v="0"/>
    <x v="27"/>
    <x v="3"/>
    <x v="20"/>
    <s v="Belo Horizonte"/>
    <s v="TV LED HD"/>
    <n v="3400"/>
    <n v="5"/>
    <n v="17000"/>
    <n v="5950"/>
    <n v="0.35"/>
  </r>
  <r>
    <x v="3"/>
    <x v="1"/>
    <x v="28"/>
    <x v="3"/>
    <x v="20"/>
    <s v="Belo Horizonte"/>
    <s v="Monitor 27 pol"/>
    <n v="1700"/>
    <n v="7"/>
    <n v="11900"/>
    <n v="5950"/>
    <n v="0.5"/>
  </r>
  <r>
    <x v="3"/>
    <x v="0"/>
    <x v="28"/>
    <x v="3"/>
    <x v="21"/>
    <s v="Vitória"/>
    <s v="Monitor 20 pol"/>
    <n v="1200"/>
    <n v="11"/>
    <n v="13200"/>
    <n v="3960"/>
    <n v="0.3"/>
  </r>
  <r>
    <x v="2"/>
    <x v="0"/>
    <x v="29"/>
    <x v="3"/>
    <x v="20"/>
    <s v="Belo Horizonte"/>
    <s v="Teclado Gamer"/>
    <n v="500"/>
    <n v="12"/>
    <n v="6000"/>
    <n v="1500"/>
    <n v="0.25"/>
  </r>
  <r>
    <x v="0"/>
    <x v="0"/>
    <x v="30"/>
    <x v="3"/>
    <x v="21"/>
    <s v="Vitória"/>
    <s v="Desktop Ultra"/>
    <n v="8902"/>
    <n v="10"/>
    <n v="89020"/>
    <n v="31156.999999999996"/>
    <n v="0.35"/>
  </r>
  <r>
    <x v="0"/>
    <x v="1"/>
    <x v="31"/>
    <x v="3"/>
    <x v="21"/>
    <s v="Vitória"/>
    <s v="Desktop Ultra"/>
    <n v="8902"/>
    <n v="6"/>
    <n v="53412"/>
    <n v="18694.199999999997"/>
    <n v="0.35"/>
  </r>
  <r>
    <x v="3"/>
    <x v="1"/>
    <x v="32"/>
    <x v="3"/>
    <x v="20"/>
    <s v="Belo Horizonte"/>
    <s v="TV LED HD"/>
    <n v="3400"/>
    <n v="10"/>
    <n v="34000"/>
    <n v="11900"/>
    <n v="0.35"/>
  </r>
  <r>
    <x v="3"/>
    <x v="1"/>
    <x v="33"/>
    <x v="3"/>
    <x v="20"/>
    <s v="Belo Horizonte"/>
    <s v="Monitor 20 pol"/>
    <n v="1200"/>
    <n v="8"/>
    <n v="9600"/>
    <n v="2880"/>
    <n v="0.3"/>
  </r>
  <r>
    <x v="0"/>
    <x v="1"/>
    <x v="34"/>
    <x v="3"/>
    <x v="20"/>
    <s v="Belo Horizonte"/>
    <s v="Desktop Basic"/>
    <n v="4600"/>
    <n v="1"/>
    <n v="4600"/>
    <n v="1150"/>
    <n v="0.25"/>
  </r>
  <r>
    <x v="0"/>
    <x v="1"/>
    <x v="35"/>
    <x v="3"/>
    <x v="20"/>
    <s v="Belo Horizonte"/>
    <s v="Desktop Basic"/>
    <n v="4600"/>
    <n v="4"/>
    <n v="18400"/>
    <n v="4600"/>
    <n v="0.25"/>
  </r>
  <r>
    <x v="3"/>
    <x v="1"/>
    <x v="36"/>
    <x v="3"/>
    <x v="20"/>
    <s v="Belo Horizonte"/>
    <s v="TV Ultra"/>
    <n v="5130"/>
    <n v="4"/>
    <n v="20520"/>
    <n v="8208"/>
    <n v="0.4"/>
  </r>
  <r>
    <x v="3"/>
    <x v="0"/>
    <x v="37"/>
    <x v="3"/>
    <x v="20"/>
    <s v="Belo Horizonte"/>
    <s v="Teclado"/>
    <n v="300"/>
    <n v="1"/>
    <n v="300"/>
    <n v="45"/>
    <n v="0.15"/>
  </r>
  <r>
    <x v="0"/>
    <x v="0"/>
    <x v="38"/>
    <x v="3"/>
    <x v="20"/>
    <s v="Belo Horizonte"/>
    <s v="Desktop Basic"/>
    <n v="4600"/>
    <n v="5"/>
    <n v="23000"/>
    <n v="5750"/>
    <n v="0.25"/>
  </r>
  <r>
    <x v="2"/>
    <x v="1"/>
    <x v="39"/>
    <x v="3"/>
    <x v="20"/>
    <s v="Belo Horizonte"/>
    <s v="Teclado Gamer"/>
    <n v="500"/>
    <n v="8"/>
    <n v="4000"/>
    <n v="1000"/>
    <n v="0.25"/>
  </r>
  <r>
    <x v="0"/>
    <x v="1"/>
    <x v="40"/>
    <x v="3"/>
    <x v="20"/>
    <s v="Belo Horizonte"/>
    <s v="Monitor 24 pol"/>
    <n v="1500"/>
    <n v="3"/>
    <n v="4500"/>
    <n v="1800"/>
    <n v="0.4"/>
  </r>
  <r>
    <x v="0"/>
    <x v="1"/>
    <x v="41"/>
    <x v="3"/>
    <x v="20"/>
    <s v="Belo Horizonte"/>
    <s v="Monitor 24 pol"/>
    <n v="1500"/>
    <n v="1"/>
    <n v="1500"/>
    <n v="600"/>
    <n v="0.4"/>
  </r>
  <r>
    <x v="0"/>
    <x v="1"/>
    <x v="42"/>
    <x v="3"/>
    <x v="20"/>
    <s v="Belo Horizonte"/>
    <s v="Teclado Gamer"/>
    <n v="500"/>
    <n v="11"/>
    <n v="5500"/>
    <n v="1375"/>
    <n v="0.25"/>
  </r>
  <r>
    <x v="0"/>
    <x v="1"/>
    <x v="43"/>
    <x v="3"/>
    <x v="20"/>
    <s v="Belo Horizonte"/>
    <s v="Monitor 27 pol"/>
    <n v="1700"/>
    <n v="12"/>
    <n v="20400"/>
    <n v="10200"/>
    <n v="0.5"/>
  </r>
  <r>
    <x v="2"/>
    <x v="0"/>
    <x v="44"/>
    <x v="3"/>
    <x v="20"/>
    <s v="Belo Horizonte"/>
    <s v="Monitor 20 pol"/>
    <n v="1200"/>
    <n v="4"/>
    <n v="4800"/>
    <n v="1440"/>
    <n v="0.3"/>
  </r>
  <r>
    <x v="0"/>
    <x v="1"/>
    <x v="45"/>
    <x v="3"/>
    <x v="20"/>
    <s v="Belo Horizonte"/>
    <s v="TV LED HD"/>
    <n v="3400"/>
    <n v="1"/>
    <n v="3400"/>
    <n v="1190"/>
    <n v="0.35"/>
  </r>
  <r>
    <x v="1"/>
    <x v="1"/>
    <x v="46"/>
    <x v="3"/>
    <x v="20"/>
    <s v="Belo Horizonte"/>
    <s v="Notebook 15"/>
    <n v="3200"/>
    <n v="10"/>
    <n v="32000"/>
    <n v="6400"/>
    <n v="0.2"/>
  </r>
  <r>
    <x v="3"/>
    <x v="1"/>
    <x v="47"/>
    <x v="3"/>
    <x v="20"/>
    <s v="Belo Horizonte"/>
    <s v="Teclado"/>
    <n v="300"/>
    <n v="7"/>
    <n v="2100"/>
    <n v="315"/>
    <n v="0.15"/>
  </r>
  <r>
    <x v="3"/>
    <x v="1"/>
    <x v="48"/>
    <x v="3"/>
    <x v="20"/>
    <s v="Belo Horizonte"/>
    <s v="Monitor 20 pol"/>
    <n v="1200"/>
    <n v="5"/>
    <n v="6000"/>
    <n v="1800"/>
    <n v="0.3"/>
  </r>
  <r>
    <x v="4"/>
    <x v="1"/>
    <x v="49"/>
    <x v="3"/>
    <x v="20"/>
    <s v="Belo Horizonte"/>
    <s v="Notebook 17"/>
    <n v="4500"/>
    <n v="3"/>
    <n v="13500"/>
    <n v="3375"/>
    <n v="0.25"/>
  </r>
  <r>
    <x v="1"/>
    <x v="0"/>
    <x v="50"/>
    <x v="3"/>
    <x v="20"/>
    <s v="Belo Horizonte"/>
    <s v="Desktop Pro"/>
    <n v="5340"/>
    <n v="5"/>
    <n v="26700"/>
    <n v="8010"/>
    <n v="0.3"/>
  </r>
  <r>
    <x v="2"/>
    <x v="0"/>
    <x v="51"/>
    <x v="3"/>
    <x v="20"/>
    <s v="Belo Horizonte"/>
    <s v="Teclado"/>
    <n v="300"/>
    <n v="8"/>
    <n v="2400"/>
    <n v="360"/>
    <n v="0.15"/>
  </r>
  <r>
    <x v="3"/>
    <x v="1"/>
    <x v="52"/>
    <x v="3"/>
    <x v="20"/>
    <s v="Belo Horizonte"/>
    <s v="Notebook 15"/>
    <n v="3200"/>
    <n v="6"/>
    <n v="19200"/>
    <n v="3840"/>
    <n v="0.2"/>
  </r>
  <r>
    <x v="3"/>
    <x v="0"/>
    <x v="53"/>
    <x v="3"/>
    <x v="20"/>
    <s v="Belo Horizonte"/>
    <s v="Notebook 20"/>
    <n v="5300"/>
    <n v="8"/>
    <n v="42400"/>
    <n v="12720"/>
    <n v="0.3"/>
  </r>
  <r>
    <x v="0"/>
    <x v="1"/>
    <x v="54"/>
    <x v="3"/>
    <x v="20"/>
    <s v="Belo Horizonte"/>
    <s v="TV Ultra"/>
    <n v="5130"/>
    <n v="4"/>
    <n v="20520"/>
    <n v="8208"/>
    <n v="0.4"/>
  </r>
  <r>
    <x v="1"/>
    <x v="1"/>
    <x v="55"/>
    <x v="3"/>
    <x v="20"/>
    <s v="Belo Horizonte"/>
    <s v="Monitor 24 pol"/>
    <n v="1500"/>
    <n v="7"/>
    <n v="10500"/>
    <n v="4200"/>
    <n v="0.4"/>
  </r>
  <r>
    <x v="0"/>
    <x v="1"/>
    <x v="56"/>
    <x v="3"/>
    <x v="20"/>
    <s v="Belo Horizonte"/>
    <s v="Desktop Ultra"/>
    <n v="8902"/>
    <n v="2"/>
    <n v="17804"/>
    <n v="6231.4"/>
    <n v="0.35"/>
  </r>
  <r>
    <x v="1"/>
    <x v="1"/>
    <x v="57"/>
    <x v="3"/>
    <x v="20"/>
    <s v="Belo Horizonte"/>
    <s v="TV Ultra"/>
    <n v="5130"/>
    <n v="9"/>
    <n v="46170"/>
    <n v="18468"/>
    <n v="0.4"/>
  </r>
  <r>
    <x v="1"/>
    <x v="0"/>
    <x v="58"/>
    <x v="3"/>
    <x v="20"/>
    <s v="Belo Horizonte"/>
    <s v="Notebook 20"/>
    <n v="5300"/>
    <n v="1"/>
    <n v="5300"/>
    <n v="1590"/>
    <n v="0.3"/>
  </r>
  <r>
    <x v="0"/>
    <x v="1"/>
    <x v="59"/>
    <x v="3"/>
    <x v="20"/>
    <s v="Belo Horizonte"/>
    <s v="Teclado Gamer"/>
    <n v="500"/>
    <n v="3"/>
    <n v="1500"/>
    <n v="375"/>
    <n v="0.25"/>
  </r>
  <r>
    <x v="0"/>
    <x v="0"/>
    <x v="60"/>
    <x v="3"/>
    <x v="20"/>
    <s v="Belo Horizonte"/>
    <s v="Desktop Basic"/>
    <n v="4600"/>
    <n v="11"/>
    <n v="50600"/>
    <n v="12650"/>
    <n v="0.25"/>
  </r>
  <r>
    <x v="0"/>
    <x v="1"/>
    <x v="61"/>
    <x v="3"/>
    <x v="20"/>
    <s v="Belo Horizonte"/>
    <s v="Notebook 17"/>
    <n v="4500"/>
    <n v="10"/>
    <n v="45000"/>
    <n v="11250"/>
    <n v="0.25"/>
  </r>
  <r>
    <x v="0"/>
    <x v="1"/>
    <x v="62"/>
    <x v="3"/>
    <x v="20"/>
    <s v="Belo Horizonte"/>
    <s v="Monitor 24 pol"/>
    <n v="1500"/>
    <n v="2"/>
    <n v="3000"/>
    <n v="1200"/>
    <n v="0.4"/>
  </r>
  <r>
    <x v="1"/>
    <x v="1"/>
    <x v="63"/>
    <x v="3"/>
    <x v="20"/>
    <s v="Belo Horizonte"/>
    <s v="TV Ultra"/>
    <n v="5130"/>
    <n v="7"/>
    <n v="35910"/>
    <n v="14364"/>
    <n v="0.4"/>
  </r>
  <r>
    <x v="3"/>
    <x v="0"/>
    <x v="64"/>
    <x v="3"/>
    <x v="20"/>
    <s v="Belo Horizonte"/>
    <s v="Notebook 20"/>
    <n v="5300"/>
    <n v="9"/>
    <n v="47700"/>
    <n v="14310"/>
    <n v="0.3"/>
  </r>
  <r>
    <x v="0"/>
    <x v="1"/>
    <x v="65"/>
    <x v="3"/>
    <x v="20"/>
    <s v="Belo Horizonte"/>
    <s v="Desktop Ultra"/>
    <n v="8902"/>
    <n v="3"/>
    <n v="26706"/>
    <n v="9347.0999999999985"/>
    <n v="0.35"/>
  </r>
  <r>
    <x v="0"/>
    <x v="1"/>
    <x v="66"/>
    <x v="3"/>
    <x v="20"/>
    <s v="Belo Horizonte"/>
    <s v="Desktop Basic"/>
    <n v="4600"/>
    <n v="1"/>
    <n v="4600"/>
    <n v="1150"/>
    <n v="0.25"/>
  </r>
  <r>
    <x v="0"/>
    <x v="1"/>
    <x v="67"/>
    <x v="3"/>
    <x v="20"/>
    <s v="Belo Horizonte"/>
    <s v="Desktop Pro"/>
    <n v="5340"/>
    <n v="6"/>
    <n v="32040"/>
    <n v="9612"/>
    <n v="0.3"/>
  </r>
  <r>
    <x v="0"/>
    <x v="0"/>
    <x v="68"/>
    <x v="3"/>
    <x v="20"/>
    <s v="Belo Horizonte"/>
    <s v="TV Ultra"/>
    <n v="5130"/>
    <n v="4"/>
    <n v="20520"/>
    <n v="8208"/>
    <n v="0.4"/>
  </r>
  <r>
    <x v="0"/>
    <x v="1"/>
    <x v="69"/>
    <x v="3"/>
    <x v="20"/>
    <s v="Belo Horizonte"/>
    <s v="TV Ultra"/>
    <n v="5130"/>
    <n v="12"/>
    <n v="61560"/>
    <n v="24624"/>
    <n v="0.4"/>
  </r>
  <r>
    <x v="2"/>
    <x v="1"/>
    <x v="70"/>
    <x v="3"/>
    <x v="20"/>
    <s v="Belo Horizonte"/>
    <s v="Teclado"/>
    <n v="300"/>
    <n v="9"/>
    <n v="2700"/>
    <n v="405"/>
    <n v="0.15"/>
  </r>
  <r>
    <x v="1"/>
    <x v="1"/>
    <x v="71"/>
    <x v="3"/>
    <x v="20"/>
    <s v="Belo Horizonte"/>
    <s v="Notebook 20"/>
    <n v="5300"/>
    <n v="11"/>
    <n v="58300"/>
    <n v="17490"/>
    <n v="0.3"/>
  </r>
  <r>
    <x v="0"/>
    <x v="0"/>
    <x v="72"/>
    <x v="3"/>
    <x v="20"/>
    <s v="Belo Horizonte"/>
    <s v="Teclado"/>
    <n v="300"/>
    <n v="2"/>
    <n v="600"/>
    <n v="90"/>
    <n v="0.15"/>
  </r>
  <r>
    <x v="3"/>
    <x v="1"/>
    <x v="73"/>
    <x v="3"/>
    <x v="20"/>
    <s v="Belo Horizonte"/>
    <s v="Notebook 15"/>
    <n v="3200"/>
    <n v="10"/>
    <n v="32000"/>
    <n v="6400"/>
    <n v="0.2"/>
  </r>
  <r>
    <x v="0"/>
    <x v="1"/>
    <x v="74"/>
    <x v="3"/>
    <x v="20"/>
    <s v="Belo Horizonte"/>
    <s v="Desktop Pro"/>
    <n v="5340"/>
    <n v="3"/>
    <n v="16020"/>
    <n v="4806"/>
    <n v="0.3"/>
  </r>
  <r>
    <x v="2"/>
    <x v="1"/>
    <x v="75"/>
    <x v="3"/>
    <x v="20"/>
    <s v="Belo Horizonte"/>
    <s v="Notebook 15"/>
    <n v="3200"/>
    <n v="20"/>
    <n v="64000"/>
    <n v="12800"/>
    <n v="0.2"/>
  </r>
  <r>
    <x v="0"/>
    <x v="0"/>
    <x v="76"/>
    <x v="3"/>
    <x v="20"/>
    <s v="Belo Horizonte"/>
    <s v="Desktop Basic"/>
    <n v="4600"/>
    <n v="10"/>
    <n v="46000"/>
    <n v="11500"/>
    <n v="0.25"/>
  </r>
  <r>
    <x v="4"/>
    <x v="0"/>
    <x v="77"/>
    <x v="3"/>
    <x v="20"/>
    <s v="Belo Horizonte"/>
    <s v="Notebook 20"/>
    <n v="5300"/>
    <n v="12"/>
    <n v="63600"/>
    <n v="19080"/>
    <n v="0.3"/>
  </r>
  <r>
    <x v="0"/>
    <x v="1"/>
    <x v="78"/>
    <x v="3"/>
    <x v="20"/>
    <s v="Belo Horizonte"/>
    <s v="Monitor 20 pol"/>
    <n v="1200"/>
    <n v="8"/>
    <n v="9600"/>
    <n v="2880"/>
    <n v="0.3"/>
  </r>
  <r>
    <x v="3"/>
    <x v="0"/>
    <x v="79"/>
    <x v="3"/>
    <x v="20"/>
    <s v="Belo Horizonte"/>
    <s v="Notebook 20"/>
    <n v="5300"/>
    <n v="11"/>
    <n v="58300"/>
    <n v="17490"/>
    <n v="0.3"/>
  </r>
  <r>
    <x v="0"/>
    <x v="1"/>
    <x v="80"/>
    <x v="3"/>
    <x v="20"/>
    <s v="Belo Horizonte"/>
    <s v="Notebook 20"/>
    <n v="5300"/>
    <n v="9"/>
    <n v="47700"/>
    <n v="14310"/>
    <n v="0.3"/>
  </r>
  <r>
    <x v="4"/>
    <x v="1"/>
    <x v="81"/>
    <x v="3"/>
    <x v="20"/>
    <s v="Belo Horizonte"/>
    <s v="Teclado"/>
    <n v="300"/>
    <n v="5"/>
    <n v="1500"/>
    <n v="225"/>
    <n v="0.15"/>
  </r>
  <r>
    <x v="4"/>
    <x v="0"/>
    <x v="82"/>
    <x v="3"/>
    <x v="20"/>
    <s v="Belo Horizonte"/>
    <s v="Desktop Ultra"/>
    <n v="8902"/>
    <n v="8"/>
    <n v="71216"/>
    <n v="24925.599999999999"/>
    <n v="0.35"/>
  </r>
  <r>
    <x v="1"/>
    <x v="1"/>
    <x v="83"/>
    <x v="3"/>
    <x v="20"/>
    <s v="Belo Horizonte"/>
    <s v="TV LED HD"/>
    <n v="3400"/>
    <n v="6"/>
    <n v="20400"/>
    <n v="7140"/>
    <n v="0.35"/>
  </r>
  <r>
    <x v="2"/>
    <x v="1"/>
    <x v="84"/>
    <x v="3"/>
    <x v="20"/>
    <s v="Belo Horizonte"/>
    <s v="Monitor 24 pol"/>
    <n v="1500"/>
    <n v="11"/>
    <n v="16500"/>
    <n v="6600"/>
    <n v="0.4"/>
  </r>
  <r>
    <x v="0"/>
    <x v="1"/>
    <x v="85"/>
    <x v="3"/>
    <x v="20"/>
    <s v="Belo Horizonte"/>
    <s v="TV LED HD"/>
    <n v="3400"/>
    <n v="7"/>
    <n v="23800"/>
    <n v="8330"/>
    <n v="0.35"/>
  </r>
  <r>
    <x v="0"/>
    <x v="1"/>
    <x v="0"/>
    <x v="3"/>
    <x v="22"/>
    <s v="Rio de Janeiro"/>
    <s v="Monitor 20 pol"/>
    <n v="1200"/>
    <n v="2"/>
    <n v="2400"/>
    <n v="720"/>
    <n v="0.3"/>
  </r>
  <r>
    <x v="2"/>
    <x v="1"/>
    <x v="0"/>
    <x v="3"/>
    <x v="22"/>
    <s v="Rio de Janeiro"/>
    <s v="Notebook 15"/>
    <n v="3200"/>
    <n v="6"/>
    <n v="19200"/>
    <n v="3840"/>
    <n v="0.2"/>
  </r>
  <r>
    <x v="3"/>
    <x v="1"/>
    <x v="0"/>
    <x v="3"/>
    <x v="22"/>
    <s v="Rio de Janeiro"/>
    <s v="TV LED HD"/>
    <n v="3400"/>
    <n v="6"/>
    <n v="20400"/>
    <n v="7140"/>
    <n v="0.35"/>
  </r>
  <r>
    <x v="1"/>
    <x v="0"/>
    <x v="1"/>
    <x v="3"/>
    <x v="22"/>
    <s v="Rio de Janeiro"/>
    <s v="TV Ultra"/>
    <n v="5130"/>
    <n v="4"/>
    <n v="20520"/>
    <n v="8208"/>
    <n v="0.4"/>
  </r>
  <r>
    <x v="2"/>
    <x v="1"/>
    <x v="1"/>
    <x v="3"/>
    <x v="22"/>
    <s v="Rio de Janeiro"/>
    <s v="TV LED HD"/>
    <n v="3400"/>
    <n v="8"/>
    <n v="27200"/>
    <n v="9520"/>
    <n v="0.35"/>
  </r>
  <r>
    <x v="2"/>
    <x v="1"/>
    <x v="1"/>
    <x v="3"/>
    <x v="22"/>
    <s v="Rio de Janeiro"/>
    <s v="TV LED HD"/>
    <n v="3400"/>
    <n v="8"/>
    <n v="27200"/>
    <n v="9520"/>
    <n v="0.35"/>
  </r>
  <r>
    <x v="2"/>
    <x v="0"/>
    <x v="2"/>
    <x v="3"/>
    <x v="22"/>
    <s v="Rio de Janeiro"/>
    <s v="Monitor 20 pol"/>
    <n v="1200"/>
    <n v="12"/>
    <n v="14400"/>
    <n v="4320"/>
    <n v="0.3"/>
  </r>
  <r>
    <x v="0"/>
    <x v="0"/>
    <x v="2"/>
    <x v="3"/>
    <x v="22"/>
    <s v="Rio de Janeiro"/>
    <s v="Notebook 20"/>
    <n v="5300"/>
    <n v="4"/>
    <n v="21200"/>
    <n v="6360"/>
    <n v="0.3"/>
  </r>
  <r>
    <x v="3"/>
    <x v="1"/>
    <x v="2"/>
    <x v="3"/>
    <x v="22"/>
    <s v="Rio de Janeiro"/>
    <s v="Notebook 20"/>
    <n v="5300"/>
    <n v="9"/>
    <n v="47700"/>
    <n v="14310"/>
    <n v="0.3"/>
  </r>
  <r>
    <x v="2"/>
    <x v="0"/>
    <x v="3"/>
    <x v="3"/>
    <x v="22"/>
    <s v="Rio de Janeiro"/>
    <s v="Monitor 27 pol"/>
    <n v="1700"/>
    <n v="6"/>
    <n v="10200"/>
    <n v="5100"/>
    <n v="0.5"/>
  </r>
  <r>
    <x v="0"/>
    <x v="0"/>
    <x v="3"/>
    <x v="3"/>
    <x v="22"/>
    <s v="Rio de Janeiro"/>
    <s v="Notebook 17"/>
    <n v="4500"/>
    <n v="6"/>
    <n v="27000"/>
    <n v="6750"/>
    <n v="0.25"/>
  </r>
  <r>
    <x v="3"/>
    <x v="0"/>
    <x v="3"/>
    <x v="3"/>
    <x v="22"/>
    <s v="Rio de Janeiro"/>
    <s v="Notebook 15"/>
    <n v="3200"/>
    <n v="11"/>
    <n v="35200"/>
    <n v="7040"/>
    <n v="0.2"/>
  </r>
  <r>
    <x v="2"/>
    <x v="0"/>
    <x v="4"/>
    <x v="3"/>
    <x v="22"/>
    <s v="Rio de Janeiro"/>
    <s v="Teclado Gamer"/>
    <n v="500"/>
    <n v="6"/>
    <n v="3000"/>
    <n v="750"/>
    <n v="0.25"/>
  </r>
  <r>
    <x v="3"/>
    <x v="1"/>
    <x v="4"/>
    <x v="3"/>
    <x v="22"/>
    <s v="Rio de Janeiro"/>
    <s v="TV Ultra"/>
    <n v="5130"/>
    <n v="4"/>
    <n v="20520"/>
    <n v="8208"/>
    <n v="0.4"/>
  </r>
  <r>
    <x v="2"/>
    <x v="1"/>
    <x v="4"/>
    <x v="3"/>
    <x v="22"/>
    <s v="Rio de Janeiro"/>
    <s v="Desktop Pro"/>
    <n v="5340"/>
    <n v="12"/>
    <n v="64080"/>
    <n v="19224"/>
    <n v="0.3"/>
  </r>
  <r>
    <x v="0"/>
    <x v="1"/>
    <x v="5"/>
    <x v="3"/>
    <x v="22"/>
    <s v="Rio de Janeiro"/>
    <s v="Desktop Basic"/>
    <n v="4600"/>
    <n v="2"/>
    <n v="9200"/>
    <n v="2300"/>
    <n v="0.25"/>
  </r>
  <r>
    <x v="1"/>
    <x v="1"/>
    <x v="5"/>
    <x v="3"/>
    <x v="22"/>
    <s v="Rio de Janeiro"/>
    <s v="TV LED HD"/>
    <n v="3400"/>
    <n v="10"/>
    <n v="34000"/>
    <n v="11900"/>
    <n v="0.35"/>
  </r>
  <r>
    <x v="4"/>
    <x v="1"/>
    <x v="5"/>
    <x v="3"/>
    <x v="22"/>
    <s v="Rio de Janeiro"/>
    <s v="Notebook 15"/>
    <n v="3200"/>
    <n v="12"/>
    <n v="38400"/>
    <n v="7680"/>
    <n v="0.2"/>
  </r>
  <r>
    <x v="3"/>
    <x v="1"/>
    <x v="6"/>
    <x v="3"/>
    <x v="22"/>
    <s v="Rio de Janeiro"/>
    <s v="Teclado Gamer"/>
    <n v="500"/>
    <n v="9"/>
    <n v="4500"/>
    <n v="1125"/>
    <n v="0.25"/>
  </r>
  <r>
    <x v="4"/>
    <x v="1"/>
    <x v="6"/>
    <x v="3"/>
    <x v="22"/>
    <s v="Rio de Janeiro"/>
    <s v="Notebook 17"/>
    <n v="4500"/>
    <n v="4"/>
    <n v="18000"/>
    <n v="4500"/>
    <n v="0.25"/>
  </r>
  <r>
    <x v="3"/>
    <x v="1"/>
    <x v="6"/>
    <x v="3"/>
    <x v="22"/>
    <s v="Rio de Janeiro"/>
    <s v="Notebook 20"/>
    <n v="5300"/>
    <n v="9"/>
    <n v="47700"/>
    <n v="14310"/>
    <n v="0.3"/>
  </r>
  <r>
    <x v="0"/>
    <x v="1"/>
    <x v="7"/>
    <x v="3"/>
    <x v="22"/>
    <s v="Rio de Janeiro"/>
    <s v="Teclado Gamer"/>
    <n v="500"/>
    <n v="4"/>
    <n v="2000"/>
    <n v="500"/>
    <n v="0.25"/>
  </r>
  <r>
    <x v="2"/>
    <x v="1"/>
    <x v="7"/>
    <x v="3"/>
    <x v="22"/>
    <s v="Rio de Janeiro"/>
    <s v="Monitor 27 pol"/>
    <n v="1700"/>
    <n v="6"/>
    <n v="10200"/>
    <n v="5100"/>
    <n v="0.5"/>
  </r>
  <r>
    <x v="0"/>
    <x v="1"/>
    <x v="7"/>
    <x v="3"/>
    <x v="22"/>
    <s v="Rio de Janeiro"/>
    <s v="Monitor 24 pol"/>
    <n v="1500"/>
    <n v="8"/>
    <n v="12000"/>
    <n v="4800"/>
    <n v="0.4"/>
  </r>
  <r>
    <x v="0"/>
    <x v="1"/>
    <x v="8"/>
    <x v="3"/>
    <x v="22"/>
    <s v="Rio de Janeiro"/>
    <s v="Monitor 27 pol"/>
    <n v="1700"/>
    <n v="5"/>
    <n v="8500"/>
    <n v="4250"/>
    <n v="0.5"/>
  </r>
  <r>
    <x v="3"/>
    <x v="0"/>
    <x v="8"/>
    <x v="3"/>
    <x v="21"/>
    <s v="Vitória"/>
    <s v="Monitor 27 pol"/>
    <n v="1700"/>
    <n v="8"/>
    <n v="13600"/>
    <n v="6800"/>
    <n v="0.5"/>
  </r>
  <r>
    <x v="3"/>
    <x v="1"/>
    <x v="8"/>
    <x v="3"/>
    <x v="22"/>
    <s v="Rio de Janeiro"/>
    <s v="Notebook 20"/>
    <n v="5300"/>
    <n v="9"/>
    <n v="47700"/>
    <n v="14310"/>
    <n v="0.3"/>
  </r>
  <r>
    <x v="2"/>
    <x v="0"/>
    <x v="9"/>
    <x v="3"/>
    <x v="22"/>
    <s v="Rio de Janeiro"/>
    <s v="Teclado"/>
    <n v="300"/>
    <n v="11"/>
    <n v="3300"/>
    <n v="495"/>
    <n v="0.15"/>
  </r>
  <r>
    <x v="4"/>
    <x v="1"/>
    <x v="9"/>
    <x v="3"/>
    <x v="22"/>
    <s v="Rio de Janeiro"/>
    <s v="Monitor 24 pol"/>
    <n v="1500"/>
    <n v="12"/>
    <n v="18000"/>
    <n v="7200"/>
    <n v="0.4"/>
  </r>
  <r>
    <x v="3"/>
    <x v="1"/>
    <x v="9"/>
    <x v="3"/>
    <x v="22"/>
    <s v="Rio de Janeiro"/>
    <s v="Desktop Pro"/>
    <n v="5340"/>
    <n v="7"/>
    <n v="37380"/>
    <n v="11214"/>
    <n v="0.3"/>
  </r>
  <r>
    <x v="0"/>
    <x v="0"/>
    <x v="10"/>
    <x v="3"/>
    <x v="22"/>
    <s v="Rio de Janeiro"/>
    <s v="Monitor 20 pol"/>
    <n v="1200"/>
    <n v="5"/>
    <n v="6000"/>
    <n v="1800"/>
    <n v="0.3"/>
  </r>
  <r>
    <x v="3"/>
    <x v="1"/>
    <x v="10"/>
    <x v="3"/>
    <x v="22"/>
    <s v="Rio de Janeiro"/>
    <s v="TV Ultra"/>
    <n v="5130"/>
    <n v="5"/>
    <n v="25650"/>
    <n v="10260"/>
    <n v="0.4"/>
  </r>
  <r>
    <x v="0"/>
    <x v="0"/>
    <x v="10"/>
    <x v="3"/>
    <x v="22"/>
    <s v="Rio de Janeiro"/>
    <s v="Desktop Ultra"/>
    <n v="8902"/>
    <n v="10"/>
    <n v="89020"/>
    <n v="31156.999999999996"/>
    <n v="0.35"/>
  </r>
  <r>
    <x v="2"/>
    <x v="0"/>
    <x v="11"/>
    <x v="3"/>
    <x v="22"/>
    <s v="Rio de Janeiro"/>
    <s v="Teclado Gamer"/>
    <n v="500"/>
    <n v="7"/>
    <n v="3500"/>
    <n v="875"/>
    <n v="0.25"/>
  </r>
  <r>
    <x v="2"/>
    <x v="0"/>
    <x v="11"/>
    <x v="3"/>
    <x v="22"/>
    <s v="Rio de Janeiro"/>
    <s v="Notebook 20"/>
    <n v="5300"/>
    <n v="3"/>
    <n v="15900"/>
    <n v="4770"/>
    <n v="0.3"/>
  </r>
  <r>
    <x v="2"/>
    <x v="0"/>
    <x v="11"/>
    <x v="3"/>
    <x v="22"/>
    <s v="Rio de Janeiro"/>
    <s v="Notebook 20"/>
    <n v="5300"/>
    <n v="7"/>
    <n v="37100"/>
    <n v="11130"/>
    <n v="0.3"/>
  </r>
  <r>
    <x v="1"/>
    <x v="0"/>
    <x v="12"/>
    <x v="3"/>
    <x v="22"/>
    <s v="Rio de Janeiro"/>
    <s v="Teclado Gamer"/>
    <n v="500"/>
    <n v="7"/>
    <n v="3500"/>
    <n v="875"/>
    <n v="0.25"/>
  </r>
  <r>
    <x v="4"/>
    <x v="1"/>
    <x v="12"/>
    <x v="3"/>
    <x v="22"/>
    <s v="Rio de Janeiro"/>
    <s v="Monitor 20 pol"/>
    <n v="1200"/>
    <n v="4"/>
    <n v="4800"/>
    <n v="1440"/>
    <n v="0.3"/>
  </r>
  <r>
    <x v="0"/>
    <x v="1"/>
    <x v="12"/>
    <x v="3"/>
    <x v="22"/>
    <s v="Rio de Janeiro"/>
    <s v="Notebook 15"/>
    <n v="3200"/>
    <n v="11"/>
    <n v="35200"/>
    <n v="7040"/>
    <n v="0.2"/>
  </r>
  <r>
    <x v="0"/>
    <x v="1"/>
    <x v="13"/>
    <x v="3"/>
    <x v="22"/>
    <s v="Rio de Janeiro"/>
    <s v="Monitor 20 pol"/>
    <n v="1200"/>
    <n v="2"/>
    <n v="2400"/>
    <n v="720"/>
    <n v="0.3"/>
  </r>
  <r>
    <x v="1"/>
    <x v="1"/>
    <x v="13"/>
    <x v="3"/>
    <x v="22"/>
    <s v="Rio de Janeiro"/>
    <s v="TV LED HD"/>
    <n v="3400"/>
    <n v="8"/>
    <n v="27200"/>
    <n v="9520"/>
    <n v="0.35"/>
  </r>
  <r>
    <x v="1"/>
    <x v="1"/>
    <x v="13"/>
    <x v="3"/>
    <x v="22"/>
    <s v="Rio de Janeiro"/>
    <s v="Notebook 20"/>
    <n v="5300"/>
    <n v="11"/>
    <n v="58300"/>
    <n v="17490"/>
    <n v="0.3"/>
  </r>
  <r>
    <x v="2"/>
    <x v="0"/>
    <x v="14"/>
    <x v="3"/>
    <x v="22"/>
    <s v="Rio de Janeiro"/>
    <s v="Monitor 27 pol"/>
    <n v="1700"/>
    <n v="1"/>
    <n v="1700"/>
    <n v="850"/>
    <n v="0.5"/>
  </r>
  <r>
    <x v="3"/>
    <x v="1"/>
    <x v="14"/>
    <x v="3"/>
    <x v="22"/>
    <s v="Rio de Janeiro"/>
    <s v="TV LED HD"/>
    <n v="3400"/>
    <n v="1"/>
    <n v="3400"/>
    <n v="1190"/>
    <n v="0.35"/>
  </r>
  <r>
    <x v="0"/>
    <x v="1"/>
    <x v="14"/>
    <x v="3"/>
    <x v="21"/>
    <s v="Vitória"/>
    <s v="Desktop Ultra"/>
    <n v="8902"/>
    <n v="2"/>
    <n v="17804"/>
    <n v="6231.4"/>
    <n v="0.35"/>
  </r>
  <r>
    <x v="0"/>
    <x v="1"/>
    <x v="15"/>
    <x v="3"/>
    <x v="22"/>
    <s v="Rio de Janeiro"/>
    <s v="Monitor 27 pol"/>
    <n v="1700"/>
    <n v="5"/>
    <n v="8500"/>
    <n v="4250"/>
    <n v="0.5"/>
  </r>
  <r>
    <x v="0"/>
    <x v="0"/>
    <x v="15"/>
    <x v="3"/>
    <x v="22"/>
    <s v="Rio de Janeiro"/>
    <s v="TV Ultra"/>
    <n v="5130"/>
    <n v="2"/>
    <n v="10260"/>
    <n v="4104"/>
    <n v="0.4"/>
  </r>
  <r>
    <x v="3"/>
    <x v="0"/>
    <x v="15"/>
    <x v="3"/>
    <x v="22"/>
    <s v="Rio de Janeiro"/>
    <s v="TV Ultra"/>
    <n v="5130"/>
    <n v="6"/>
    <n v="30780"/>
    <n v="12312"/>
    <n v="0.4"/>
  </r>
  <r>
    <x v="1"/>
    <x v="0"/>
    <x v="16"/>
    <x v="3"/>
    <x v="22"/>
    <s v="Rio de Janeiro"/>
    <s v="Monitor 27 pol"/>
    <n v="1700"/>
    <n v="4"/>
    <n v="6800"/>
    <n v="3400"/>
    <n v="0.5"/>
  </r>
  <r>
    <x v="0"/>
    <x v="0"/>
    <x v="16"/>
    <x v="3"/>
    <x v="22"/>
    <s v="Rio de Janeiro"/>
    <s v="Notebook 17"/>
    <n v="4500"/>
    <n v="3"/>
    <n v="13500"/>
    <n v="3375"/>
    <n v="0.25"/>
  </r>
  <r>
    <x v="0"/>
    <x v="0"/>
    <x v="16"/>
    <x v="3"/>
    <x v="22"/>
    <s v="Rio de Janeiro"/>
    <s v="Notebook 20"/>
    <n v="5300"/>
    <n v="12"/>
    <n v="63600"/>
    <n v="19080"/>
    <n v="0.3"/>
  </r>
  <r>
    <x v="0"/>
    <x v="0"/>
    <x v="17"/>
    <x v="3"/>
    <x v="22"/>
    <s v="Rio de Janeiro"/>
    <s v="Teclado"/>
    <n v="300"/>
    <n v="4"/>
    <n v="1200"/>
    <n v="180"/>
    <n v="0.15"/>
  </r>
  <r>
    <x v="2"/>
    <x v="0"/>
    <x v="17"/>
    <x v="3"/>
    <x v="22"/>
    <s v="Rio de Janeiro"/>
    <s v="Notebook 17"/>
    <n v="4500"/>
    <n v="4"/>
    <n v="18000"/>
    <n v="4500"/>
    <n v="0.25"/>
  </r>
  <r>
    <x v="1"/>
    <x v="1"/>
    <x v="17"/>
    <x v="3"/>
    <x v="22"/>
    <s v="Rio de Janeiro"/>
    <s v="TV LED HD"/>
    <n v="3400"/>
    <n v="9"/>
    <n v="30600"/>
    <n v="10710"/>
    <n v="0.35"/>
  </r>
  <r>
    <x v="2"/>
    <x v="0"/>
    <x v="18"/>
    <x v="3"/>
    <x v="22"/>
    <s v="Rio de Janeiro"/>
    <s v="Teclado"/>
    <n v="300"/>
    <n v="3"/>
    <n v="900"/>
    <n v="135"/>
    <n v="0.15"/>
  </r>
  <r>
    <x v="3"/>
    <x v="1"/>
    <x v="18"/>
    <x v="3"/>
    <x v="22"/>
    <s v="Rio de Janeiro"/>
    <s v="Desktop Ultra"/>
    <n v="8902"/>
    <n v="3"/>
    <n v="26706"/>
    <n v="9347.0999999999985"/>
    <n v="0.35"/>
  </r>
  <r>
    <x v="0"/>
    <x v="0"/>
    <x v="18"/>
    <x v="3"/>
    <x v="22"/>
    <s v="Rio de Janeiro"/>
    <s v="Desktop Pro"/>
    <n v="5340"/>
    <n v="11"/>
    <n v="58740"/>
    <n v="17622"/>
    <n v="0.3"/>
  </r>
  <r>
    <x v="2"/>
    <x v="0"/>
    <x v="19"/>
    <x v="3"/>
    <x v="22"/>
    <s v="Rio de Janeiro"/>
    <s v="TV Ultra"/>
    <n v="5130"/>
    <n v="9"/>
    <n v="46170"/>
    <n v="18468"/>
    <n v="0.4"/>
  </r>
  <r>
    <x v="0"/>
    <x v="1"/>
    <x v="19"/>
    <x v="3"/>
    <x v="22"/>
    <s v="Rio de Janeiro"/>
    <s v="Desktop Pro"/>
    <n v="5340"/>
    <n v="9"/>
    <n v="48060"/>
    <n v="14418"/>
    <n v="0.3"/>
  </r>
  <r>
    <x v="1"/>
    <x v="1"/>
    <x v="19"/>
    <x v="3"/>
    <x v="21"/>
    <s v="Vitória"/>
    <s v="Desktop Pro"/>
    <n v="5340"/>
    <n v="12"/>
    <n v="64080"/>
    <n v="19224"/>
    <n v="0.3"/>
  </r>
  <r>
    <x v="0"/>
    <x v="1"/>
    <x v="20"/>
    <x v="3"/>
    <x v="22"/>
    <s v="Rio de Janeiro"/>
    <s v="Teclado"/>
    <n v="300"/>
    <n v="12"/>
    <n v="3600"/>
    <n v="540"/>
    <n v="0.15"/>
  </r>
  <r>
    <x v="0"/>
    <x v="1"/>
    <x v="20"/>
    <x v="3"/>
    <x v="22"/>
    <s v="Rio de Janeiro"/>
    <s v="Notebook 17"/>
    <n v="4500"/>
    <n v="3"/>
    <n v="13500"/>
    <n v="3375"/>
    <n v="0.25"/>
  </r>
  <r>
    <x v="0"/>
    <x v="0"/>
    <x v="20"/>
    <x v="3"/>
    <x v="22"/>
    <s v="Rio de Janeiro"/>
    <s v="Monitor 27 pol"/>
    <n v="1700"/>
    <n v="12"/>
    <n v="20400"/>
    <n v="10200"/>
    <n v="0.5"/>
  </r>
  <r>
    <x v="0"/>
    <x v="1"/>
    <x v="21"/>
    <x v="3"/>
    <x v="22"/>
    <s v="Rio de Janeiro"/>
    <s v="Teclado Gamer"/>
    <n v="500"/>
    <n v="4"/>
    <n v="2000"/>
    <n v="500"/>
    <n v="0.25"/>
  </r>
  <r>
    <x v="4"/>
    <x v="1"/>
    <x v="21"/>
    <x v="3"/>
    <x v="22"/>
    <s v="Rio de Janeiro"/>
    <s v="Notebook 17"/>
    <n v="4500"/>
    <n v="5"/>
    <n v="22500"/>
    <n v="5625"/>
    <n v="0.25"/>
  </r>
  <r>
    <x v="0"/>
    <x v="1"/>
    <x v="21"/>
    <x v="3"/>
    <x v="22"/>
    <s v="Rio de Janeiro"/>
    <s v="Desktop Pro"/>
    <n v="5340"/>
    <n v="11"/>
    <n v="58740"/>
    <n v="17622"/>
    <n v="0.3"/>
  </r>
  <r>
    <x v="0"/>
    <x v="0"/>
    <x v="22"/>
    <x v="3"/>
    <x v="22"/>
    <s v="Rio de Janeiro"/>
    <s v="Monitor 27 pol"/>
    <n v="1700"/>
    <n v="5"/>
    <n v="8500"/>
    <n v="4250"/>
    <n v="0.5"/>
  </r>
  <r>
    <x v="2"/>
    <x v="1"/>
    <x v="22"/>
    <x v="3"/>
    <x v="22"/>
    <s v="Rio de Janeiro"/>
    <s v="Notebook 15"/>
    <n v="3200"/>
    <n v="8"/>
    <n v="25600"/>
    <n v="5120"/>
    <n v="0.2"/>
  </r>
  <r>
    <x v="1"/>
    <x v="1"/>
    <x v="22"/>
    <x v="3"/>
    <x v="22"/>
    <s v="Rio de Janeiro"/>
    <s v="Desktop Pro"/>
    <n v="5340"/>
    <n v="12"/>
    <n v="64080"/>
    <n v="19224"/>
    <n v="0.3"/>
  </r>
  <r>
    <x v="3"/>
    <x v="1"/>
    <x v="23"/>
    <x v="3"/>
    <x v="22"/>
    <s v="Rio de Janeiro"/>
    <s v="Monitor 20 pol"/>
    <n v="1200"/>
    <n v="8"/>
    <n v="9600"/>
    <n v="2880"/>
    <n v="0.3"/>
  </r>
  <r>
    <x v="1"/>
    <x v="1"/>
    <x v="23"/>
    <x v="3"/>
    <x v="22"/>
    <s v="Rio de Janeiro"/>
    <s v="TV LED HD"/>
    <n v="3400"/>
    <n v="10"/>
    <n v="34000"/>
    <n v="11900"/>
    <n v="0.35"/>
  </r>
  <r>
    <x v="1"/>
    <x v="1"/>
    <x v="23"/>
    <x v="3"/>
    <x v="22"/>
    <s v="Rio de Janeiro"/>
    <s v="Notebook 17"/>
    <n v="4500"/>
    <n v="12"/>
    <n v="54000"/>
    <n v="13500"/>
    <n v="0.25"/>
  </r>
  <r>
    <x v="2"/>
    <x v="0"/>
    <x v="24"/>
    <x v="3"/>
    <x v="22"/>
    <s v="Rio de Janeiro"/>
    <s v="Notebook 17"/>
    <n v="4500"/>
    <n v="5"/>
    <n v="22500"/>
    <n v="5625"/>
    <n v="0.25"/>
  </r>
  <r>
    <x v="0"/>
    <x v="1"/>
    <x v="24"/>
    <x v="3"/>
    <x v="22"/>
    <s v="Rio de Janeiro"/>
    <s v="Notebook 20"/>
    <n v="5300"/>
    <n v="5"/>
    <n v="26500"/>
    <n v="7950"/>
    <n v="0.3"/>
  </r>
  <r>
    <x v="1"/>
    <x v="1"/>
    <x v="24"/>
    <x v="3"/>
    <x v="22"/>
    <s v="Rio de Janeiro"/>
    <s v="Notebook 20"/>
    <n v="5300"/>
    <n v="10"/>
    <n v="53000"/>
    <n v="15900"/>
    <n v="0.3"/>
  </r>
  <r>
    <x v="1"/>
    <x v="1"/>
    <x v="25"/>
    <x v="3"/>
    <x v="22"/>
    <s v="Rio de Janeiro"/>
    <s v="Notebook 20"/>
    <n v="5300"/>
    <n v="7"/>
    <n v="37100"/>
    <n v="11130"/>
    <n v="0.3"/>
  </r>
  <r>
    <x v="2"/>
    <x v="0"/>
    <x v="25"/>
    <x v="3"/>
    <x v="22"/>
    <s v="Rio de Janeiro"/>
    <s v="Desktop Ultra"/>
    <n v="8902"/>
    <n v="7"/>
    <n v="62314"/>
    <n v="21809.899999999998"/>
    <n v="0.35"/>
  </r>
  <r>
    <x v="3"/>
    <x v="0"/>
    <x v="25"/>
    <x v="3"/>
    <x v="22"/>
    <s v="Rio de Janeiro"/>
    <s v="Desktop Ultra"/>
    <n v="8902"/>
    <n v="9"/>
    <n v="80118"/>
    <n v="28041.3"/>
    <n v="0.35"/>
  </r>
  <r>
    <x v="3"/>
    <x v="0"/>
    <x v="26"/>
    <x v="3"/>
    <x v="22"/>
    <s v="Rio de Janeiro"/>
    <s v="Monitor 24 pol"/>
    <n v="1500"/>
    <n v="1"/>
    <n v="1500"/>
    <n v="600"/>
    <n v="0.4"/>
  </r>
  <r>
    <x v="0"/>
    <x v="1"/>
    <x v="26"/>
    <x v="3"/>
    <x v="22"/>
    <s v="Rio de Janeiro"/>
    <s v="Notebook 20"/>
    <n v="5300"/>
    <n v="2"/>
    <n v="10600"/>
    <n v="3180"/>
    <n v="0.3"/>
  </r>
  <r>
    <x v="0"/>
    <x v="1"/>
    <x v="26"/>
    <x v="3"/>
    <x v="21"/>
    <s v="Vitória"/>
    <s v="Desktop Ultra"/>
    <n v="8902"/>
    <n v="10"/>
    <n v="89020"/>
    <n v="31156.999999999996"/>
    <n v="0.35"/>
  </r>
  <r>
    <x v="0"/>
    <x v="0"/>
    <x v="27"/>
    <x v="3"/>
    <x v="22"/>
    <s v="Rio de Janeiro"/>
    <s v="Monitor 24 pol"/>
    <n v="1500"/>
    <n v="3"/>
    <n v="4500"/>
    <n v="1800"/>
    <n v="0.4"/>
  </r>
  <r>
    <x v="0"/>
    <x v="0"/>
    <x v="27"/>
    <x v="3"/>
    <x v="22"/>
    <s v="Rio de Janeiro"/>
    <s v="Desktop Basic"/>
    <n v="4600"/>
    <n v="4"/>
    <n v="18400"/>
    <n v="4600"/>
    <n v="0.25"/>
  </r>
  <r>
    <x v="4"/>
    <x v="1"/>
    <x v="27"/>
    <x v="3"/>
    <x v="22"/>
    <s v="Rio de Janeiro"/>
    <s v="Notebook 15"/>
    <n v="3200"/>
    <n v="9"/>
    <n v="28800"/>
    <n v="5760"/>
    <n v="0.2"/>
  </r>
  <r>
    <x v="0"/>
    <x v="1"/>
    <x v="28"/>
    <x v="3"/>
    <x v="22"/>
    <s v="Rio de Janeiro"/>
    <s v="Monitor 20 pol"/>
    <n v="1200"/>
    <n v="1"/>
    <n v="1200"/>
    <n v="360"/>
    <n v="0.3"/>
  </r>
  <r>
    <x v="3"/>
    <x v="0"/>
    <x v="28"/>
    <x v="3"/>
    <x v="22"/>
    <s v="Rio de Janeiro"/>
    <s v="Monitor 24 pol"/>
    <n v="1500"/>
    <n v="1"/>
    <n v="1500"/>
    <n v="600"/>
    <n v="0.4"/>
  </r>
  <r>
    <x v="0"/>
    <x v="1"/>
    <x v="28"/>
    <x v="3"/>
    <x v="22"/>
    <s v="Rio de Janeiro"/>
    <s v="Notebook 17"/>
    <n v="4500"/>
    <n v="3"/>
    <n v="13500"/>
    <n v="3375"/>
    <n v="0.25"/>
  </r>
  <r>
    <x v="3"/>
    <x v="1"/>
    <x v="28"/>
    <x v="3"/>
    <x v="22"/>
    <s v="Rio de Janeiro"/>
    <s v="Notebook 15"/>
    <n v="3200"/>
    <n v="5"/>
    <n v="16000"/>
    <n v="3200"/>
    <n v="0.2"/>
  </r>
  <r>
    <x v="3"/>
    <x v="1"/>
    <x v="28"/>
    <x v="3"/>
    <x v="22"/>
    <s v="Rio de Janeiro"/>
    <s v="Desktop Ultra"/>
    <n v="8902"/>
    <n v="3"/>
    <n v="26706"/>
    <n v="9347.0999999999985"/>
    <n v="0.35"/>
  </r>
  <r>
    <x v="0"/>
    <x v="1"/>
    <x v="28"/>
    <x v="3"/>
    <x v="22"/>
    <s v="Rio de Janeiro"/>
    <s v="TV Ultra"/>
    <n v="5130"/>
    <n v="6"/>
    <n v="30780"/>
    <n v="12312"/>
    <n v="0.4"/>
  </r>
  <r>
    <x v="3"/>
    <x v="1"/>
    <x v="29"/>
    <x v="3"/>
    <x v="22"/>
    <s v="Rio de Janeiro"/>
    <s v="Desktop Ultra"/>
    <n v="8902"/>
    <n v="3"/>
    <n v="26706"/>
    <n v="9347.0999999999985"/>
    <n v="0.35"/>
  </r>
  <r>
    <x v="4"/>
    <x v="1"/>
    <x v="29"/>
    <x v="3"/>
    <x v="22"/>
    <s v="Rio de Janeiro"/>
    <s v="Notebook 15"/>
    <n v="3200"/>
    <n v="9"/>
    <n v="28800"/>
    <n v="5760"/>
    <n v="0.2"/>
  </r>
  <r>
    <x v="3"/>
    <x v="1"/>
    <x v="29"/>
    <x v="3"/>
    <x v="22"/>
    <s v="Rio de Janeiro"/>
    <s v="Notebook 17"/>
    <n v="4500"/>
    <n v="9"/>
    <n v="40500"/>
    <n v="10125"/>
    <n v="0.25"/>
  </r>
  <r>
    <x v="0"/>
    <x v="1"/>
    <x v="30"/>
    <x v="3"/>
    <x v="22"/>
    <s v="Rio de Janeiro"/>
    <s v="Notebook 17"/>
    <n v="4500"/>
    <n v="3"/>
    <n v="13500"/>
    <n v="3375"/>
    <n v="0.25"/>
  </r>
  <r>
    <x v="0"/>
    <x v="1"/>
    <x v="30"/>
    <x v="3"/>
    <x v="22"/>
    <s v="Rio de Janeiro"/>
    <s v="Notebook 20"/>
    <n v="5300"/>
    <n v="5"/>
    <n v="26500"/>
    <n v="7950"/>
    <n v="0.3"/>
  </r>
  <r>
    <x v="2"/>
    <x v="0"/>
    <x v="30"/>
    <x v="3"/>
    <x v="22"/>
    <s v="Rio de Janeiro"/>
    <s v="Notebook 15"/>
    <n v="3200"/>
    <n v="9"/>
    <n v="28800"/>
    <n v="5760"/>
    <n v="0.2"/>
  </r>
  <r>
    <x v="0"/>
    <x v="0"/>
    <x v="31"/>
    <x v="3"/>
    <x v="22"/>
    <s v="Rio de Janeiro"/>
    <s v="Monitor 20 pol"/>
    <n v="1200"/>
    <n v="1"/>
    <n v="1200"/>
    <n v="360"/>
    <n v="0.3"/>
  </r>
  <r>
    <x v="3"/>
    <x v="1"/>
    <x v="31"/>
    <x v="3"/>
    <x v="22"/>
    <s v="Rio de Janeiro"/>
    <s v="Teclado Gamer"/>
    <n v="500"/>
    <n v="3"/>
    <n v="1500"/>
    <n v="375"/>
    <n v="0.25"/>
  </r>
  <r>
    <x v="0"/>
    <x v="1"/>
    <x v="31"/>
    <x v="3"/>
    <x v="21"/>
    <s v="Vitória"/>
    <s v="Notebook 17"/>
    <n v="4500"/>
    <n v="1"/>
    <n v="4500"/>
    <n v="1125"/>
    <n v="0.25"/>
  </r>
  <r>
    <x v="0"/>
    <x v="1"/>
    <x v="32"/>
    <x v="3"/>
    <x v="22"/>
    <s v="Rio de Janeiro"/>
    <s v="Notebook 15"/>
    <n v="3200"/>
    <n v="2"/>
    <n v="6400"/>
    <n v="1280"/>
    <n v="0.2"/>
  </r>
  <r>
    <x v="0"/>
    <x v="1"/>
    <x v="32"/>
    <x v="3"/>
    <x v="22"/>
    <s v="Rio de Janeiro"/>
    <s v="Monitor 24 pol"/>
    <n v="1500"/>
    <n v="8"/>
    <n v="12000"/>
    <n v="4800"/>
    <n v="0.4"/>
  </r>
  <r>
    <x v="3"/>
    <x v="0"/>
    <x v="32"/>
    <x v="3"/>
    <x v="22"/>
    <s v="Rio de Janeiro"/>
    <s v="Desktop Ultra"/>
    <n v="8902"/>
    <n v="5"/>
    <n v="44510"/>
    <n v="15578.499999999998"/>
    <n v="0.35"/>
  </r>
  <r>
    <x v="0"/>
    <x v="1"/>
    <x v="33"/>
    <x v="3"/>
    <x v="22"/>
    <s v="Rio de Janeiro"/>
    <s v="Monitor 24 pol"/>
    <n v="1500"/>
    <n v="1"/>
    <n v="1500"/>
    <n v="600"/>
    <n v="0.4"/>
  </r>
  <r>
    <x v="0"/>
    <x v="1"/>
    <x v="33"/>
    <x v="3"/>
    <x v="22"/>
    <s v="Rio de Janeiro"/>
    <s v="Notebook 20"/>
    <n v="5300"/>
    <n v="5"/>
    <n v="26500"/>
    <n v="7950"/>
    <n v="0.3"/>
  </r>
  <r>
    <x v="0"/>
    <x v="1"/>
    <x v="33"/>
    <x v="3"/>
    <x v="22"/>
    <s v="Rio de Janeiro"/>
    <s v="Desktop Pro"/>
    <n v="5340"/>
    <n v="11"/>
    <n v="58740"/>
    <n v="17622"/>
    <n v="0.3"/>
  </r>
  <r>
    <x v="0"/>
    <x v="1"/>
    <x v="34"/>
    <x v="3"/>
    <x v="22"/>
    <s v="Rio de Janeiro"/>
    <s v="Notebook 20"/>
    <n v="5300"/>
    <n v="1"/>
    <n v="5300"/>
    <n v="1590"/>
    <n v="0.3"/>
  </r>
  <r>
    <x v="2"/>
    <x v="1"/>
    <x v="34"/>
    <x v="3"/>
    <x v="22"/>
    <s v="Rio de Janeiro"/>
    <s v="Notebook 17"/>
    <n v="4500"/>
    <n v="5"/>
    <n v="22500"/>
    <n v="5625"/>
    <n v="0.25"/>
  </r>
  <r>
    <x v="0"/>
    <x v="0"/>
    <x v="34"/>
    <x v="3"/>
    <x v="22"/>
    <s v="Rio de Janeiro"/>
    <s v="Desktop Ultra"/>
    <n v="8902"/>
    <n v="3"/>
    <n v="26706"/>
    <n v="9347.0999999999985"/>
    <n v="0.35"/>
  </r>
  <r>
    <x v="2"/>
    <x v="1"/>
    <x v="35"/>
    <x v="3"/>
    <x v="22"/>
    <s v="Rio de Janeiro"/>
    <s v="Notebook 15"/>
    <n v="3200"/>
    <n v="9"/>
    <n v="28800"/>
    <n v="5760"/>
    <n v="0.2"/>
  </r>
  <r>
    <x v="0"/>
    <x v="1"/>
    <x v="35"/>
    <x v="3"/>
    <x v="22"/>
    <s v="Rio de Janeiro"/>
    <s v="Desktop Pro"/>
    <n v="5340"/>
    <n v="8"/>
    <n v="42720"/>
    <n v="12816"/>
    <n v="0.3"/>
  </r>
  <r>
    <x v="3"/>
    <x v="1"/>
    <x v="35"/>
    <x v="3"/>
    <x v="22"/>
    <s v="Rio de Janeiro"/>
    <s v="Desktop Ultra"/>
    <n v="8902"/>
    <n v="9"/>
    <n v="80118"/>
    <n v="28041.3"/>
    <n v="0.35"/>
  </r>
  <r>
    <x v="0"/>
    <x v="1"/>
    <x v="36"/>
    <x v="3"/>
    <x v="22"/>
    <s v="Rio de Janeiro"/>
    <s v="Desktop Basic"/>
    <n v="4600"/>
    <n v="1"/>
    <n v="4600"/>
    <n v="1150"/>
    <n v="0.25"/>
  </r>
  <r>
    <x v="3"/>
    <x v="0"/>
    <x v="36"/>
    <x v="3"/>
    <x v="22"/>
    <s v="Rio de Janeiro"/>
    <s v="Monitor 24 pol"/>
    <n v="1500"/>
    <n v="6"/>
    <n v="9000"/>
    <n v="3600"/>
    <n v="0.4"/>
  </r>
  <r>
    <x v="0"/>
    <x v="1"/>
    <x v="36"/>
    <x v="3"/>
    <x v="22"/>
    <s v="Rio de Janeiro"/>
    <s v="Notebook 17"/>
    <n v="4500"/>
    <n v="7"/>
    <n v="31500"/>
    <n v="7875"/>
    <n v="0.25"/>
  </r>
  <r>
    <x v="2"/>
    <x v="1"/>
    <x v="37"/>
    <x v="3"/>
    <x v="22"/>
    <s v="Rio de Janeiro"/>
    <s v="Teclado"/>
    <n v="300"/>
    <n v="3"/>
    <n v="900"/>
    <n v="135"/>
    <n v="0.15"/>
  </r>
  <r>
    <x v="2"/>
    <x v="0"/>
    <x v="37"/>
    <x v="3"/>
    <x v="22"/>
    <s v="Rio de Janeiro"/>
    <s v="Desktop Pro"/>
    <n v="5340"/>
    <n v="5"/>
    <n v="26700"/>
    <n v="8010"/>
    <n v="0.3"/>
  </r>
  <r>
    <x v="1"/>
    <x v="1"/>
    <x v="37"/>
    <x v="3"/>
    <x v="21"/>
    <s v="Vitória"/>
    <s v="Notebook 17"/>
    <n v="4500"/>
    <n v="11"/>
    <n v="49500"/>
    <n v="12375"/>
    <n v="0.25"/>
  </r>
  <r>
    <x v="3"/>
    <x v="1"/>
    <x v="38"/>
    <x v="3"/>
    <x v="22"/>
    <s v="Rio de Janeiro"/>
    <s v="Teclado Gamer"/>
    <n v="500"/>
    <n v="5"/>
    <n v="2500"/>
    <n v="625"/>
    <n v="0.25"/>
  </r>
  <r>
    <x v="0"/>
    <x v="0"/>
    <x v="38"/>
    <x v="3"/>
    <x v="22"/>
    <s v="Rio de Janeiro"/>
    <s v="TV Ultra"/>
    <n v="5130"/>
    <n v="4"/>
    <n v="20520"/>
    <n v="8208"/>
    <n v="0.4"/>
  </r>
  <r>
    <x v="0"/>
    <x v="1"/>
    <x v="38"/>
    <x v="3"/>
    <x v="22"/>
    <s v="Rio de Janeiro"/>
    <s v="Desktop Ultra"/>
    <n v="8902"/>
    <n v="8"/>
    <n v="71216"/>
    <n v="24925.599999999999"/>
    <n v="0.35"/>
  </r>
  <r>
    <x v="3"/>
    <x v="1"/>
    <x v="39"/>
    <x v="3"/>
    <x v="22"/>
    <s v="Rio de Janeiro"/>
    <s v="Monitor 20 pol"/>
    <n v="1200"/>
    <n v="7"/>
    <n v="8400"/>
    <n v="2520"/>
    <n v="0.3"/>
  </r>
  <r>
    <x v="1"/>
    <x v="1"/>
    <x v="39"/>
    <x v="3"/>
    <x v="22"/>
    <s v="Rio de Janeiro"/>
    <s v="Notebook 15"/>
    <n v="3200"/>
    <n v="12"/>
    <n v="38400"/>
    <n v="7680"/>
    <n v="0.2"/>
  </r>
  <r>
    <x v="0"/>
    <x v="1"/>
    <x v="39"/>
    <x v="3"/>
    <x v="22"/>
    <s v="Rio de Janeiro"/>
    <s v="Desktop Pro"/>
    <n v="5340"/>
    <n v="11"/>
    <n v="58740"/>
    <n v="17622"/>
    <n v="0.3"/>
  </r>
  <r>
    <x v="3"/>
    <x v="1"/>
    <x v="40"/>
    <x v="3"/>
    <x v="22"/>
    <s v="Rio de Janeiro"/>
    <s v="Teclado Gamer"/>
    <n v="500"/>
    <n v="5"/>
    <n v="2500"/>
    <n v="625"/>
    <n v="0.25"/>
  </r>
  <r>
    <x v="4"/>
    <x v="1"/>
    <x v="40"/>
    <x v="3"/>
    <x v="22"/>
    <s v="Rio de Janeiro"/>
    <s v="Notebook 15"/>
    <n v="3200"/>
    <n v="2"/>
    <n v="6400"/>
    <n v="1280"/>
    <n v="0.2"/>
  </r>
  <r>
    <x v="0"/>
    <x v="1"/>
    <x v="40"/>
    <x v="3"/>
    <x v="22"/>
    <s v="Rio de Janeiro"/>
    <s v="Desktop Pro"/>
    <n v="5340"/>
    <n v="6"/>
    <n v="32040"/>
    <n v="9612"/>
    <n v="0.3"/>
  </r>
  <r>
    <x v="0"/>
    <x v="1"/>
    <x v="41"/>
    <x v="3"/>
    <x v="22"/>
    <s v="Rio de Janeiro"/>
    <s v="Teclado"/>
    <n v="300"/>
    <n v="6"/>
    <n v="1800"/>
    <n v="270"/>
    <n v="0.15"/>
  </r>
  <r>
    <x v="0"/>
    <x v="1"/>
    <x v="41"/>
    <x v="3"/>
    <x v="22"/>
    <s v="Rio de Janeiro"/>
    <s v="TV Ultra"/>
    <n v="5130"/>
    <n v="1"/>
    <n v="5130"/>
    <n v="2052"/>
    <n v="0.4"/>
  </r>
  <r>
    <x v="1"/>
    <x v="1"/>
    <x v="41"/>
    <x v="3"/>
    <x v="22"/>
    <s v="Rio de Janeiro"/>
    <s v="Notebook 15"/>
    <n v="3200"/>
    <n v="4"/>
    <n v="12800"/>
    <n v="2560"/>
    <n v="0.2"/>
  </r>
  <r>
    <x v="0"/>
    <x v="1"/>
    <x v="42"/>
    <x v="3"/>
    <x v="22"/>
    <s v="Rio de Janeiro"/>
    <s v="TV Ultra"/>
    <n v="5130"/>
    <n v="4"/>
    <n v="20520"/>
    <n v="8208"/>
    <n v="0.4"/>
  </r>
  <r>
    <x v="0"/>
    <x v="0"/>
    <x v="42"/>
    <x v="3"/>
    <x v="22"/>
    <s v="Rio de Janeiro"/>
    <s v="Desktop Basic"/>
    <n v="4600"/>
    <n v="7"/>
    <n v="32200"/>
    <n v="8050"/>
    <n v="0.25"/>
  </r>
  <r>
    <x v="0"/>
    <x v="0"/>
    <x v="42"/>
    <x v="3"/>
    <x v="22"/>
    <s v="Rio de Janeiro"/>
    <s v="Desktop Basic"/>
    <n v="4600"/>
    <n v="7"/>
    <n v="32200"/>
    <n v="8050"/>
    <n v="0.25"/>
  </r>
  <r>
    <x v="4"/>
    <x v="0"/>
    <x v="43"/>
    <x v="3"/>
    <x v="22"/>
    <s v="Rio de Janeiro"/>
    <s v="Teclado"/>
    <n v="300"/>
    <n v="8"/>
    <n v="2400"/>
    <n v="360"/>
    <n v="0.15"/>
  </r>
  <r>
    <x v="2"/>
    <x v="1"/>
    <x v="43"/>
    <x v="3"/>
    <x v="22"/>
    <s v="Rio de Janeiro"/>
    <s v="Desktop Basic"/>
    <n v="4600"/>
    <n v="2"/>
    <n v="9200"/>
    <n v="2300"/>
    <n v="0.25"/>
  </r>
  <r>
    <x v="0"/>
    <x v="1"/>
    <x v="43"/>
    <x v="3"/>
    <x v="22"/>
    <s v="Rio de Janeiro"/>
    <s v="Monitor 24 pol"/>
    <n v="1500"/>
    <n v="9"/>
    <n v="13500"/>
    <n v="5400"/>
    <n v="0.4"/>
  </r>
  <r>
    <x v="0"/>
    <x v="0"/>
    <x v="44"/>
    <x v="3"/>
    <x v="22"/>
    <s v="Rio de Janeiro"/>
    <s v="Desktop Basic"/>
    <n v="4600"/>
    <n v="4"/>
    <n v="18400"/>
    <n v="4600"/>
    <n v="0.25"/>
  </r>
  <r>
    <x v="2"/>
    <x v="1"/>
    <x v="44"/>
    <x v="3"/>
    <x v="22"/>
    <s v="Rio de Janeiro"/>
    <s v="Notebook 15"/>
    <n v="3200"/>
    <n v="8"/>
    <n v="25600"/>
    <n v="5120"/>
    <n v="0.2"/>
  </r>
  <r>
    <x v="0"/>
    <x v="1"/>
    <x v="44"/>
    <x v="3"/>
    <x v="22"/>
    <s v="Rio de Janeiro"/>
    <s v="Desktop Ultra"/>
    <n v="8902"/>
    <n v="4"/>
    <n v="35608"/>
    <n v="12462.8"/>
    <n v="0.35"/>
  </r>
  <r>
    <x v="3"/>
    <x v="0"/>
    <x v="45"/>
    <x v="3"/>
    <x v="22"/>
    <s v="Rio de Janeiro"/>
    <s v="Teclado"/>
    <n v="300"/>
    <n v="7"/>
    <n v="2100"/>
    <n v="315"/>
    <n v="0.15"/>
  </r>
  <r>
    <x v="0"/>
    <x v="1"/>
    <x v="45"/>
    <x v="3"/>
    <x v="22"/>
    <s v="Rio de Janeiro"/>
    <s v="Monitor 24 pol"/>
    <n v="1500"/>
    <n v="6"/>
    <n v="9000"/>
    <n v="3600"/>
    <n v="0.4"/>
  </r>
  <r>
    <x v="1"/>
    <x v="1"/>
    <x v="45"/>
    <x v="3"/>
    <x v="22"/>
    <s v="Rio de Janeiro"/>
    <s v="Notebook 17"/>
    <n v="4500"/>
    <n v="4"/>
    <n v="18000"/>
    <n v="4500"/>
    <n v="0.25"/>
  </r>
  <r>
    <x v="1"/>
    <x v="1"/>
    <x v="46"/>
    <x v="3"/>
    <x v="22"/>
    <s v="Rio de Janeiro"/>
    <s v="Teclado Gamer"/>
    <n v="500"/>
    <n v="7"/>
    <n v="3500"/>
    <n v="875"/>
    <n v="0.25"/>
  </r>
  <r>
    <x v="4"/>
    <x v="1"/>
    <x v="46"/>
    <x v="3"/>
    <x v="22"/>
    <s v="Rio de Janeiro"/>
    <s v="Monitor 24 pol"/>
    <n v="1500"/>
    <n v="11"/>
    <n v="16500"/>
    <n v="6600"/>
    <n v="0.4"/>
  </r>
  <r>
    <x v="2"/>
    <x v="1"/>
    <x v="46"/>
    <x v="3"/>
    <x v="22"/>
    <s v="Rio de Janeiro"/>
    <s v="Notebook 20"/>
    <n v="5300"/>
    <n v="4"/>
    <n v="21200"/>
    <n v="6360"/>
    <n v="0.3"/>
  </r>
  <r>
    <x v="0"/>
    <x v="1"/>
    <x v="47"/>
    <x v="3"/>
    <x v="22"/>
    <s v="Rio de Janeiro"/>
    <s v="Teclado"/>
    <n v="300"/>
    <n v="5"/>
    <n v="1500"/>
    <n v="225"/>
    <n v="0.15"/>
  </r>
  <r>
    <x v="0"/>
    <x v="1"/>
    <x v="47"/>
    <x v="3"/>
    <x v="22"/>
    <s v="Rio de Janeiro"/>
    <s v="TV LED HD"/>
    <n v="3400"/>
    <n v="6"/>
    <n v="20400"/>
    <n v="7140"/>
    <n v="0.35"/>
  </r>
  <r>
    <x v="3"/>
    <x v="0"/>
    <x v="47"/>
    <x v="3"/>
    <x v="22"/>
    <s v="Rio de Janeiro"/>
    <s v="Notebook 17"/>
    <n v="4500"/>
    <n v="10"/>
    <n v="45000"/>
    <n v="11250"/>
    <n v="0.25"/>
  </r>
  <r>
    <x v="2"/>
    <x v="1"/>
    <x v="48"/>
    <x v="3"/>
    <x v="22"/>
    <s v="Rio de Janeiro"/>
    <s v="Monitor 24 pol"/>
    <n v="1500"/>
    <n v="3"/>
    <n v="4500"/>
    <n v="1800"/>
    <n v="0.4"/>
  </r>
  <r>
    <x v="0"/>
    <x v="0"/>
    <x v="48"/>
    <x v="3"/>
    <x v="22"/>
    <s v="Rio de Janeiro"/>
    <s v="Desktop Basic"/>
    <n v="4600"/>
    <n v="1"/>
    <n v="4600"/>
    <n v="1150"/>
    <n v="0.25"/>
  </r>
  <r>
    <x v="0"/>
    <x v="0"/>
    <x v="48"/>
    <x v="3"/>
    <x v="22"/>
    <s v="Rio de Janeiro"/>
    <s v="TV LED HD"/>
    <n v="3400"/>
    <n v="11"/>
    <n v="37400"/>
    <n v="13090"/>
    <n v="0.35"/>
  </r>
  <r>
    <x v="1"/>
    <x v="1"/>
    <x v="49"/>
    <x v="3"/>
    <x v="22"/>
    <s v="Rio de Janeiro"/>
    <s v="Desktop Pro"/>
    <n v="5340"/>
    <n v="5"/>
    <n v="26700"/>
    <n v="8010"/>
    <n v="0.3"/>
  </r>
  <r>
    <x v="3"/>
    <x v="0"/>
    <x v="49"/>
    <x v="3"/>
    <x v="22"/>
    <s v="Rio de Janeiro"/>
    <s v="Notebook 17"/>
    <n v="4500"/>
    <n v="12"/>
    <n v="54000"/>
    <n v="13500"/>
    <n v="0.25"/>
  </r>
  <r>
    <x v="0"/>
    <x v="1"/>
    <x v="49"/>
    <x v="3"/>
    <x v="22"/>
    <s v="Rio de Janeiro"/>
    <s v="Notebook 20"/>
    <n v="5300"/>
    <n v="12"/>
    <n v="63600"/>
    <n v="19080"/>
    <n v="0.3"/>
  </r>
  <r>
    <x v="0"/>
    <x v="1"/>
    <x v="50"/>
    <x v="3"/>
    <x v="21"/>
    <s v="Vitória"/>
    <s v="Monitor 24 pol"/>
    <n v="1500"/>
    <n v="1"/>
    <n v="1500"/>
    <n v="600"/>
    <n v="0.4"/>
  </r>
  <r>
    <x v="3"/>
    <x v="0"/>
    <x v="50"/>
    <x v="3"/>
    <x v="22"/>
    <s v="Rio de Janeiro"/>
    <s v="Monitor 27 pol"/>
    <n v="1700"/>
    <n v="4"/>
    <n v="6800"/>
    <n v="3400"/>
    <n v="0.5"/>
  </r>
  <r>
    <x v="3"/>
    <x v="1"/>
    <x v="50"/>
    <x v="3"/>
    <x v="22"/>
    <s v="Rio de Janeiro"/>
    <s v="Desktop Pro"/>
    <n v="5340"/>
    <n v="12"/>
    <n v="64080"/>
    <n v="19224"/>
    <n v="0.3"/>
  </r>
  <r>
    <x v="2"/>
    <x v="0"/>
    <x v="51"/>
    <x v="3"/>
    <x v="22"/>
    <s v="Rio de Janeiro"/>
    <s v="TV Ultra"/>
    <n v="5130"/>
    <n v="9"/>
    <n v="46170"/>
    <n v="18468"/>
    <n v="0.4"/>
  </r>
  <r>
    <x v="2"/>
    <x v="1"/>
    <x v="51"/>
    <x v="3"/>
    <x v="22"/>
    <s v="Rio de Janeiro"/>
    <s v="Desktop Pro"/>
    <n v="5340"/>
    <n v="9"/>
    <n v="48060"/>
    <n v="14418"/>
    <n v="0.3"/>
  </r>
  <r>
    <x v="4"/>
    <x v="1"/>
    <x v="51"/>
    <x v="3"/>
    <x v="22"/>
    <s v="Rio de Janeiro"/>
    <s v="TV Ultra"/>
    <n v="5130"/>
    <n v="11"/>
    <n v="56430"/>
    <n v="22572"/>
    <n v="0.4"/>
  </r>
  <r>
    <x v="0"/>
    <x v="0"/>
    <x v="52"/>
    <x v="3"/>
    <x v="22"/>
    <s v="Rio de Janeiro"/>
    <s v="TV LED HD"/>
    <n v="3400"/>
    <n v="7"/>
    <n v="23800"/>
    <n v="8330"/>
    <n v="0.35"/>
  </r>
  <r>
    <x v="1"/>
    <x v="1"/>
    <x v="52"/>
    <x v="3"/>
    <x v="22"/>
    <s v="Rio de Janeiro"/>
    <s v="Notebook 20"/>
    <n v="5300"/>
    <n v="7"/>
    <n v="37100"/>
    <n v="11130"/>
    <n v="0.3"/>
  </r>
  <r>
    <x v="3"/>
    <x v="0"/>
    <x v="52"/>
    <x v="3"/>
    <x v="22"/>
    <s v="Rio de Janeiro"/>
    <s v="Notebook 17"/>
    <n v="4500"/>
    <n v="11"/>
    <n v="49500"/>
    <n v="12375"/>
    <n v="0.25"/>
  </r>
  <r>
    <x v="0"/>
    <x v="1"/>
    <x v="53"/>
    <x v="3"/>
    <x v="22"/>
    <s v="Rio de Janeiro"/>
    <s v="Monitor 24 pol"/>
    <n v="1500"/>
    <n v="6"/>
    <n v="9000"/>
    <n v="3600"/>
    <n v="0.4"/>
  </r>
  <r>
    <x v="3"/>
    <x v="1"/>
    <x v="53"/>
    <x v="3"/>
    <x v="22"/>
    <s v="Rio de Janeiro"/>
    <s v="TV LED HD"/>
    <n v="3400"/>
    <n v="10"/>
    <n v="34000"/>
    <n v="11900"/>
    <n v="0.35"/>
  </r>
  <r>
    <x v="3"/>
    <x v="1"/>
    <x v="53"/>
    <x v="3"/>
    <x v="22"/>
    <s v="Rio de Janeiro"/>
    <s v="Notebook 20"/>
    <n v="5300"/>
    <n v="7"/>
    <n v="37100"/>
    <n v="11130"/>
    <n v="0.3"/>
  </r>
  <r>
    <x v="3"/>
    <x v="1"/>
    <x v="54"/>
    <x v="3"/>
    <x v="22"/>
    <s v="Rio de Janeiro"/>
    <s v="Monitor 27 pol"/>
    <n v="1700"/>
    <n v="4"/>
    <n v="6800"/>
    <n v="3400"/>
    <n v="0.5"/>
  </r>
  <r>
    <x v="2"/>
    <x v="1"/>
    <x v="54"/>
    <x v="3"/>
    <x v="22"/>
    <s v="Rio de Janeiro"/>
    <s v="Desktop Basic"/>
    <n v="4600"/>
    <n v="2"/>
    <n v="9200"/>
    <n v="2300"/>
    <n v="0.25"/>
  </r>
  <r>
    <x v="1"/>
    <x v="1"/>
    <x v="54"/>
    <x v="3"/>
    <x v="22"/>
    <s v="Rio de Janeiro"/>
    <s v="Monitor 24 pol"/>
    <n v="1500"/>
    <n v="7"/>
    <n v="10500"/>
    <n v="4200"/>
    <n v="0.4"/>
  </r>
  <r>
    <x v="3"/>
    <x v="1"/>
    <x v="55"/>
    <x v="3"/>
    <x v="22"/>
    <s v="Rio de Janeiro"/>
    <s v="Monitor 27 pol"/>
    <n v="1700"/>
    <n v="1"/>
    <n v="1700"/>
    <n v="850"/>
    <n v="0.5"/>
  </r>
  <r>
    <x v="2"/>
    <x v="1"/>
    <x v="55"/>
    <x v="3"/>
    <x v="22"/>
    <s v="Rio de Janeiro"/>
    <s v="Notebook 20"/>
    <n v="5300"/>
    <n v="1"/>
    <n v="5300"/>
    <n v="1590"/>
    <n v="0.3"/>
  </r>
  <r>
    <x v="0"/>
    <x v="1"/>
    <x v="55"/>
    <x v="3"/>
    <x v="22"/>
    <s v="Rio de Janeiro"/>
    <s v="Teclado Gamer"/>
    <n v="500"/>
    <n v="11"/>
    <n v="5500"/>
    <n v="1375"/>
    <n v="0.25"/>
  </r>
  <r>
    <x v="0"/>
    <x v="0"/>
    <x v="56"/>
    <x v="3"/>
    <x v="22"/>
    <s v="Rio de Janeiro"/>
    <s v="Notebook 15"/>
    <n v="3200"/>
    <n v="3"/>
    <n v="9600"/>
    <n v="1920"/>
    <n v="0.2"/>
  </r>
  <r>
    <x v="3"/>
    <x v="1"/>
    <x v="56"/>
    <x v="3"/>
    <x v="22"/>
    <s v="Rio de Janeiro"/>
    <s v="Notebook 17"/>
    <n v="4500"/>
    <n v="4"/>
    <n v="18000"/>
    <n v="4500"/>
    <n v="0.25"/>
  </r>
  <r>
    <x v="3"/>
    <x v="1"/>
    <x v="56"/>
    <x v="3"/>
    <x v="22"/>
    <s v="Rio de Janeiro"/>
    <s v="Desktop Ultra"/>
    <n v="8902"/>
    <n v="7"/>
    <n v="62314"/>
    <n v="21809.899999999998"/>
    <n v="0.35"/>
  </r>
  <r>
    <x v="2"/>
    <x v="1"/>
    <x v="57"/>
    <x v="3"/>
    <x v="22"/>
    <s v="Rio de Janeiro"/>
    <s v="Desktop Basic"/>
    <n v="4600"/>
    <n v="2"/>
    <n v="9200"/>
    <n v="2300"/>
    <n v="0.25"/>
  </r>
  <r>
    <x v="0"/>
    <x v="1"/>
    <x v="57"/>
    <x v="3"/>
    <x v="22"/>
    <s v="Rio de Janeiro"/>
    <s v="Monitor 27 pol"/>
    <n v="1700"/>
    <n v="12"/>
    <n v="20400"/>
    <n v="10200"/>
    <n v="0.5"/>
  </r>
  <r>
    <x v="0"/>
    <x v="1"/>
    <x v="57"/>
    <x v="3"/>
    <x v="22"/>
    <s v="Rio de Janeiro"/>
    <s v="Desktop Basic"/>
    <n v="4600"/>
    <n v="6"/>
    <n v="27600"/>
    <n v="6900"/>
    <n v="0.25"/>
  </r>
  <r>
    <x v="0"/>
    <x v="1"/>
    <x v="58"/>
    <x v="3"/>
    <x v="22"/>
    <s v="Rio de Janeiro"/>
    <s v="Teclado"/>
    <n v="300"/>
    <n v="12"/>
    <n v="3600"/>
    <n v="540"/>
    <n v="0.15"/>
  </r>
  <r>
    <x v="0"/>
    <x v="1"/>
    <x v="58"/>
    <x v="3"/>
    <x v="22"/>
    <s v="Rio de Janeiro"/>
    <s v="Notebook 17"/>
    <n v="4500"/>
    <n v="6"/>
    <n v="27000"/>
    <n v="6750"/>
    <n v="0.25"/>
  </r>
  <r>
    <x v="1"/>
    <x v="1"/>
    <x v="58"/>
    <x v="3"/>
    <x v="22"/>
    <s v="Rio de Janeiro"/>
    <s v="TV LED HD"/>
    <n v="3400"/>
    <n v="9"/>
    <n v="30600"/>
    <n v="10710"/>
    <n v="0.35"/>
  </r>
  <r>
    <x v="0"/>
    <x v="1"/>
    <x v="59"/>
    <x v="3"/>
    <x v="22"/>
    <s v="Rio de Janeiro"/>
    <s v="TV LED HD"/>
    <n v="3400"/>
    <n v="4"/>
    <n v="13600"/>
    <n v="4760"/>
    <n v="0.35"/>
  </r>
  <r>
    <x v="0"/>
    <x v="0"/>
    <x v="59"/>
    <x v="3"/>
    <x v="22"/>
    <s v="Rio de Janeiro"/>
    <s v="Desktop Ultra"/>
    <n v="8902"/>
    <n v="2"/>
    <n v="17804"/>
    <n v="6231.4"/>
    <n v="0.35"/>
  </r>
  <r>
    <x v="4"/>
    <x v="1"/>
    <x v="59"/>
    <x v="3"/>
    <x v="22"/>
    <s v="Rio de Janeiro"/>
    <s v="Desktop Basic"/>
    <n v="4600"/>
    <n v="7"/>
    <n v="32200"/>
    <n v="8050"/>
    <n v="0.25"/>
  </r>
  <r>
    <x v="3"/>
    <x v="1"/>
    <x v="60"/>
    <x v="3"/>
    <x v="22"/>
    <s v="Rio de Janeiro"/>
    <s v="Teclado"/>
    <n v="300"/>
    <n v="10"/>
    <n v="3000"/>
    <n v="450"/>
    <n v="0.15"/>
  </r>
  <r>
    <x v="0"/>
    <x v="1"/>
    <x v="60"/>
    <x v="3"/>
    <x v="22"/>
    <s v="Rio de Janeiro"/>
    <s v="TV LED HD"/>
    <n v="3400"/>
    <n v="1"/>
    <n v="3400"/>
    <n v="1190"/>
    <n v="0.35"/>
  </r>
  <r>
    <x v="0"/>
    <x v="0"/>
    <x v="60"/>
    <x v="3"/>
    <x v="22"/>
    <s v="Rio de Janeiro"/>
    <s v="TV LED HD"/>
    <n v="3400"/>
    <n v="6"/>
    <n v="20400"/>
    <n v="7140"/>
    <n v="0.35"/>
  </r>
  <r>
    <x v="1"/>
    <x v="1"/>
    <x v="61"/>
    <x v="3"/>
    <x v="22"/>
    <s v="Rio de Janeiro"/>
    <s v="Monitor 24 pol"/>
    <n v="1500"/>
    <n v="3"/>
    <n v="4500"/>
    <n v="1800"/>
    <n v="0.4"/>
  </r>
  <r>
    <x v="3"/>
    <x v="1"/>
    <x v="61"/>
    <x v="3"/>
    <x v="22"/>
    <s v="Rio de Janeiro"/>
    <s v="Monitor 20 pol"/>
    <n v="1200"/>
    <n v="7"/>
    <n v="8400"/>
    <n v="2520"/>
    <n v="0.3"/>
  </r>
  <r>
    <x v="1"/>
    <x v="1"/>
    <x v="61"/>
    <x v="3"/>
    <x v="22"/>
    <s v="Rio de Janeiro"/>
    <s v="Desktop Basic"/>
    <n v="4600"/>
    <n v="9"/>
    <n v="41400"/>
    <n v="10350"/>
    <n v="0.25"/>
  </r>
  <r>
    <x v="3"/>
    <x v="1"/>
    <x v="62"/>
    <x v="3"/>
    <x v="22"/>
    <s v="Rio de Janeiro"/>
    <s v="Teclado Gamer"/>
    <n v="500"/>
    <n v="7"/>
    <n v="3500"/>
    <n v="875"/>
    <n v="0.25"/>
  </r>
  <r>
    <x v="1"/>
    <x v="1"/>
    <x v="62"/>
    <x v="3"/>
    <x v="22"/>
    <s v="Rio de Janeiro"/>
    <s v="Monitor 24 pol"/>
    <n v="1500"/>
    <n v="7"/>
    <n v="10500"/>
    <n v="4200"/>
    <n v="0.4"/>
  </r>
  <r>
    <x v="2"/>
    <x v="0"/>
    <x v="62"/>
    <x v="3"/>
    <x v="22"/>
    <s v="Rio de Janeiro"/>
    <s v="Desktop Basic"/>
    <n v="4600"/>
    <n v="7"/>
    <n v="32200"/>
    <n v="8050"/>
    <n v="0.25"/>
  </r>
  <r>
    <x v="0"/>
    <x v="1"/>
    <x v="63"/>
    <x v="3"/>
    <x v="22"/>
    <s v="Rio de Janeiro"/>
    <s v="Monitor 27 pol"/>
    <n v="1700"/>
    <n v="5"/>
    <n v="8500"/>
    <n v="4250"/>
    <n v="0.5"/>
  </r>
  <r>
    <x v="2"/>
    <x v="1"/>
    <x v="63"/>
    <x v="3"/>
    <x v="22"/>
    <s v="Rio de Janeiro"/>
    <s v="Desktop Pro"/>
    <n v="5340"/>
    <n v="8"/>
    <n v="42720"/>
    <n v="12816"/>
    <n v="0.3"/>
  </r>
  <r>
    <x v="0"/>
    <x v="1"/>
    <x v="63"/>
    <x v="3"/>
    <x v="22"/>
    <s v="Rio de Janeiro"/>
    <s v="Notebook 17"/>
    <n v="4500"/>
    <n v="10"/>
    <n v="45000"/>
    <n v="11250"/>
    <n v="0.25"/>
  </r>
  <r>
    <x v="2"/>
    <x v="0"/>
    <x v="64"/>
    <x v="3"/>
    <x v="22"/>
    <s v="Rio de Janeiro"/>
    <s v="Monitor 20 pol"/>
    <n v="1200"/>
    <n v="1"/>
    <n v="1200"/>
    <n v="360"/>
    <n v="0.3"/>
  </r>
  <r>
    <x v="3"/>
    <x v="1"/>
    <x v="64"/>
    <x v="3"/>
    <x v="22"/>
    <s v="Rio de Janeiro"/>
    <s v="Monitor 27 pol"/>
    <n v="1700"/>
    <n v="1"/>
    <n v="1700"/>
    <n v="850"/>
    <n v="0.5"/>
  </r>
  <r>
    <x v="3"/>
    <x v="0"/>
    <x v="64"/>
    <x v="3"/>
    <x v="22"/>
    <s v="Rio de Janeiro"/>
    <s v="Teclado Gamer"/>
    <n v="500"/>
    <n v="9"/>
    <n v="4500"/>
    <n v="1125"/>
    <n v="0.25"/>
  </r>
  <r>
    <x v="0"/>
    <x v="1"/>
    <x v="65"/>
    <x v="3"/>
    <x v="22"/>
    <s v="Rio de Janeiro"/>
    <s v="Teclado Gamer"/>
    <n v="500"/>
    <n v="6"/>
    <n v="3000"/>
    <n v="750"/>
    <n v="0.25"/>
  </r>
  <r>
    <x v="2"/>
    <x v="0"/>
    <x v="65"/>
    <x v="3"/>
    <x v="22"/>
    <s v="Rio de Janeiro"/>
    <s v="Notebook 20"/>
    <n v="5300"/>
    <n v="3"/>
    <n v="15900"/>
    <n v="4770"/>
    <n v="0.3"/>
  </r>
  <r>
    <x v="0"/>
    <x v="1"/>
    <x v="65"/>
    <x v="3"/>
    <x v="22"/>
    <s v="Rio de Janeiro"/>
    <s v="Notebook 17"/>
    <n v="4500"/>
    <n v="7"/>
    <n v="31500"/>
    <n v="7875"/>
    <n v="0.25"/>
  </r>
  <r>
    <x v="0"/>
    <x v="1"/>
    <x v="66"/>
    <x v="3"/>
    <x v="22"/>
    <s v="Rio de Janeiro"/>
    <s v="Teclado Gamer"/>
    <n v="500"/>
    <n v="1"/>
    <n v="500"/>
    <n v="125"/>
    <n v="0.25"/>
  </r>
  <r>
    <x v="4"/>
    <x v="1"/>
    <x v="66"/>
    <x v="3"/>
    <x v="22"/>
    <s v="Rio de Janeiro"/>
    <s v="Monitor 24 pol"/>
    <n v="1500"/>
    <n v="5"/>
    <n v="7500"/>
    <n v="3000"/>
    <n v="0.4"/>
  </r>
  <r>
    <x v="3"/>
    <x v="0"/>
    <x v="66"/>
    <x v="3"/>
    <x v="22"/>
    <s v="Rio de Janeiro"/>
    <s v="Desktop Ultra"/>
    <n v="8902"/>
    <n v="12"/>
    <n v="106824"/>
    <n v="37388.399999999994"/>
    <n v="0.35"/>
  </r>
  <r>
    <x v="3"/>
    <x v="1"/>
    <x v="67"/>
    <x v="3"/>
    <x v="22"/>
    <s v="Rio de Janeiro"/>
    <s v="Monitor 27 pol"/>
    <n v="1700"/>
    <n v="1"/>
    <n v="1700"/>
    <n v="850"/>
    <n v="0.5"/>
  </r>
  <r>
    <x v="3"/>
    <x v="0"/>
    <x v="67"/>
    <x v="3"/>
    <x v="22"/>
    <s v="Rio de Janeiro"/>
    <s v="TV LED HD"/>
    <n v="3400"/>
    <n v="2"/>
    <n v="6800"/>
    <n v="2380"/>
    <n v="0.35"/>
  </r>
  <r>
    <x v="0"/>
    <x v="1"/>
    <x v="67"/>
    <x v="3"/>
    <x v="22"/>
    <s v="Rio de Janeiro"/>
    <s v="Notebook 20"/>
    <n v="5300"/>
    <n v="9"/>
    <n v="47700"/>
    <n v="14310"/>
    <n v="0.3"/>
  </r>
  <r>
    <x v="3"/>
    <x v="1"/>
    <x v="68"/>
    <x v="3"/>
    <x v="22"/>
    <s v="Rio de Janeiro"/>
    <s v="Notebook 17"/>
    <n v="4500"/>
    <n v="1"/>
    <n v="4500"/>
    <n v="1125"/>
    <n v="0.25"/>
  </r>
  <r>
    <x v="1"/>
    <x v="1"/>
    <x v="68"/>
    <x v="3"/>
    <x v="22"/>
    <s v="Rio de Janeiro"/>
    <s v="Monitor 20 pol"/>
    <n v="1200"/>
    <n v="4"/>
    <n v="4800"/>
    <n v="1440"/>
    <n v="0.3"/>
  </r>
  <r>
    <x v="3"/>
    <x v="1"/>
    <x v="68"/>
    <x v="3"/>
    <x v="22"/>
    <s v="Rio de Janeiro"/>
    <s v="Monitor 24 pol"/>
    <n v="1500"/>
    <n v="7"/>
    <n v="10500"/>
    <n v="4200"/>
    <n v="0.4"/>
  </r>
  <r>
    <x v="0"/>
    <x v="0"/>
    <x v="69"/>
    <x v="3"/>
    <x v="22"/>
    <s v="Rio de Janeiro"/>
    <s v="Teclado"/>
    <n v="300"/>
    <n v="12"/>
    <n v="3600"/>
    <n v="540"/>
    <n v="0.15"/>
  </r>
  <r>
    <x v="4"/>
    <x v="1"/>
    <x v="69"/>
    <x v="3"/>
    <x v="22"/>
    <s v="Rio de Janeiro"/>
    <s v="Monitor 27 pol"/>
    <n v="1700"/>
    <n v="12"/>
    <n v="20400"/>
    <n v="10200"/>
    <n v="0.5"/>
  </r>
  <r>
    <x v="3"/>
    <x v="1"/>
    <x v="69"/>
    <x v="3"/>
    <x v="22"/>
    <s v="Rio de Janeiro"/>
    <s v="Desktop Pro"/>
    <n v="5340"/>
    <n v="4"/>
    <n v="21360"/>
    <n v="6408"/>
    <n v="0.3"/>
  </r>
  <r>
    <x v="4"/>
    <x v="1"/>
    <x v="70"/>
    <x v="3"/>
    <x v="22"/>
    <s v="Rio de Janeiro"/>
    <s v="Monitor 27 pol"/>
    <n v="1700"/>
    <n v="11"/>
    <n v="18700"/>
    <n v="9350"/>
    <n v="0.5"/>
  </r>
  <r>
    <x v="3"/>
    <x v="0"/>
    <x v="70"/>
    <x v="3"/>
    <x v="22"/>
    <s v="Rio de Janeiro"/>
    <s v="Desktop Pro"/>
    <n v="5340"/>
    <n v="4"/>
    <n v="21360"/>
    <n v="6408"/>
    <n v="0.3"/>
  </r>
  <r>
    <x v="3"/>
    <x v="1"/>
    <x v="70"/>
    <x v="3"/>
    <x v="22"/>
    <s v="Rio de Janeiro"/>
    <s v="TV LED HD"/>
    <n v="3400"/>
    <n v="9"/>
    <n v="30600"/>
    <n v="10710"/>
    <n v="0.35"/>
  </r>
  <r>
    <x v="1"/>
    <x v="1"/>
    <x v="71"/>
    <x v="3"/>
    <x v="22"/>
    <s v="Rio de Janeiro"/>
    <s v="Desktop Basic"/>
    <n v="4600"/>
    <n v="2"/>
    <n v="9200"/>
    <n v="2300"/>
    <n v="0.25"/>
  </r>
  <r>
    <x v="1"/>
    <x v="1"/>
    <x v="71"/>
    <x v="3"/>
    <x v="22"/>
    <s v="Rio de Janeiro"/>
    <s v="Desktop Pro"/>
    <n v="5340"/>
    <n v="5"/>
    <n v="26700"/>
    <n v="8010"/>
    <n v="0.3"/>
  </r>
  <r>
    <x v="4"/>
    <x v="0"/>
    <x v="71"/>
    <x v="3"/>
    <x v="22"/>
    <s v="Rio de Janeiro"/>
    <s v="TV Ultra"/>
    <n v="5130"/>
    <n v="12"/>
    <n v="61560"/>
    <n v="24624"/>
    <n v="0.4"/>
  </r>
  <r>
    <x v="0"/>
    <x v="1"/>
    <x v="72"/>
    <x v="3"/>
    <x v="22"/>
    <s v="Rio de Janeiro"/>
    <s v="Monitor 24 pol"/>
    <n v="1500"/>
    <n v="2"/>
    <n v="3000"/>
    <n v="1200"/>
    <n v="0.4"/>
  </r>
  <r>
    <x v="0"/>
    <x v="0"/>
    <x v="72"/>
    <x v="3"/>
    <x v="22"/>
    <s v="Rio de Janeiro"/>
    <s v="Monitor 27 pol"/>
    <n v="1700"/>
    <n v="5"/>
    <n v="8500"/>
    <n v="4250"/>
    <n v="0.5"/>
  </r>
  <r>
    <x v="0"/>
    <x v="0"/>
    <x v="72"/>
    <x v="3"/>
    <x v="22"/>
    <s v="Rio de Janeiro"/>
    <s v="Monitor 27 pol"/>
    <n v="1700"/>
    <n v="10"/>
    <n v="17000"/>
    <n v="8500"/>
    <n v="0.5"/>
  </r>
  <r>
    <x v="3"/>
    <x v="1"/>
    <x v="73"/>
    <x v="3"/>
    <x v="22"/>
    <s v="Rio de Janeiro"/>
    <s v="Monitor 20 pol"/>
    <n v="1200"/>
    <n v="4"/>
    <n v="4800"/>
    <n v="1440"/>
    <n v="0.3"/>
  </r>
  <r>
    <x v="0"/>
    <x v="1"/>
    <x v="73"/>
    <x v="3"/>
    <x v="22"/>
    <s v="Rio de Janeiro"/>
    <s v="Desktop Basic"/>
    <n v="4600"/>
    <n v="3"/>
    <n v="13800"/>
    <n v="3450"/>
    <n v="0.25"/>
  </r>
  <r>
    <x v="3"/>
    <x v="0"/>
    <x v="73"/>
    <x v="3"/>
    <x v="22"/>
    <s v="Rio de Janeiro"/>
    <s v="Monitor 24 pol"/>
    <n v="1500"/>
    <n v="10"/>
    <n v="15000"/>
    <n v="6000"/>
    <n v="0.4"/>
  </r>
  <r>
    <x v="2"/>
    <x v="0"/>
    <x v="74"/>
    <x v="3"/>
    <x v="22"/>
    <s v="Rio de Janeiro"/>
    <s v="Monitor 27 pol"/>
    <n v="1700"/>
    <n v="12"/>
    <n v="20400"/>
    <n v="10200"/>
    <n v="0.5"/>
  </r>
  <r>
    <x v="3"/>
    <x v="1"/>
    <x v="74"/>
    <x v="3"/>
    <x v="22"/>
    <s v="Rio de Janeiro"/>
    <s v="TV LED HD"/>
    <n v="3400"/>
    <n v="9"/>
    <n v="30600"/>
    <n v="10710"/>
    <n v="0.35"/>
  </r>
  <r>
    <x v="3"/>
    <x v="0"/>
    <x v="74"/>
    <x v="3"/>
    <x v="22"/>
    <s v="Rio de Janeiro"/>
    <s v="TV LED HD"/>
    <n v="3400"/>
    <n v="10"/>
    <n v="34000"/>
    <n v="11900"/>
    <n v="0.35"/>
  </r>
  <r>
    <x v="3"/>
    <x v="0"/>
    <x v="75"/>
    <x v="3"/>
    <x v="22"/>
    <s v="Rio de Janeiro"/>
    <s v="Teclado Gamer"/>
    <n v="500"/>
    <n v="7"/>
    <n v="3500"/>
    <n v="875"/>
    <n v="0.25"/>
  </r>
  <r>
    <x v="0"/>
    <x v="1"/>
    <x v="75"/>
    <x v="3"/>
    <x v="22"/>
    <s v="Rio de Janeiro"/>
    <s v="Monitor 27 pol"/>
    <n v="1700"/>
    <n v="5"/>
    <n v="8500"/>
    <n v="4250"/>
    <n v="0.5"/>
  </r>
  <r>
    <x v="0"/>
    <x v="1"/>
    <x v="75"/>
    <x v="3"/>
    <x v="22"/>
    <s v="Rio de Janeiro"/>
    <s v="Desktop Pro"/>
    <n v="5340"/>
    <n v="13"/>
    <n v="69420"/>
    <n v="20826"/>
    <n v="0.3"/>
  </r>
  <r>
    <x v="0"/>
    <x v="0"/>
    <x v="76"/>
    <x v="3"/>
    <x v="22"/>
    <s v="Rio de Janeiro"/>
    <s v="Monitor 27 pol"/>
    <n v="1700"/>
    <n v="3"/>
    <n v="5100"/>
    <n v="2550"/>
    <n v="0.5"/>
  </r>
  <r>
    <x v="3"/>
    <x v="1"/>
    <x v="76"/>
    <x v="3"/>
    <x v="22"/>
    <s v="Rio de Janeiro"/>
    <s v="Monitor 20 pol"/>
    <n v="1200"/>
    <n v="7"/>
    <n v="8400"/>
    <n v="2520"/>
    <n v="0.3"/>
  </r>
  <r>
    <x v="0"/>
    <x v="1"/>
    <x v="76"/>
    <x v="3"/>
    <x v="22"/>
    <s v="Rio de Janeiro"/>
    <s v="Desktop Basic"/>
    <n v="4600"/>
    <n v="5"/>
    <n v="23000"/>
    <n v="5750"/>
    <n v="0.25"/>
  </r>
  <r>
    <x v="3"/>
    <x v="0"/>
    <x v="77"/>
    <x v="3"/>
    <x v="22"/>
    <s v="Rio de Janeiro"/>
    <s v="Desktop Pro"/>
    <n v="5340"/>
    <n v="10"/>
    <n v="53400"/>
    <n v="16020"/>
    <n v="0.3"/>
  </r>
  <r>
    <x v="0"/>
    <x v="1"/>
    <x v="77"/>
    <x v="3"/>
    <x v="22"/>
    <s v="Rio de Janeiro"/>
    <s v="Desktop Pro"/>
    <n v="5340"/>
    <n v="10"/>
    <n v="53400"/>
    <n v="16020"/>
    <n v="0.3"/>
  </r>
  <r>
    <x v="0"/>
    <x v="1"/>
    <x v="77"/>
    <x v="3"/>
    <x v="22"/>
    <s v="Rio de Janeiro"/>
    <s v="Notebook 20"/>
    <n v="5300"/>
    <n v="12"/>
    <n v="63600"/>
    <n v="19080"/>
    <n v="0.3"/>
  </r>
  <r>
    <x v="0"/>
    <x v="1"/>
    <x v="78"/>
    <x v="3"/>
    <x v="22"/>
    <s v="Rio de Janeiro"/>
    <s v="Notebook 15"/>
    <n v="3200"/>
    <n v="3"/>
    <n v="9600"/>
    <n v="1920"/>
    <n v="0.2"/>
  </r>
  <r>
    <x v="3"/>
    <x v="0"/>
    <x v="78"/>
    <x v="3"/>
    <x v="22"/>
    <s v="Rio de Janeiro"/>
    <s v="Monitor 24 pol"/>
    <n v="1500"/>
    <n v="7"/>
    <n v="10500"/>
    <n v="4200"/>
    <n v="0.4"/>
  </r>
  <r>
    <x v="0"/>
    <x v="0"/>
    <x v="78"/>
    <x v="3"/>
    <x v="22"/>
    <s v="Rio de Janeiro"/>
    <s v="Notebook 20"/>
    <n v="5300"/>
    <n v="5"/>
    <n v="26500"/>
    <n v="7950"/>
    <n v="0.3"/>
  </r>
  <r>
    <x v="4"/>
    <x v="1"/>
    <x v="79"/>
    <x v="3"/>
    <x v="22"/>
    <s v="Rio de Janeiro"/>
    <s v="TV Ultra"/>
    <n v="5130"/>
    <n v="3"/>
    <n v="15390"/>
    <n v="6156"/>
    <n v="0.4"/>
  </r>
  <r>
    <x v="3"/>
    <x v="1"/>
    <x v="79"/>
    <x v="3"/>
    <x v="22"/>
    <s v="Rio de Janeiro"/>
    <s v="Notebook 17"/>
    <n v="4500"/>
    <n v="4"/>
    <n v="18000"/>
    <n v="4500"/>
    <n v="0.25"/>
  </r>
  <r>
    <x v="0"/>
    <x v="1"/>
    <x v="79"/>
    <x v="3"/>
    <x v="22"/>
    <s v="Rio de Janeiro"/>
    <s v="Desktop Pro"/>
    <n v="5340"/>
    <n v="7"/>
    <n v="37380"/>
    <n v="11214"/>
    <n v="0.3"/>
  </r>
  <r>
    <x v="2"/>
    <x v="1"/>
    <x v="80"/>
    <x v="3"/>
    <x v="22"/>
    <s v="Rio de Janeiro"/>
    <s v="TV LED HD"/>
    <n v="3400"/>
    <n v="1"/>
    <n v="3400"/>
    <n v="1190"/>
    <n v="0.35"/>
  </r>
  <r>
    <x v="0"/>
    <x v="1"/>
    <x v="80"/>
    <x v="3"/>
    <x v="22"/>
    <s v="Rio de Janeiro"/>
    <s v="Notebook 17"/>
    <n v="4500"/>
    <n v="9"/>
    <n v="40500"/>
    <n v="10125"/>
    <n v="0.25"/>
  </r>
  <r>
    <x v="4"/>
    <x v="1"/>
    <x v="80"/>
    <x v="3"/>
    <x v="22"/>
    <s v="Rio de Janeiro"/>
    <s v="Notebook 20"/>
    <n v="5300"/>
    <n v="12"/>
    <n v="63600"/>
    <n v="19080"/>
    <n v="0.3"/>
  </r>
  <r>
    <x v="0"/>
    <x v="1"/>
    <x v="81"/>
    <x v="3"/>
    <x v="22"/>
    <s v="Rio de Janeiro"/>
    <s v="Monitor 27 pol"/>
    <n v="1700"/>
    <n v="5"/>
    <n v="8500"/>
    <n v="4250"/>
    <n v="0.5"/>
  </r>
  <r>
    <x v="3"/>
    <x v="1"/>
    <x v="81"/>
    <x v="3"/>
    <x v="22"/>
    <s v="Rio de Janeiro"/>
    <s v="Notebook 15"/>
    <n v="3200"/>
    <n v="10"/>
    <n v="32000"/>
    <n v="6400"/>
    <n v="0.2"/>
  </r>
  <r>
    <x v="0"/>
    <x v="0"/>
    <x v="81"/>
    <x v="3"/>
    <x v="22"/>
    <s v="Rio de Janeiro"/>
    <s v="TV LED HD"/>
    <n v="3400"/>
    <n v="12"/>
    <n v="40800"/>
    <n v="14280"/>
    <n v="0.35"/>
  </r>
  <r>
    <x v="0"/>
    <x v="1"/>
    <x v="82"/>
    <x v="3"/>
    <x v="22"/>
    <s v="Rio de Janeiro"/>
    <s v="Monitor 27 pol"/>
    <n v="1700"/>
    <n v="8"/>
    <n v="13600"/>
    <n v="6800"/>
    <n v="0.5"/>
  </r>
  <r>
    <x v="0"/>
    <x v="1"/>
    <x v="82"/>
    <x v="3"/>
    <x v="22"/>
    <s v="Rio de Janeiro"/>
    <s v="TV LED HD"/>
    <n v="3400"/>
    <n v="5"/>
    <n v="17000"/>
    <n v="5950"/>
    <n v="0.35"/>
  </r>
  <r>
    <x v="0"/>
    <x v="0"/>
    <x v="82"/>
    <x v="3"/>
    <x v="22"/>
    <s v="Rio de Janeiro"/>
    <s v="Desktop Basic"/>
    <n v="4600"/>
    <n v="4"/>
    <n v="18400"/>
    <n v="4600"/>
    <n v="0.25"/>
  </r>
  <r>
    <x v="3"/>
    <x v="0"/>
    <x v="83"/>
    <x v="3"/>
    <x v="22"/>
    <s v="Rio de Janeiro"/>
    <s v="Monitor 24 pol"/>
    <n v="1500"/>
    <n v="7"/>
    <n v="10500"/>
    <n v="4200"/>
    <n v="0.4"/>
  </r>
  <r>
    <x v="1"/>
    <x v="1"/>
    <x v="83"/>
    <x v="3"/>
    <x v="22"/>
    <s v="Rio de Janeiro"/>
    <s v="Notebook 15"/>
    <n v="3200"/>
    <n v="4"/>
    <n v="12800"/>
    <n v="2560"/>
    <n v="0.2"/>
  </r>
  <r>
    <x v="0"/>
    <x v="1"/>
    <x v="83"/>
    <x v="3"/>
    <x v="22"/>
    <s v="Rio de Janeiro"/>
    <s v="Desktop Pro"/>
    <n v="5340"/>
    <n v="3"/>
    <n v="16020"/>
    <n v="4806"/>
    <n v="0.3"/>
  </r>
  <r>
    <x v="3"/>
    <x v="1"/>
    <x v="84"/>
    <x v="3"/>
    <x v="22"/>
    <s v="Rio de Janeiro"/>
    <s v="Monitor 24 pol"/>
    <n v="1500"/>
    <n v="7"/>
    <n v="10500"/>
    <n v="4200"/>
    <n v="0.4"/>
  </r>
  <r>
    <x v="4"/>
    <x v="1"/>
    <x v="84"/>
    <x v="3"/>
    <x v="22"/>
    <s v="Rio de Janeiro"/>
    <s v="Monitor 27 pol"/>
    <n v="1700"/>
    <n v="15"/>
    <n v="25500"/>
    <n v="12750"/>
    <n v="0.5"/>
  </r>
  <r>
    <x v="4"/>
    <x v="0"/>
    <x v="84"/>
    <x v="3"/>
    <x v="22"/>
    <s v="Rio de Janeiro"/>
    <s v="TV Ultra"/>
    <n v="5130"/>
    <n v="12"/>
    <n v="61560"/>
    <n v="24624"/>
    <n v="0.4"/>
  </r>
  <r>
    <x v="3"/>
    <x v="0"/>
    <x v="85"/>
    <x v="3"/>
    <x v="22"/>
    <s v="Rio de Janeiro"/>
    <s v="Monitor 27 pol"/>
    <n v="1700"/>
    <n v="1"/>
    <n v="1700"/>
    <n v="850"/>
    <n v="0.5"/>
  </r>
  <r>
    <x v="3"/>
    <x v="1"/>
    <x v="85"/>
    <x v="3"/>
    <x v="22"/>
    <s v="Rio de Janeiro"/>
    <s v="Notebook 15"/>
    <n v="3200"/>
    <n v="8"/>
    <n v="25600"/>
    <n v="5120"/>
    <n v="0.2"/>
  </r>
  <r>
    <x v="4"/>
    <x v="0"/>
    <x v="85"/>
    <x v="3"/>
    <x v="22"/>
    <s v="Rio de Janeiro"/>
    <s v="Notebook 17"/>
    <n v="4500"/>
    <n v="16"/>
    <n v="72000"/>
    <n v="18000"/>
    <n v="0.25"/>
  </r>
  <r>
    <x v="3"/>
    <x v="1"/>
    <x v="0"/>
    <x v="3"/>
    <x v="23"/>
    <s v="São Paulo"/>
    <s v="TV LED HD"/>
    <n v="3400"/>
    <n v="1"/>
    <n v="3400"/>
    <n v="1190"/>
    <n v="0.35"/>
  </r>
  <r>
    <x v="0"/>
    <x v="1"/>
    <x v="0"/>
    <x v="3"/>
    <x v="23"/>
    <s v="São Paulo"/>
    <s v="Teclado Gamer"/>
    <n v="500"/>
    <n v="8"/>
    <n v="4000"/>
    <n v="1000"/>
    <n v="0.25"/>
  </r>
  <r>
    <x v="0"/>
    <x v="1"/>
    <x v="0"/>
    <x v="3"/>
    <x v="23"/>
    <s v="São Paulo"/>
    <s v="TV Ultra"/>
    <n v="5130"/>
    <n v="9"/>
    <n v="46170"/>
    <n v="18468"/>
    <n v="0.4"/>
  </r>
  <r>
    <x v="2"/>
    <x v="0"/>
    <x v="0"/>
    <x v="3"/>
    <x v="23"/>
    <s v="São Paulo"/>
    <s v="Notebook 17"/>
    <n v="4500"/>
    <n v="12"/>
    <n v="54000"/>
    <n v="13500"/>
    <n v="0.25"/>
  </r>
  <r>
    <x v="2"/>
    <x v="1"/>
    <x v="1"/>
    <x v="3"/>
    <x v="23"/>
    <s v="São Paulo"/>
    <s v="Teclado"/>
    <n v="300"/>
    <n v="10"/>
    <n v="3000"/>
    <n v="450"/>
    <n v="0.15"/>
  </r>
  <r>
    <x v="3"/>
    <x v="1"/>
    <x v="1"/>
    <x v="3"/>
    <x v="23"/>
    <s v="São Paulo"/>
    <s v="Monitor 20 pol"/>
    <n v="1200"/>
    <n v="8"/>
    <n v="9600"/>
    <n v="2880"/>
    <n v="0.3"/>
  </r>
  <r>
    <x v="1"/>
    <x v="1"/>
    <x v="1"/>
    <x v="3"/>
    <x v="23"/>
    <s v="São Paulo"/>
    <s v="TV LED HD"/>
    <n v="3400"/>
    <n v="10"/>
    <n v="34000"/>
    <n v="11900"/>
    <n v="0.35"/>
  </r>
  <r>
    <x v="1"/>
    <x v="1"/>
    <x v="1"/>
    <x v="3"/>
    <x v="23"/>
    <s v="São Paulo"/>
    <s v="Desktop Ultra"/>
    <n v="8902"/>
    <n v="12"/>
    <n v="106824"/>
    <n v="37388.399999999994"/>
    <n v="0.35"/>
  </r>
  <r>
    <x v="1"/>
    <x v="1"/>
    <x v="2"/>
    <x v="3"/>
    <x v="23"/>
    <s v="São Paulo"/>
    <s v="Notebook 17"/>
    <n v="4500"/>
    <n v="1"/>
    <n v="4500"/>
    <n v="1125"/>
    <n v="0.25"/>
  </r>
  <r>
    <x v="1"/>
    <x v="0"/>
    <x v="2"/>
    <x v="3"/>
    <x v="23"/>
    <s v="São Paulo"/>
    <s v="TV LED HD"/>
    <n v="3400"/>
    <n v="4"/>
    <n v="13600"/>
    <n v="4760"/>
    <n v="0.35"/>
  </r>
  <r>
    <x v="2"/>
    <x v="1"/>
    <x v="2"/>
    <x v="3"/>
    <x v="23"/>
    <s v="São Paulo"/>
    <s v="Desktop Pro"/>
    <n v="5340"/>
    <n v="4"/>
    <n v="21360"/>
    <n v="6408"/>
    <n v="0.3"/>
  </r>
  <r>
    <x v="1"/>
    <x v="1"/>
    <x v="2"/>
    <x v="3"/>
    <x v="23"/>
    <s v="São Paulo"/>
    <s v="Desktop Basic"/>
    <n v="4600"/>
    <n v="9"/>
    <n v="41400"/>
    <n v="10350"/>
    <n v="0.25"/>
  </r>
  <r>
    <x v="1"/>
    <x v="1"/>
    <x v="3"/>
    <x v="3"/>
    <x v="23"/>
    <s v="São Paulo"/>
    <s v="Teclado Gamer"/>
    <n v="500"/>
    <n v="3"/>
    <n v="1500"/>
    <n v="375"/>
    <n v="0.25"/>
  </r>
  <r>
    <x v="2"/>
    <x v="1"/>
    <x v="3"/>
    <x v="3"/>
    <x v="23"/>
    <s v="São Paulo"/>
    <s v="Notebook 15"/>
    <n v="3200"/>
    <n v="6"/>
    <n v="19200"/>
    <n v="3840"/>
    <n v="0.2"/>
  </r>
  <r>
    <x v="0"/>
    <x v="1"/>
    <x v="3"/>
    <x v="3"/>
    <x v="23"/>
    <s v="São Paulo"/>
    <s v="Desktop Basic"/>
    <n v="4600"/>
    <n v="7"/>
    <n v="32200"/>
    <n v="8050"/>
    <n v="0.25"/>
  </r>
  <r>
    <x v="1"/>
    <x v="1"/>
    <x v="3"/>
    <x v="3"/>
    <x v="23"/>
    <s v="São Paulo"/>
    <s v="Notebook 20"/>
    <n v="5300"/>
    <n v="10"/>
    <n v="53000"/>
    <n v="15900"/>
    <n v="0.3"/>
  </r>
  <r>
    <x v="0"/>
    <x v="1"/>
    <x v="4"/>
    <x v="3"/>
    <x v="23"/>
    <s v="São Paulo"/>
    <s v="TV Ultra"/>
    <n v="5130"/>
    <n v="3"/>
    <n v="15390"/>
    <n v="6156"/>
    <n v="0.4"/>
  </r>
  <r>
    <x v="1"/>
    <x v="1"/>
    <x v="4"/>
    <x v="3"/>
    <x v="23"/>
    <s v="São Paulo"/>
    <s v="TV LED HD"/>
    <n v="3400"/>
    <n v="5"/>
    <n v="17000"/>
    <n v="5950"/>
    <n v="0.35"/>
  </r>
  <r>
    <x v="2"/>
    <x v="0"/>
    <x v="4"/>
    <x v="3"/>
    <x v="23"/>
    <s v="São Paulo"/>
    <s v="Desktop Ultra"/>
    <n v="8902"/>
    <n v="5"/>
    <n v="44510"/>
    <n v="15578.499999999998"/>
    <n v="0.35"/>
  </r>
  <r>
    <x v="0"/>
    <x v="1"/>
    <x v="4"/>
    <x v="3"/>
    <x v="23"/>
    <s v="São Paulo"/>
    <s v="Desktop Pro"/>
    <n v="5340"/>
    <n v="9"/>
    <n v="48060"/>
    <n v="14418"/>
    <n v="0.3"/>
  </r>
  <r>
    <x v="0"/>
    <x v="1"/>
    <x v="5"/>
    <x v="3"/>
    <x v="23"/>
    <s v="São Paulo"/>
    <s v="TV Ultra"/>
    <n v="5130"/>
    <n v="3"/>
    <n v="15390"/>
    <n v="6156"/>
    <n v="0.4"/>
  </r>
  <r>
    <x v="0"/>
    <x v="1"/>
    <x v="5"/>
    <x v="3"/>
    <x v="23"/>
    <s v="São Paulo"/>
    <s v="Desktop Basic"/>
    <n v="4600"/>
    <n v="7"/>
    <n v="32200"/>
    <n v="8050"/>
    <n v="0.25"/>
  </r>
  <r>
    <x v="3"/>
    <x v="0"/>
    <x v="5"/>
    <x v="3"/>
    <x v="23"/>
    <s v="São Paulo"/>
    <s v="Desktop Pro"/>
    <n v="5340"/>
    <n v="10"/>
    <n v="53400"/>
    <n v="16020"/>
    <n v="0.3"/>
  </r>
  <r>
    <x v="0"/>
    <x v="1"/>
    <x v="5"/>
    <x v="3"/>
    <x v="23"/>
    <s v="São Paulo"/>
    <s v="Desktop Basic"/>
    <n v="4600"/>
    <n v="12"/>
    <n v="55200"/>
    <n v="13800"/>
    <n v="0.25"/>
  </r>
  <r>
    <x v="3"/>
    <x v="1"/>
    <x v="6"/>
    <x v="3"/>
    <x v="23"/>
    <s v="São Paulo"/>
    <s v="Monitor 24 pol"/>
    <n v="1500"/>
    <n v="3"/>
    <n v="4500"/>
    <n v="1800"/>
    <n v="0.4"/>
  </r>
  <r>
    <x v="3"/>
    <x v="1"/>
    <x v="6"/>
    <x v="3"/>
    <x v="23"/>
    <s v="São Paulo"/>
    <s v="Monitor 27 pol"/>
    <n v="1700"/>
    <n v="8"/>
    <n v="13600"/>
    <n v="6800"/>
    <n v="0.5"/>
  </r>
  <r>
    <x v="1"/>
    <x v="0"/>
    <x v="6"/>
    <x v="3"/>
    <x v="23"/>
    <s v="São Paulo"/>
    <s v="Notebook 15"/>
    <n v="3200"/>
    <n v="5"/>
    <n v="16000"/>
    <n v="3200"/>
    <n v="0.2"/>
  </r>
  <r>
    <x v="0"/>
    <x v="0"/>
    <x v="6"/>
    <x v="3"/>
    <x v="23"/>
    <s v="São Paulo"/>
    <s v="Desktop Basic"/>
    <n v="4600"/>
    <n v="4"/>
    <n v="18400"/>
    <n v="4600"/>
    <n v="0.25"/>
  </r>
  <r>
    <x v="3"/>
    <x v="0"/>
    <x v="7"/>
    <x v="3"/>
    <x v="23"/>
    <s v="São Paulo"/>
    <s v="Teclado Gamer"/>
    <n v="500"/>
    <n v="1"/>
    <n v="500"/>
    <n v="125"/>
    <n v="0.25"/>
  </r>
  <r>
    <x v="1"/>
    <x v="1"/>
    <x v="7"/>
    <x v="3"/>
    <x v="23"/>
    <s v="São Paulo"/>
    <s v="Teclado Gamer"/>
    <n v="500"/>
    <n v="2"/>
    <n v="1000"/>
    <n v="250"/>
    <n v="0.25"/>
  </r>
  <r>
    <x v="4"/>
    <x v="1"/>
    <x v="7"/>
    <x v="3"/>
    <x v="23"/>
    <s v="São Paulo"/>
    <s v="Desktop Ultra"/>
    <n v="8902"/>
    <n v="1"/>
    <n v="8902"/>
    <n v="3115.7"/>
    <n v="0.35"/>
  </r>
  <r>
    <x v="1"/>
    <x v="0"/>
    <x v="7"/>
    <x v="3"/>
    <x v="23"/>
    <s v="São Paulo"/>
    <s v="Monitor 24 pol"/>
    <n v="1500"/>
    <n v="10"/>
    <n v="15000"/>
    <n v="6000"/>
    <n v="0.4"/>
  </r>
  <r>
    <x v="4"/>
    <x v="1"/>
    <x v="8"/>
    <x v="3"/>
    <x v="23"/>
    <s v="São Paulo"/>
    <s v="Teclado"/>
    <n v="300"/>
    <n v="11"/>
    <n v="3300"/>
    <n v="495"/>
    <n v="0.15"/>
  </r>
  <r>
    <x v="3"/>
    <x v="0"/>
    <x v="8"/>
    <x v="3"/>
    <x v="23"/>
    <s v="São Paulo"/>
    <s v="TV LED HD"/>
    <n v="3400"/>
    <n v="6"/>
    <n v="20400"/>
    <n v="7140"/>
    <n v="0.35"/>
  </r>
  <r>
    <x v="3"/>
    <x v="1"/>
    <x v="8"/>
    <x v="3"/>
    <x v="23"/>
    <s v="São Paulo"/>
    <s v="TV Ultra"/>
    <n v="5130"/>
    <n v="6"/>
    <n v="30780"/>
    <n v="12312"/>
    <n v="0.4"/>
  </r>
  <r>
    <x v="2"/>
    <x v="1"/>
    <x v="8"/>
    <x v="3"/>
    <x v="23"/>
    <s v="São Paulo"/>
    <s v="Desktop Pro"/>
    <n v="5340"/>
    <n v="12"/>
    <n v="64080"/>
    <n v="19224"/>
    <n v="0.3"/>
  </r>
  <r>
    <x v="0"/>
    <x v="1"/>
    <x v="9"/>
    <x v="3"/>
    <x v="23"/>
    <s v="São Paulo"/>
    <s v="Monitor 20 pol"/>
    <n v="1200"/>
    <n v="2"/>
    <n v="2400"/>
    <n v="720"/>
    <n v="0.3"/>
  </r>
  <r>
    <x v="0"/>
    <x v="1"/>
    <x v="9"/>
    <x v="3"/>
    <x v="23"/>
    <s v="São Paulo"/>
    <s v="Notebook 20"/>
    <n v="5300"/>
    <n v="1"/>
    <n v="5300"/>
    <n v="1590"/>
    <n v="0.3"/>
  </r>
  <r>
    <x v="0"/>
    <x v="0"/>
    <x v="9"/>
    <x v="3"/>
    <x v="23"/>
    <s v="São Paulo"/>
    <s v="TV LED HD"/>
    <n v="3400"/>
    <n v="11"/>
    <n v="37400"/>
    <n v="13090"/>
    <n v="0.35"/>
  </r>
  <r>
    <x v="0"/>
    <x v="0"/>
    <x v="9"/>
    <x v="3"/>
    <x v="23"/>
    <s v="São Paulo"/>
    <s v="Desktop Ultra"/>
    <n v="8902"/>
    <n v="10"/>
    <n v="89020"/>
    <n v="31156.999999999996"/>
    <n v="0.35"/>
  </r>
  <r>
    <x v="0"/>
    <x v="1"/>
    <x v="10"/>
    <x v="3"/>
    <x v="23"/>
    <s v="São Paulo"/>
    <s v="Notebook 15"/>
    <n v="3200"/>
    <n v="1"/>
    <n v="3200"/>
    <n v="640"/>
    <n v="0.2"/>
  </r>
  <r>
    <x v="0"/>
    <x v="1"/>
    <x v="10"/>
    <x v="3"/>
    <x v="23"/>
    <s v="São Paulo"/>
    <s v="Desktop Basic"/>
    <n v="4600"/>
    <n v="6"/>
    <n v="27600"/>
    <n v="6900"/>
    <n v="0.25"/>
  </r>
  <r>
    <x v="4"/>
    <x v="0"/>
    <x v="10"/>
    <x v="3"/>
    <x v="23"/>
    <s v="São Paulo"/>
    <s v="TV Ultra"/>
    <n v="5130"/>
    <n v="9"/>
    <n v="46170"/>
    <n v="18468"/>
    <n v="0.4"/>
  </r>
  <r>
    <x v="3"/>
    <x v="1"/>
    <x v="10"/>
    <x v="3"/>
    <x v="23"/>
    <s v="São Paulo"/>
    <s v="Desktop Basic"/>
    <n v="4600"/>
    <n v="11"/>
    <n v="50600"/>
    <n v="12650"/>
    <n v="0.25"/>
  </r>
  <r>
    <x v="3"/>
    <x v="1"/>
    <x v="11"/>
    <x v="3"/>
    <x v="23"/>
    <s v="São Paulo"/>
    <s v="Monitor 27 pol"/>
    <n v="1700"/>
    <n v="9"/>
    <n v="15300"/>
    <n v="7650"/>
    <n v="0.5"/>
  </r>
  <r>
    <x v="0"/>
    <x v="1"/>
    <x v="11"/>
    <x v="3"/>
    <x v="23"/>
    <s v="São Paulo"/>
    <s v="Desktop Basic"/>
    <n v="4600"/>
    <n v="4"/>
    <n v="18400"/>
    <n v="4600"/>
    <n v="0.25"/>
  </r>
  <r>
    <x v="0"/>
    <x v="1"/>
    <x v="11"/>
    <x v="3"/>
    <x v="23"/>
    <s v="São Paulo"/>
    <s v="Notebook 20"/>
    <n v="5300"/>
    <n v="5"/>
    <n v="26500"/>
    <n v="7950"/>
    <n v="0.3"/>
  </r>
  <r>
    <x v="2"/>
    <x v="1"/>
    <x v="11"/>
    <x v="3"/>
    <x v="23"/>
    <s v="São Paulo"/>
    <s v="Notebook 20"/>
    <n v="5300"/>
    <n v="7"/>
    <n v="37100"/>
    <n v="11130"/>
    <n v="0.3"/>
  </r>
  <r>
    <x v="0"/>
    <x v="1"/>
    <x v="12"/>
    <x v="3"/>
    <x v="23"/>
    <s v="São Paulo"/>
    <s v="Monitor 20 pol"/>
    <n v="1200"/>
    <n v="1"/>
    <n v="1200"/>
    <n v="360"/>
    <n v="0.3"/>
  </r>
  <r>
    <x v="1"/>
    <x v="1"/>
    <x v="12"/>
    <x v="3"/>
    <x v="23"/>
    <s v="São Paulo"/>
    <s v="Monitor 27 pol"/>
    <n v="1700"/>
    <n v="6"/>
    <n v="10200"/>
    <n v="5100"/>
    <n v="0.5"/>
  </r>
  <r>
    <x v="0"/>
    <x v="1"/>
    <x v="12"/>
    <x v="3"/>
    <x v="23"/>
    <s v="São Paulo"/>
    <s v="Notebook 17"/>
    <n v="4500"/>
    <n v="3"/>
    <n v="13500"/>
    <n v="3375"/>
    <n v="0.25"/>
  </r>
  <r>
    <x v="0"/>
    <x v="0"/>
    <x v="12"/>
    <x v="3"/>
    <x v="23"/>
    <s v="São Paulo"/>
    <s v="Desktop Pro"/>
    <n v="5340"/>
    <n v="8"/>
    <n v="42720"/>
    <n v="12816"/>
    <n v="0.3"/>
  </r>
  <r>
    <x v="2"/>
    <x v="1"/>
    <x v="13"/>
    <x v="3"/>
    <x v="23"/>
    <s v="São Paulo"/>
    <s v="Monitor 27 pol"/>
    <n v="1700"/>
    <n v="1"/>
    <n v="1700"/>
    <n v="850"/>
    <n v="0.5"/>
  </r>
  <r>
    <x v="0"/>
    <x v="1"/>
    <x v="13"/>
    <x v="3"/>
    <x v="23"/>
    <s v="São Paulo"/>
    <s v="Teclado"/>
    <n v="300"/>
    <n v="9"/>
    <n v="2700"/>
    <n v="405"/>
    <n v="0.15"/>
  </r>
  <r>
    <x v="2"/>
    <x v="1"/>
    <x v="13"/>
    <x v="3"/>
    <x v="23"/>
    <s v="São Paulo"/>
    <s v="Teclado"/>
    <n v="300"/>
    <n v="11"/>
    <n v="3300"/>
    <n v="495"/>
    <n v="0.15"/>
  </r>
  <r>
    <x v="3"/>
    <x v="0"/>
    <x v="13"/>
    <x v="3"/>
    <x v="23"/>
    <s v="São Paulo"/>
    <s v="Monitor 24 pol"/>
    <n v="1500"/>
    <n v="6"/>
    <n v="9000"/>
    <n v="3600"/>
    <n v="0.4"/>
  </r>
  <r>
    <x v="3"/>
    <x v="0"/>
    <x v="14"/>
    <x v="3"/>
    <x v="23"/>
    <s v="São Paulo"/>
    <s v="Monitor 20 pol"/>
    <n v="1200"/>
    <n v="8"/>
    <n v="9600"/>
    <n v="2880"/>
    <n v="0.3"/>
  </r>
  <r>
    <x v="4"/>
    <x v="1"/>
    <x v="14"/>
    <x v="3"/>
    <x v="23"/>
    <s v="São Paulo"/>
    <s v="Monitor 24 pol"/>
    <n v="1500"/>
    <n v="7"/>
    <n v="10500"/>
    <n v="4200"/>
    <n v="0.4"/>
  </r>
  <r>
    <x v="0"/>
    <x v="1"/>
    <x v="14"/>
    <x v="3"/>
    <x v="23"/>
    <s v="São Paulo"/>
    <s v="Desktop Pro"/>
    <n v="5340"/>
    <n v="8"/>
    <n v="42720"/>
    <n v="12816"/>
    <n v="0.3"/>
  </r>
  <r>
    <x v="2"/>
    <x v="1"/>
    <x v="14"/>
    <x v="3"/>
    <x v="23"/>
    <s v="São Paulo"/>
    <s v="Desktop Ultra"/>
    <n v="8902"/>
    <n v="7"/>
    <n v="62314"/>
    <n v="21809.899999999998"/>
    <n v="0.35"/>
  </r>
  <r>
    <x v="1"/>
    <x v="0"/>
    <x v="15"/>
    <x v="3"/>
    <x v="23"/>
    <s v="São Paulo"/>
    <s v="Teclado Gamer"/>
    <n v="500"/>
    <n v="6"/>
    <n v="3000"/>
    <n v="750"/>
    <n v="0.25"/>
  </r>
  <r>
    <x v="1"/>
    <x v="1"/>
    <x v="15"/>
    <x v="3"/>
    <x v="23"/>
    <s v="São Paulo"/>
    <s v="Notebook 15"/>
    <n v="3200"/>
    <n v="5"/>
    <n v="16000"/>
    <n v="3200"/>
    <n v="0.2"/>
  </r>
  <r>
    <x v="3"/>
    <x v="1"/>
    <x v="15"/>
    <x v="3"/>
    <x v="23"/>
    <s v="São Paulo"/>
    <s v="Desktop Basic"/>
    <n v="4600"/>
    <n v="5"/>
    <n v="23000"/>
    <n v="5750"/>
    <n v="0.25"/>
  </r>
  <r>
    <x v="0"/>
    <x v="1"/>
    <x v="15"/>
    <x v="3"/>
    <x v="23"/>
    <s v="São Paulo"/>
    <s v="Desktop Basic"/>
    <n v="4600"/>
    <n v="10"/>
    <n v="46000"/>
    <n v="11500"/>
    <n v="0.25"/>
  </r>
  <r>
    <x v="0"/>
    <x v="0"/>
    <x v="16"/>
    <x v="3"/>
    <x v="23"/>
    <s v="São Paulo"/>
    <s v="Teclado Gamer"/>
    <n v="500"/>
    <n v="4"/>
    <n v="2000"/>
    <n v="500"/>
    <n v="0.25"/>
  </r>
  <r>
    <x v="2"/>
    <x v="1"/>
    <x v="16"/>
    <x v="3"/>
    <x v="23"/>
    <s v="São Paulo"/>
    <s v="Notebook 15"/>
    <n v="3200"/>
    <n v="4"/>
    <n v="12800"/>
    <n v="2560"/>
    <n v="0.2"/>
  </r>
  <r>
    <x v="3"/>
    <x v="0"/>
    <x v="16"/>
    <x v="3"/>
    <x v="23"/>
    <s v="São Paulo"/>
    <s v="Notebook 17"/>
    <n v="4500"/>
    <n v="8"/>
    <n v="36000"/>
    <n v="9000"/>
    <n v="0.25"/>
  </r>
  <r>
    <x v="4"/>
    <x v="1"/>
    <x v="16"/>
    <x v="3"/>
    <x v="23"/>
    <s v="São Paulo"/>
    <s v="TV Ultra"/>
    <n v="5130"/>
    <n v="10"/>
    <n v="51300"/>
    <n v="20520"/>
    <n v="0.4"/>
  </r>
  <r>
    <x v="3"/>
    <x v="1"/>
    <x v="17"/>
    <x v="3"/>
    <x v="23"/>
    <s v="São Paulo"/>
    <s v="Teclado Gamer"/>
    <n v="500"/>
    <n v="11"/>
    <n v="5500"/>
    <n v="1375"/>
    <n v="0.25"/>
  </r>
  <r>
    <x v="1"/>
    <x v="1"/>
    <x v="17"/>
    <x v="3"/>
    <x v="23"/>
    <s v="São Paulo"/>
    <s v="Notebook 15"/>
    <n v="3200"/>
    <n v="6"/>
    <n v="19200"/>
    <n v="3840"/>
    <n v="0.2"/>
  </r>
  <r>
    <x v="0"/>
    <x v="1"/>
    <x v="17"/>
    <x v="3"/>
    <x v="23"/>
    <s v="São Paulo"/>
    <s v="Desktop Ultra"/>
    <n v="8902"/>
    <n v="4"/>
    <n v="35608"/>
    <n v="12462.8"/>
    <n v="0.35"/>
  </r>
  <r>
    <x v="1"/>
    <x v="1"/>
    <x v="17"/>
    <x v="3"/>
    <x v="23"/>
    <s v="São Paulo"/>
    <s v="Desktop Ultra"/>
    <n v="8902"/>
    <n v="5"/>
    <n v="44510"/>
    <n v="15578.499999999998"/>
    <n v="0.35"/>
  </r>
  <r>
    <x v="0"/>
    <x v="0"/>
    <x v="18"/>
    <x v="3"/>
    <x v="23"/>
    <s v="São Paulo"/>
    <s v="Monitor 24 pol"/>
    <n v="1500"/>
    <n v="11"/>
    <n v="16500"/>
    <n v="6600"/>
    <n v="0.4"/>
  </r>
  <r>
    <x v="4"/>
    <x v="1"/>
    <x v="18"/>
    <x v="3"/>
    <x v="23"/>
    <s v="São Paulo"/>
    <s v="Notebook 15"/>
    <n v="3200"/>
    <n v="8"/>
    <n v="25600"/>
    <n v="5120"/>
    <n v="0.2"/>
  </r>
  <r>
    <x v="0"/>
    <x v="1"/>
    <x v="18"/>
    <x v="3"/>
    <x v="23"/>
    <s v="São Paulo"/>
    <s v="Notebook 17"/>
    <n v="4500"/>
    <n v="6"/>
    <n v="27000"/>
    <n v="6750"/>
    <n v="0.25"/>
  </r>
  <r>
    <x v="3"/>
    <x v="0"/>
    <x v="18"/>
    <x v="3"/>
    <x v="23"/>
    <s v="São Paulo"/>
    <s v="TV Ultra"/>
    <n v="5130"/>
    <n v="6"/>
    <n v="30780"/>
    <n v="12312"/>
    <n v="0.4"/>
  </r>
  <r>
    <x v="0"/>
    <x v="1"/>
    <x v="19"/>
    <x v="3"/>
    <x v="23"/>
    <s v="São Paulo"/>
    <s v="Monitor 27 pol"/>
    <n v="1700"/>
    <n v="3"/>
    <n v="5100"/>
    <n v="2550"/>
    <n v="0.5"/>
  </r>
  <r>
    <x v="3"/>
    <x v="1"/>
    <x v="19"/>
    <x v="3"/>
    <x v="23"/>
    <s v="São Paulo"/>
    <s v="Notebook 17"/>
    <n v="4500"/>
    <n v="2"/>
    <n v="9000"/>
    <n v="2250"/>
    <n v="0.25"/>
  </r>
  <r>
    <x v="1"/>
    <x v="0"/>
    <x v="19"/>
    <x v="3"/>
    <x v="23"/>
    <s v="São Paulo"/>
    <s v="Monitor 27 pol"/>
    <n v="1700"/>
    <n v="6"/>
    <n v="10200"/>
    <n v="5100"/>
    <n v="0.5"/>
  </r>
  <r>
    <x v="4"/>
    <x v="1"/>
    <x v="19"/>
    <x v="3"/>
    <x v="23"/>
    <s v="São Paulo"/>
    <s v="Monitor 20 pol"/>
    <n v="1200"/>
    <n v="9"/>
    <n v="10800"/>
    <n v="3240"/>
    <n v="0.3"/>
  </r>
  <r>
    <x v="3"/>
    <x v="0"/>
    <x v="20"/>
    <x v="3"/>
    <x v="23"/>
    <s v="São Paulo"/>
    <s v="Monitor 24 pol"/>
    <n v="1500"/>
    <n v="1"/>
    <n v="1500"/>
    <n v="600"/>
    <n v="0.4"/>
  </r>
  <r>
    <x v="1"/>
    <x v="1"/>
    <x v="20"/>
    <x v="3"/>
    <x v="23"/>
    <s v="São Paulo"/>
    <s v="Monitor 24 pol"/>
    <n v="1500"/>
    <n v="2"/>
    <n v="3000"/>
    <n v="1200"/>
    <n v="0.4"/>
  </r>
  <r>
    <x v="3"/>
    <x v="1"/>
    <x v="20"/>
    <x v="3"/>
    <x v="23"/>
    <s v="São Paulo"/>
    <s v="TV LED HD"/>
    <n v="3400"/>
    <n v="6"/>
    <n v="20400"/>
    <n v="7140"/>
    <n v="0.35"/>
  </r>
  <r>
    <x v="1"/>
    <x v="1"/>
    <x v="20"/>
    <x v="3"/>
    <x v="23"/>
    <s v="São Paulo"/>
    <s v="Desktop Ultra"/>
    <n v="8902"/>
    <n v="9"/>
    <n v="80118"/>
    <n v="28041.3"/>
    <n v="0.35"/>
  </r>
  <r>
    <x v="1"/>
    <x v="1"/>
    <x v="21"/>
    <x v="3"/>
    <x v="23"/>
    <s v="São Paulo"/>
    <s v="Teclado"/>
    <n v="300"/>
    <n v="11"/>
    <n v="3300"/>
    <n v="495"/>
    <n v="0.15"/>
  </r>
  <r>
    <x v="3"/>
    <x v="1"/>
    <x v="21"/>
    <x v="3"/>
    <x v="23"/>
    <s v="São Paulo"/>
    <s v="Monitor 27 pol"/>
    <n v="1700"/>
    <n v="8"/>
    <n v="13600"/>
    <n v="6800"/>
    <n v="0.5"/>
  </r>
  <r>
    <x v="3"/>
    <x v="1"/>
    <x v="21"/>
    <x v="3"/>
    <x v="23"/>
    <s v="São Paulo"/>
    <s v="Monitor 24 pol"/>
    <n v="1500"/>
    <n v="10"/>
    <n v="15000"/>
    <n v="6000"/>
    <n v="0.4"/>
  </r>
  <r>
    <x v="0"/>
    <x v="1"/>
    <x v="21"/>
    <x v="3"/>
    <x v="23"/>
    <s v="São Paulo"/>
    <s v="TV Ultra"/>
    <n v="5130"/>
    <n v="8"/>
    <n v="41040"/>
    <n v="16416"/>
    <n v="0.4"/>
  </r>
  <r>
    <x v="0"/>
    <x v="1"/>
    <x v="22"/>
    <x v="3"/>
    <x v="23"/>
    <s v="São Paulo"/>
    <s v="Monitor 20 pol"/>
    <n v="1200"/>
    <n v="2"/>
    <n v="2400"/>
    <n v="720"/>
    <n v="0.3"/>
  </r>
  <r>
    <x v="1"/>
    <x v="1"/>
    <x v="22"/>
    <x v="3"/>
    <x v="23"/>
    <s v="São Paulo"/>
    <s v="TV LED HD"/>
    <n v="3400"/>
    <n v="2"/>
    <n v="6800"/>
    <n v="2380"/>
    <n v="0.35"/>
  </r>
  <r>
    <x v="1"/>
    <x v="1"/>
    <x v="22"/>
    <x v="3"/>
    <x v="23"/>
    <s v="São Paulo"/>
    <s v="TV LED HD"/>
    <n v="3400"/>
    <n v="3"/>
    <n v="10200"/>
    <n v="3570"/>
    <n v="0.35"/>
  </r>
  <r>
    <x v="3"/>
    <x v="0"/>
    <x v="22"/>
    <x v="3"/>
    <x v="23"/>
    <s v="São Paulo"/>
    <s v="Notebook 17"/>
    <n v="4500"/>
    <n v="9"/>
    <n v="40500"/>
    <n v="10125"/>
    <n v="0.25"/>
  </r>
  <r>
    <x v="0"/>
    <x v="0"/>
    <x v="23"/>
    <x v="3"/>
    <x v="23"/>
    <s v="São Paulo"/>
    <s v="Monitor 20 pol"/>
    <n v="1200"/>
    <n v="2"/>
    <n v="2400"/>
    <n v="720"/>
    <n v="0.3"/>
  </r>
  <r>
    <x v="2"/>
    <x v="1"/>
    <x v="23"/>
    <x v="3"/>
    <x v="23"/>
    <s v="São Paulo"/>
    <s v="Notebook 15"/>
    <n v="3200"/>
    <n v="4"/>
    <n v="12800"/>
    <n v="2560"/>
    <n v="0.2"/>
  </r>
  <r>
    <x v="3"/>
    <x v="1"/>
    <x v="23"/>
    <x v="3"/>
    <x v="23"/>
    <s v="São Paulo"/>
    <s v="TV Ultra"/>
    <n v="5130"/>
    <n v="4"/>
    <n v="20520"/>
    <n v="8208"/>
    <n v="0.4"/>
  </r>
  <r>
    <x v="1"/>
    <x v="1"/>
    <x v="23"/>
    <x v="3"/>
    <x v="23"/>
    <s v="São Paulo"/>
    <s v="Notebook 20"/>
    <n v="5300"/>
    <n v="11"/>
    <n v="58300"/>
    <n v="17490"/>
    <n v="0.3"/>
  </r>
  <r>
    <x v="4"/>
    <x v="0"/>
    <x v="24"/>
    <x v="3"/>
    <x v="23"/>
    <s v="São Paulo"/>
    <s v="Teclado Gamer"/>
    <n v="500"/>
    <n v="8"/>
    <n v="4000"/>
    <n v="1000"/>
    <n v="0.25"/>
  </r>
  <r>
    <x v="0"/>
    <x v="1"/>
    <x v="24"/>
    <x v="3"/>
    <x v="23"/>
    <s v="São Paulo"/>
    <s v="Desktop Basic"/>
    <n v="4600"/>
    <n v="1"/>
    <n v="4600"/>
    <n v="1150"/>
    <n v="0.25"/>
  </r>
  <r>
    <x v="0"/>
    <x v="0"/>
    <x v="24"/>
    <x v="3"/>
    <x v="23"/>
    <s v="São Paulo"/>
    <s v="Notebook 20"/>
    <n v="5300"/>
    <n v="4"/>
    <n v="21200"/>
    <n v="6360"/>
    <n v="0.3"/>
  </r>
  <r>
    <x v="0"/>
    <x v="0"/>
    <x v="24"/>
    <x v="3"/>
    <x v="23"/>
    <s v="São Paulo"/>
    <s v="Notebook 15"/>
    <n v="3200"/>
    <n v="7"/>
    <n v="22400"/>
    <n v="4480"/>
    <n v="0.2"/>
  </r>
  <r>
    <x v="0"/>
    <x v="0"/>
    <x v="25"/>
    <x v="3"/>
    <x v="23"/>
    <s v="São Paulo"/>
    <s v="Monitor 20 pol"/>
    <n v="1200"/>
    <n v="2"/>
    <n v="2400"/>
    <n v="720"/>
    <n v="0.3"/>
  </r>
  <r>
    <x v="0"/>
    <x v="1"/>
    <x v="25"/>
    <x v="3"/>
    <x v="23"/>
    <s v="São Paulo"/>
    <s v="Notebook 17"/>
    <n v="4500"/>
    <n v="1"/>
    <n v="4500"/>
    <n v="1125"/>
    <n v="0.25"/>
  </r>
  <r>
    <x v="0"/>
    <x v="0"/>
    <x v="25"/>
    <x v="3"/>
    <x v="23"/>
    <s v="São Paulo"/>
    <s v="Monitor 24 pol"/>
    <n v="1500"/>
    <n v="8"/>
    <n v="12000"/>
    <n v="4800"/>
    <n v="0.4"/>
  </r>
  <r>
    <x v="1"/>
    <x v="1"/>
    <x v="25"/>
    <x v="3"/>
    <x v="23"/>
    <s v="São Paulo"/>
    <s v="Desktop Pro"/>
    <n v="5340"/>
    <n v="4"/>
    <n v="21360"/>
    <n v="6408"/>
    <n v="0.3"/>
  </r>
  <r>
    <x v="3"/>
    <x v="1"/>
    <x v="26"/>
    <x v="3"/>
    <x v="23"/>
    <s v="São Paulo"/>
    <s v="Teclado"/>
    <n v="300"/>
    <n v="5"/>
    <n v="1500"/>
    <n v="225"/>
    <n v="0.15"/>
  </r>
  <r>
    <x v="3"/>
    <x v="1"/>
    <x v="26"/>
    <x v="3"/>
    <x v="23"/>
    <s v="São Paulo"/>
    <s v="Notebook 17"/>
    <n v="4500"/>
    <n v="8"/>
    <n v="36000"/>
    <n v="9000"/>
    <n v="0.25"/>
  </r>
  <r>
    <x v="0"/>
    <x v="0"/>
    <x v="26"/>
    <x v="3"/>
    <x v="23"/>
    <s v="São Paulo"/>
    <s v="TV LED HD"/>
    <n v="3400"/>
    <n v="11"/>
    <n v="37400"/>
    <n v="13090"/>
    <n v="0.35"/>
  </r>
  <r>
    <x v="0"/>
    <x v="1"/>
    <x v="26"/>
    <x v="3"/>
    <x v="23"/>
    <s v="São Paulo"/>
    <s v="Desktop Basic"/>
    <n v="4600"/>
    <n v="12"/>
    <n v="55200"/>
    <n v="13800"/>
    <n v="0.25"/>
  </r>
  <r>
    <x v="0"/>
    <x v="0"/>
    <x v="27"/>
    <x v="3"/>
    <x v="23"/>
    <s v="São Paulo"/>
    <s v="Monitor 24 pol"/>
    <n v="1500"/>
    <n v="9"/>
    <n v="13500"/>
    <n v="5400"/>
    <n v="0.4"/>
  </r>
  <r>
    <x v="0"/>
    <x v="1"/>
    <x v="27"/>
    <x v="3"/>
    <x v="23"/>
    <s v="São Paulo"/>
    <s v="Desktop Pro"/>
    <n v="5340"/>
    <n v="3"/>
    <n v="16020"/>
    <n v="4806"/>
    <n v="0.3"/>
  </r>
  <r>
    <x v="0"/>
    <x v="1"/>
    <x v="27"/>
    <x v="3"/>
    <x v="23"/>
    <s v="São Paulo"/>
    <s v="Notebook 20"/>
    <n v="5300"/>
    <n v="5"/>
    <n v="26500"/>
    <n v="7950"/>
    <n v="0.3"/>
  </r>
  <r>
    <x v="1"/>
    <x v="1"/>
    <x v="27"/>
    <x v="3"/>
    <x v="23"/>
    <s v="São Paulo"/>
    <s v="Notebook 17"/>
    <n v="4500"/>
    <n v="12"/>
    <n v="54000"/>
    <n v="13500"/>
    <n v="0.25"/>
  </r>
  <r>
    <x v="1"/>
    <x v="1"/>
    <x v="28"/>
    <x v="3"/>
    <x v="23"/>
    <s v="São Paulo"/>
    <s v="Teclado"/>
    <n v="300"/>
    <n v="1"/>
    <n v="300"/>
    <n v="45"/>
    <n v="0.15"/>
  </r>
  <r>
    <x v="3"/>
    <x v="1"/>
    <x v="28"/>
    <x v="3"/>
    <x v="23"/>
    <s v="São Paulo"/>
    <s v="Monitor 27 pol"/>
    <n v="1700"/>
    <n v="2"/>
    <n v="3400"/>
    <n v="1700"/>
    <n v="0.5"/>
  </r>
  <r>
    <x v="0"/>
    <x v="1"/>
    <x v="28"/>
    <x v="3"/>
    <x v="23"/>
    <s v="São Paulo"/>
    <s v="Notebook 20"/>
    <n v="5300"/>
    <n v="1"/>
    <n v="5300"/>
    <n v="1590"/>
    <n v="0.3"/>
  </r>
  <r>
    <x v="3"/>
    <x v="0"/>
    <x v="28"/>
    <x v="3"/>
    <x v="23"/>
    <s v="São Paulo"/>
    <s v="TV LED HD"/>
    <n v="3400"/>
    <n v="3"/>
    <n v="10200"/>
    <n v="3570"/>
    <n v="0.35"/>
  </r>
  <r>
    <x v="2"/>
    <x v="0"/>
    <x v="28"/>
    <x v="3"/>
    <x v="23"/>
    <s v="São Paulo"/>
    <s v="Monitor 24 pol"/>
    <n v="1500"/>
    <n v="12"/>
    <n v="18000"/>
    <n v="7200"/>
    <n v="0.4"/>
  </r>
  <r>
    <x v="0"/>
    <x v="1"/>
    <x v="28"/>
    <x v="3"/>
    <x v="23"/>
    <s v="São Paulo"/>
    <s v="Notebook 17"/>
    <n v="4500"/>
    <n v="7"/>
    <n v="31500"/>
    <n v="7875"/>
    <n v="0.25"/>
  </r>
  <r>
    <x v="3"/>
    <x v="0"/>
    <x v="28"/>
    <x v="3"/>
    <x v="23"/>
    <s v="São Paulo"/>
    <s v="Notebook 17"/>
    <n v="4500"/>
    <n v="8"/>
    <n v="36000"/>
    <n v="9000"/>
    <n v="0.25"/>
  </r>
  <r>
    <x v="4"/>
    <x v="0"/>
    <x v="28"/>
    <x v="3"/>
    <x v="23"/>
    <s v="São Paulo"/>
    <s v="TV Ultra"/>
    <n v="5130"/>
    <n v="8"/>
    <n v="41040"/>
    <n v="16416"/>
    <n v="0.4"/>
  </r>
  <r>
    <x v="4"/>
    <x v="1"/>
    <x v="29"/>
    <x v="3"/>
    <x v="23"/>
    <s v="São Paulo"/>
    <s v="Monitor 24 pol"/>
    <n v="1500"/>
    <n v="4"/>
    <n v="6000"/>
    <n v="2400"/>
    <n v="0.4"/>
  </r>
  <r>
    <x v="3"/>
    <x v="1"/>
    <x v="29"/>
    <x v="3"/>
    <x v="23"/>
    <s v="São Paulo"/>
    <s v="TV LED HD"/>
    <n v="3400"/>
    <n v="5"/>
    <n v="17000"/>
    <n v="5950"/>
    <n v="0.35"/>
  </r>
  <r>
    <x v="1"/>
    <x v="1"/>
    <x v="29"/>
    <x v="3"/>
    <x v="23"/>
    <s v="São Paulo"/>
    <s v="Desktop Ultra"/>
    <n v="8902"/>
    <n v="5"/>
    <n v="44510"/>
    <n v="15578.499999999998"/>
    <n v="0.35"/>
  </r>
  <r>
    <x v="0"/>
    <x v="0"/>
    <x v="29"/>
    <x v="3"/>
    <x v="23"/>
    <s v="São Paulo"/>
    <s v="Desktop Pro"/>
    <n v="5340"/>
    <n v="11"/>
    <n v="58740"/>
    <n v="17622"/>
    <n v="0.3"/>
  </r>
  <r>
    <x v="3"/>
    <x v="1"/>
    <x v="30"/>
    <x v="3"/>
    <x v="23"/>
    <s v="São Paulo"/>
    <s v="Teclado Gamer"/>
    <n v="500"/>
    <n v="1"/>
    <n v="500"/>
    <n v="125"/>
    <n v="0.25"/>
  </r>
  <r>
    <x v="1"/>
    <x v="1"/>
    <x v="30"/>
    <x v="3"/>
    <x v="23"/>
    <s v="São Paulo"/>
    <s v="Monitor 27 pol"/>
    <n v="1700"/>
    <n v="1"/>
    <n v="1700"/>
    <n v="850"/>
    <n v="0.5"/>
  </r>
  <r>
    <x v="2"/>
    <x v="1"/>
    <x v="30"/>
    <x v="3"/>
    <x v="23"/>
    <s v="São Paulo"/>
    <s v="Teclado Gamer"/>
    <n v="500"/>
    <n v="12"/>
    <n v="6000"/>
    <n v="1500"/>
    <n v="0.25"/>
  </r>
  <r>
    <x v="1"/>
    <x v="0"/>
    <x v="30"/>
    <x v="3"/>
    <x v="23"/>
    <s v="São Paulo"/>
    <s v="Desktop Pro"/>
    <n v="5340"/>
    <n v="4"/>
    <n v="21360"/>
    <n v="6408"/>
    <n v="0.3"/>
  </r>
  <r>
    <x v="3"/>
    <x v="0"/>
    <x v="31"/>
    <x v="3"/>
    <x v="23"/>
    <s v="São Paulo"/>
    <s v="Teclado"/>
    <n v="300"/>
    <n v="10"/>
    <n v="3000"/>
    <n v="450"/>
    <n v="0.15"/>
  </r>
  <r>
    <x v="1"/>
    <x v="1"/>
    <x v="31"/>
    <x v="3"/>
    <x v="23"/>
    <s v="São Paulo"/>
    <s v="Monitor 24 pol"/>
    <n v="1500"/>
    <n v="4"/>
    <n v="6000"/>
    <n v="2400"/>
    <n v="0.4"/>
  </r>
  <r>
    <x v="1"/>
    <x v="1"/>
    <x v="31"/>
    <x v="3"/>
    <x v="23"/>
    <s v="São Paulo"/>
    <s v="Monitor 20 pol"/>
    <n v="1200"/>
    <n v="7"/>
    <n v="8400"/>
    <n v="2520"/>
    <n v="0.3"/>
  </r>
  <r>
    <x v="0"/>
    <x v="1"/>
    <x v="31"/>
    <x v="3"/>
    <x v="23"/>
    <s v="São Paulo"/>
    <s v="TV LED HD"/>
    <n v="3400"/>
    <n v="11"/>
    <n v="37400"/>
    <n v="13090"/>
    <n v="0.35"/>
  </r>
  <r>
    <x v="0"/>
    <x v="1"/>
    <x v="32"/>
    <x v="3"/>
    <x v="23"/>
    <s v="São Paulo"/>
    <s v="Notebook 17"/>
    <n v="4500"/>
    <n v="3"/>
    <n v="13500"/>
    <n v="3375"/>
    <n v="0.25"/>
  </r>
  <r>
    <x v="3"/>
    <x v="1"/>
    <x v="32"/>
    <x v="3"/>
    <x v="23"/>
    <s v="São Paulo"/>
    <s v="TV Ultra"/>
    <n v="5130"/>
    <n v="5"/>
    <n v="25650"/>
    <n v="10260"/>
    <n v="0.4"/>
  </r>
  <r>
    <x v="0"/>
    <x v="0"/>
    <x v="32"/>
    <x v="3"/>
    <x v="23"/>
    <s v="São Paulo"/>
    <s v="Desktop Pro"/>
    <n v="5340"/>
    <n v="8"/>
    <n v="42720"/>
    <n v="12816"/>
    <n v="0.3"/>
  </r>
  <r>
    <x v="1"/>
    <x v="1"/>
    <x v="32"/>
    <x v="3"/>
    <x v="23"/>
    <s v="São Paulo"/>
    <s v="Desktop Ultra"/>
    <n v="8902"/>
    <n v="7"/>
    <n v="62314"/>
    <n v="21809.899999999998"/>
    <n v="0.35"/>
  </r>
  <r>
    <x v="1"/>
    <x v="1"/>
    <x v="33"/>
    <x v="3"/>
    <x v="23"/>
    <s v="São Paulo"/>
    <s v="Monitor 27 pol"/>
    <n v="1700"/>
    <n v="1"/>
    <n v="1700"/>
    <n v="850"/>
    <n v="0.5"/>
  </r>
  <r>
    <x v="3"/>
    <x v="0"/>
    <x v="33"/>
    <x v="3"/>
    <x v="23"/>
    <s v="São Paulo"/>
    <s v="Monitor 27 pol"/>
    <n v="1700"/>
    <n v="2"/>
    <n v="3400"/>
    <n v="1700"/>
    <n v="0.5"/>
  </r>
  <r>
    <x v="1"/>
    <x v="1"/>
    <x v="33"/>
    <x v="3"/>
    <x v="23"/>
    <s v="São Paulo"/>
    <s v="Monitor 20 pol"/>
    <n v="1200"/>
    <n v="7"/>
    <n v="8400"/>
    <n v="2520"/>
    <n v="0.3"/>
  </r>
  <r>
    <x v="1"/>
    <x v="0"/>
    <x v="33"/>
    <x v="3"/>
    <x v="23"/>
    <s v="São Paulo"/>
    <s v="Desktop Pro"/>
    <n v="5340"/>
    <n v="4"/>
    <n v="21360"/>
    <n v="6408"/>
    <n v="0.3"/>
  </r>
  <r>
    <x v="0"/>
    <x v="1"/>
    <x v="34"/>
    <x v="3"/>
    <x v="23"/>
    <s v="São Paulo"/>
    <s v="Teclado"/>
    <n v="300"/>
    <n v="12"/>
    <n v="3600"/>
    <n v="540"/>
    <n v="0.15"/>
  </r>
  <r>
    <x v="0"/>
    <x v="1"/>
    <x v="34"/>
    <x v="3"/>
    <x v="23"/>
    <s v="São Paulo"/>
    <s v="TV Ultra"/>
    <n v="5130"/>
    <n v="3"/>
    <n v="15390"/>
    <n v="6156"/>
    <n v="0.4"/>
  </r>
  <r>
    <x v="1"/>
    <x v="1"/>
    <x v="34"/>
    <x v="3"/>
    <x v="23"/>
    <s v="São Paulo"/>
    <s v="Notebook 20"/>
    <n v="5300"/>
    <n v="7"/>
    <n v="37100"/>
    <n v="11130"/>
    <n v="0.3"/>
  </r>
  <r>
    <x v="3"/>
    <x v="1"/>
    <x v="34"/>
    <x v="3"/>
    <x v="23"/>
    <s v="São Paulo"/>
    <s v="Desktop Pro"/>
    <n v="5340"/>
    <n v="12"/>
    <n v="64080"/>
    <n v="19224"/>
    <n v="0.3"/>
  </r>
  <r>
    <x v="3"/>
    <x v="1"/>
    <x v="35"/>
    <x v="3"/>
    <x v="23"/>
    <s v="São Paulo"/>
    <s v="Teclado Gamer"/>
    <n v="500"/>
    <n v="2"/>
    <n v="1000"/>
    <n v="250"/>
    <n v="0.25"/>
  </r>
  <r>
    <x v="0"/>
    <x v="1"/>
    <x v="35"/>
    <x v="3"/>
    <x v="23"/>
    <s v="São Paulo"/>
    <s v="Notebook 15"/>
    <n v="3200"/>
    <n v="7"/>
    <n v="22400"/>
    <n v="4480"/>
    <n v="0.2"/>
  </r>
  <r>
    <x v="3"/>
    <x v="1"/>
    <x v="35"/>
    <x v="3"/>
    <x v="23"/>
    <s v="São Paulo"/>
    <s v="Desktop Basic"/>
    <n v="4600"/>
    <n v="5"/>
    <n v="23000"/>
    <n v="5750"/>
    <n v="0.25"/>
  </r>
  <r>
    <x v="3"/>
    <x v="0"/>
    <x v="35"/>
    <x v="3"/>
    <x v="23"/>
    <s v="São Paulo"/>
    <s v="Notebook 17"/>
    <n v="4500"/>
    <n v="9"/>
    <n v="40500"/>
    <n v="10125"/>
    <n v="0.25"/>
  </r>
  <r>
    <x v="1"/>
    <x v="1"/>
    <x v="36"/>
    <x v="3"/>
    <x v="23"/>
    <s v="São Paulo"/>
    <s v="Monitor 27 pol"/>
    <n v="1700"/>
    <n v="1"/>
    <n v="1700"/>
    <n v="850"/>
    <n v="0.5"/>
  </r>
  <r>
    <x v="1"/>
    <x v="1"/>
    <x v="36"/>
    <x v="3"/>
    <x v="23"/>
    <s v="São Paulo"/>
    <s v="Teclado"/>
    <n v="300"/>
    <n v="7"/>
    <n v="2100"/>
    <n v="315"/>
    <n v="0.15"/>
  </r>
  <r>
    <x v="0"/>
    <x v="1"/>
    <x v="36"/>
    <x v="3"/>
    <x v="23"/>
    <s v="São Paulo"/>
    <s v="Desktop Basic"/>
    <n v="4600"/>
    <n v="1"/>
    <n v="4600"/>
    <n v="1150"/>
    <n v="0.25"/>
  </r>
  <r>
    <x v="1"/>
    <x v="1"/>
    <x v="36"/>
    <x v="3"/>
    <x v="23"/>
    <s v="São Paulo"/>
    <s v="Desktop Ultra"/>
    <n v="8902"/>
    <n v="12"/>
    <n v="106824"/>
    <n v="37388.399999999994"/>
    <n v="0.35"/>
  </r>
  <r>
    <x v="4"/>
    <x v="1"/>
    <x v="37"/>
    <x v="3"/>
    <x v="23"/>
    <s v="São Paulo"/>
    <s v="Desktop Basic"/>
    <n v="4600"/>
    <n v="2"/>
    <n v="9200"/>
    <n v="2300"/>
    <n v="0.25"/>
  </r>
  <r>
    <x v="1"/>
    <x v="1"/>
    <x v="37"/>
    <x v="3"/>
    <x v="23"/>
    <s v="São Paulo"/>
    <s v="Notebook 17"/>
    <n v="4500"/>
    <n v="4"/>
    <n v="18000"/>
    <n v="4500"/>
    <n v="0.25"/>
  </r>
  <r>
    <x v="0"/>
    <x v="0"/>
    <x v="37"/>
    <x v="3"/>
    <x v="23"/>
    <s v="São Paulo"/>
    <s v="Desktop Ultra"/>
    <n v="8902"/>
    <n v="4"/>
    <n v="35608"/>
    <n v="12462.8"/>
    <n v="0.35"/>
  </r>
  <r>
    <x v="0"/>
    <x v="1"/>
    <x v="37"/>
    <x v="3"/>
    <x v="23"/>
    <s v="São Paulo"/>
    <s v="Desktop Pro"/>
    <n v="5340"/>
    <n v="11"/>
    <n v="58740"/>
    <n v="17622"/>
    <n v="0.3"/>
  </r>
  <r>
    <x v="0"/>
    <x v="0"/>
    <x v="38"/>
    <x v="3"/>
    <x v="23"/>
    <s v="São Paulo"/>
    <s v="TV Ultra"/>
    <n v="5130"/>
    <n v="2"/>
    <n v="10260"/>
    <n v="4104"/>
    <n v="0.4"/>
  </r>
  <r>
    <x v="0"/>
    <x v="1"/>
    <x v="38"/>
    <x v="3"/>
    <x v="23"/>
    <s v="São Paulo"/>
    <s v="Monitor 27 pol"/>
    <n v="1700"/>
    <n v="9"/>
    <n v="15300"/>
    <n v="7650"/>
    <n v="0.5"/>
  </r>
  <r>
    <x v="1"/>
    <x v="0"/>
    <x v="38"/>
    <x v="3"/>
    <x v="23"/>
    <s v="São Paulo"/>
    <s v="Notebook 17"/>
    <n v="4500"/>
    <n v="4"/>
    <n v="18000"/>
    <n v="4500"/>
    <n v="0.25"/>
  </r>
  <r>
    <x v="4"/>
    <x v="1"/>
    <x v="38"/>
    <x v="3"/>
    <x v="23"/>
    <s v="São Paulo"/>
    <s v="Notebook 20"/>
    <n v="5300"/>
    <n v="6"/>
    <n v="31800"/>
    <n v="9540"/>
    <n v="0.3"/>
  </r>
  <r>
    <x v="0"/>
    <x v="1"/>
    <x v="39"/>
    <x v="3"/>
    <x v="23"/>
    <s v="São Paulo"/>
    <s v="Monitor 20 pol"/>
    <n v="1200"/>
    <n v="1"/>
    <n v="1200"/>
    <n v="360"/>
    <n v="0.3"/>
  </r>
  <r>
    <x v="2"/>
    <x v="0"/>
    <x v="39"/>
    <x v="3"/>
    <x v="23"/>
    <s v="São Paulo"/>
    <s v="Teclado Gamer"/>
    <n v="500"/>
    <n v="8"/>
    <n v="4000"/>
    <n v="1000"/>
    <n v="0.25"/>
  </r>
  <r>
    <x v="3"/>
    <x v="0"/>
    <x v="39"/>
    <x v="3"/>
    <x v="23"/>
    <s v="São Paulo"/>
    <s v="Monitor 27 pol"/>
    <n v="1700"/>
    <n v="6"/>
    <n v="10200"/>
    <n v="5100"/>
    <n v="0.5"/>
  </r>
  <r>
    <x v="1"/>
    <x v="1"/>
    <x v="39"/>
    <x v="3"/>
    <x v="23"/>
    <s v="São Paulo"/>
    <s v="Desktop Ultra"/>
    <n v="8902"/>
    <n v="7"/>
    <n v="62314"/>
    <n v="21809.899999999998"/>
    <n v="0.35"/>
  </r>
  <r>
    <x v="0"/>
    <x v="0"/>
    <x v="40"/>
    <x v="3"/>
    <x v="23"/>
    <s v="São Paulo"/>
    <s v="Monitor 27 pol"/>
    <n v="1700"/>
    <n v="3"/>
    <n v="5100"/>
    <n v="2550"/>
    <n v="0.5"/>
  </r>
  <r>
    <x v="2"/>
    <x v="0"/>
    <x v="40"/>
    <x v="3"/>
    <x v="23"/>
    <s v="São Paulo"/>
    <s v="Desktop Basic"/>
    <n v="4600"/>
    <n v="2"/>
    <n v="9200"/>
    <n v="2300"/>
    <n v="0.25"/>
  </r>
  <r>
    <x v="0"/>
    <x v="0"/>
    <x v="40"/>
    <x v="3"/>
    <x v="23"/>
    <s v="São Paulo"/>
    <s v="TV Ultra"/>
    <n v="5130"/>
    <n v="3"/>
    <n v="15390"/>
    <n v="6156"/>
    <n v="0.4"/>
  </r>
  <r>
    <x v="0"/>
    <x v="1"/>
    <x v="40"/>
    <x v="3"/>
    <x v="23"/>
    <s v="São Paulo"/>
    <s v="TV Ultra"/>
    <n v="5130"/>
    <n v="12"/>
    <n v="61560"/>
    <n v="24624"/>
    <n v="0.4"/>
  </r>
  <r>
    <x v="4"/>
    <x v="1"/>
    <x v="41"/>
    <x v="3"/>
    <x v="23"/>
    <s v="São Paulo"/>
    <s v="Teclado"/>
    <n v="300"/>
    <n v="4"/>
    <n v="1200"/>
    <n v="180"/>
    <n v="0.15"/>
  </r>
  <r>
    <x v="2"/>
    <x v="1"/>
    <x v="41"/>
    <x v="3"/>
    <x v="23"/>
    <s v="São Paulo"/>
    <s v="Monitor 24 pol"/>
    <n v="1500"/>
    <n v="7"/>
    <n v="10500"/>
    <n v="4200"/>
    <n v="0.4"/>
  </r>
  <r>
    <x v="0"/>
    <x v="0"/>
    <x v="41"/>
    <x v="3"/>
    <x v="23"/>
    <s v="São Paulo"/>
    <s v="TV Ultra"/>
    <n v="5130"/>
    <n v="4"/>
    <n v="20520"/>
    <n v="8208"/>
    <n v="0.4"/>
  </r>
  <r>
    <x v="1"/>
    <x v="1"/>
    <x v="41"/>
    <x v="3"/>
    <x v="23"/>
    <s v="São Paulo"/>
    <s v="Notebook 15"/>
    <n v="3200"/>
    <n v="12"/>
    <n v="38400"/>
    <n v="7680"/>
    <n v="0.2"/>
  </r>
  <r>
    <x v="0"/>
    <x v="1"/>
    <x v="42"/>
    <x v="3"/>
    <x v="23"/>
    <s v="São Paulo"/>
    <s v="Teclado Gamer"/>
    <n v="500"/>
    <n v="1"/>
    <n v="500"/>
    <n v="125"/>
    <n v="0.25"/>
  </r>
  <r>
    <x v="2"/>
    <x v="1"/>
    <x v="42"/>
    <x v="3"/>
    <x v="23"/>
    <s v="São Paulo"/>
    <s v="Notebook 20"/>
    <n v="5300"/>
    <n v="3"/>
    <n v="15900"/>
    <n v="4770"/>
    <n v="0.3"/>
  </r>
  <r>
    <x v="3"/>
    <x v="1"/>
    <x v="42"/>
    <x v="3"/>
    <x v="23"/>
    <s v="São Paulo"/>
    <s v="Notebook 17"/>
    <n v="4500"/>
    <n v="8"/>
    <n v="36000"/>
    <n v="9000"/>
    <n v="0.25"/>
  </r>
  <r>
    <x v="0"/>
    <x v="1"/>
    <x v="42"/>
    <x v="3"/>
    <x v="23"/>
    <s v="São Paulo"/>
    <s v="Desktop Basic"/>
    <n v="4600"/>
    <n v="11"/>
    <n v="50600"/>
    <n v="12650"/>
    <n v="0.25"/>
  </r>
  <r>
    <x v="2"/>
    <x v="0"/>
    <x v="43"/>
    <x v="3"/>
    <x v="23"/>
    <s v="São Paulo"/>
    <s v="Teclado Gamer"/>
    <n v="500"/>
    <n v="8"/>
    <n v="4000"/>
    <n v="1000"/>
    <n v="0.25"/>
  </r>
  <r>
    <x v="0"/>
    <x v="1"/>
    <x v="43"/>
    <x v="3"/>
    <x v="23"/>
    <s v="São Paulo"/>
    <s v="Monitor 27 pol"/>
    <n v="1700"/>
    <n v="12"/>
    <n v="20400"/>
    <n v="10200"/>
    <n v="0.5"/>
  </r>
  <r>
    <x v="2"/>
    <x v="0"/>
    <x v="43"/>
    <x v="3"/>
    <x v="23"/>
    <s v="São Paulo"/>
    <s v="TV Ultra"/>
    <n v="5130"/>
    <n v="8"/>
    <n v="41040"/>
    <n v="16416"/>
    <n v="0.4"/>
  </r>
  <r>
    <x v="3"/>
    <x v="1"/>
    <x v="43"/>
    <x v="3"/>
    <x v="23"/>
    <s v="São Paulo"/>
    <s v="Notebook 17"/>
    <n v="4500"/>
    <n v="10"/>
    <n v="45000"/>
    <n v="11250"/>
    <n v="0.25"/>
  </r>
  <r>
    <x v="0"/>
    <x v="1"/>
    <x v="44"/>
    <x v="3"/>
    <x v="23"/>
    <s v="São Paulo"/>
    <s v="Monitor 24 pol"/>
    <n v="1500"/>
    <n v="6"/>
    <n v="9000"/>
    <n v="3600"/>
    <n v="0.4"/>
  </r>
  <r>
    <x v="0"/>
    <x v="1"/>
    <x v="44"/>
    <x v="3"/>
    <x v="23"/>
    <s v="São Paulo"/>
    <s v="Monitor 20 pol"/>
    <n v="1200"/>
    <n v="10"/>
    <n v="12000"/>
    <n v="3600"/>
    <n v="0.3"/>
  </r>
  <r>
    <x v="1"/>
    <x v="0"/>
    <x v="44"/>
    <x v="3"/>
    <x v="23"/>
    <s v="São Paulo"/>
    <s v="Notebook 15"/>
    <n v="3200"/>
    <n v="6"/>
    <n v="19200"/>
    <n v="3840"/>
    <n v="0.2"/>
  </r>
  <r>
    <x v="0"/>
    <x v="1"/>
    <x v="44"/>
    <x v="3"/>
    <x v="23"/>
    <s v="São Paulo"/>
    <s v="TV Ultra"/>
    <n v="5130"/>
    <n v="13"/>
    <n v="66690"/>
    <n v="26676"/>
    <n v="0.4"/>
  </r>
  <r>
    <x v="4"/>
    <x v="1"/>
    <x v="45"/>
    <x v="3"/>
    <x v="23"/>
    <s v="São Paulo"/>
    <s v="Monitor 24 pol"/>
    <n v="1500"/>
    <n v="3"/>
    <n v="4500"/>
    <n v="1800"/>
    <n v="0.4"/>
  </r>
  <r>
    <x v="4"/>
    <x v="1"/>
    <x v="45"/>
    <x v="3"/>
    <x v="23"/>
    <s v="São Paulo"/>
    <s v="Monitor 24 pol"/>
    <n v="1500"/>
    <n v="11"/>
    <n v="16500"/>
    <n v="6600"/>
    <n v="0.4"/>
  </r>
  <r>
    <x v="3"/>
    <x v="1"/>
    <x v="45"/>
    <x v="3"/>
    <x v="23"/>
    <s v="São Paulo"/>
    <s v="TV LED HD"/>
    <n v="3400"/>
    <n v="8"/>
    <n v="27200"/>
    <n v="9520"/>
    <n v="0.35"/>
  </r>
  <r>
    <x v="0"/>
    <x v="1"/>
    <x v="45"/>
    <x v="3"/>
    <x v="23"/>
    <s v="São Paulo"/>
    <s v="Desktop Pro"/>
    <n v="5340"/>
    <n v="8"/>
    <n v="42720"/>
    <n v="12816"/>
    <n v="0.3"/>
  </r>
  <r>
    <x v="0"/>
    <x v="1"/>
    <x v="46"/>
    <x v="3"/>
    <x v="23"/>
    <s v="São Paulo"/>
    <s v="Monitor 27 pol"/>
    <n v="1700"/>
    <n v="2"/>
    <n v="3400"/>
    <n v="1700"/>
    <n v="0.5"/>
  </r>
  <r>
    <x v="3"/>
    <x v="1"/>
    <x v="46"/>
    <x v="3"/>
    <x v="23"/>
    <s v="São Paulo"/>
    <s v="Monitor 27 pol"/>
    <n v="1700"/>
    <n v="7"/>
    <n v="11900"/>
    <n v="5950"/>
    <n v="0.5"/>
  </r>
  <r>
    <x v="3"/>
    <x v="1"/>
    <x v="46"/>
    <x v="3"/>
    <x v="23"/>
    <s v="São Paulo"/>
    <s v="Monitor 27 pol"/>
    <n v="1700"/>
    <n v="10"/>
    <n v="17000"/>
    <n v="8500"/>
    <n v="0.5"/>
  </r>
  <r>
    <x v="3"/>
    <x v="0"/>
    <x v="46"/>
    <x v="3"/>
    <x v="23"/>
    <s v="São Paulo"/>
    <s v="Desktop Ultra"/>
    <n v="8902"/>
    <n v="7"/>
    <n v="62314"/>
    <n v="21809.899999999998"/>
    <n v="0.35"/>
  </r>
  <r>
    <x v="0"/>
    <x v="1"/>
    <x v="47"/>
    <x v="3"/>
    <x v="23"/>
    <s v="São Paulo"/>
    <s v="Teclado Gamer"/>
    <n v="500"/>
    <n v="3"/>
    <n v="1500"/>
    <n v="375"/>
    <n v="0.25"/>
  </r>
  <r>
    <x v="3"/>
    <x v="0"/>
    <x v="47"/>
    <x v="3"/>
    <x v="23"/>
    <s v="São Paulo"/>
    <s v="Monitor 27 pol"/>
    <n v="1700"/>
    <n v="10"/>
    <n v="17000"/>
    <n v="8500"/>
    <n v="0.5"/>
  </r>
  <r>
    <x v="2"/>
    <x v="1"/>
    <x v="47"/>
    <x v="3"/>
    <x v="23"/>
    <s v="São Paulo"/>
    <s v="TV Ultra"/>
    <n v="5130"/>
    <n v="7"/>
    <n v="35910"/>
    <n v="14364"/>
    <n v="0.4"/>
  </r>
  <r>
    <x v="2"/>
    <x v="1"/>
    <x v="47"/>
    <x v="3"/>
    <x v="23"/>
    <s v="São Paulo"/>
    <s v="TV Ultra"/>
    <n v="5130"/>
    <n v="9"/>
    <n v="46170"/>
    <n v="18468"/>
    <n v="0.4"/>
  </r>
  <r>
    <x v="3"/>
    <x v="1"/>
    <x v="48"/>
    <x v="3"/>
    <x v="23"/>
    <s v="São Paulo"/>
    <s v="Teclado"/>
    <n v="300"/>
    <n v="1"/>
    <n v="300"/>
    <n v="45"/>
    <n v="0.15"/>
  </r>
  <r>
    <x v="3"/>
    <x v="1"/>
    <x v="48"/>
    <x v="3"/>
    <x v="23"/>
    <s v="São Paulo"/>
    <s v="Monitor 24 pol"/>
    <n v="1500"/>
    <n v="4"/>
    <n v="6000"/>
    <n v="2400"/>
    <n v="0.4"/>
  </r>
  <r>
    <x v="3"/>
    <x v="1"/>
    <x v="48"/>
    <x v="3"/>
    <x v="23"/>
    <s v="São Paulo"/>
    <s v="TV LED HD"/>
    <n v="3400"/>
    <n v="2"/>
    <n v="6800"/>
    <n v="2380"/>
    <n v="0.35"/>
  </r>
  <r>
    <x v="0"/>
    <x v="0"/>
    <x v="48"/>
    <x v="3"/>
    <x v="23"/>
    <s v="São Paulo"/>
    <s v="Desktop Basic"/>
    <n v="4600"/>
    <n v="3"/>
    <n v="13800"/>
    <n v="3450"/>
    <n v="0.25"/>
  </r>
  <r>
    <x v="4"/>
    <x v="1"/>
    <x v="49"/>
    <x v="3"/>
    <x v="23"/>
    <s v="São Paulo"/>
    <s v="Teclado Gamer"/>
    <n v="500"/>
    <n v="4"/>
    <n v="2000"/>
    <n v="500"/>
    <n v="0.25"/>
  </r>
  <r>
    <x v="0"/>
    <x v="1"/>
    <x v="49"/>
    <x v="3"/>
    <x v="23"/>
    <s v="São Paulo"/>
    <s v="TV Ultra"/>
    <n v="5130"/>
    <n v="2"/>
    <n v="10260"/>
    <n v="4104"/>
    <n v="0.4"/>
  </r>
  <r>
    <x v="4"/>
    <x v="1"/>
    <x v="49"/>
    <x v="3"/>
    <x v="23"/>
    <s v="São Paulo"/>
    <s v="Desktop Pro"/>
    <n v="5340"/>
    <n v="8"/>
    <n v="42720"/>
    <n v="12816"/>
    <n v="0.3"/>
  </r>
  <r>
    <x v="0"/>
    <x v="1"/>
    <x v="49"/>
    <x v="3"/>
    <x v="23"/>
    <s v="São Paulo"/>
    <s v="Desktop Basic"/>
    <n v="4600"/>
    <n v="11"/>
    <n v="50600"/>
    <n v="12650"/>
    <n v="0.25"/>
  </r>
  <r>
    <x v="0"/>
    <x v="1"/>
    <x v="50"/>
    <x v="3"/>
    <x v="23"/>
    <s v="São Paulo"/>
    <s v="Desktop Pro"/>
    <n v="5340"/>
    <n v="2"/>
    <n v="10680"/>
    <n v="3204"/>
    <n v="0.3"/>
  </r>
  <r>
    <x v="3"/>
    <x v="0"/>
    <x v="50"/>
    <x v="3"/>
    <x v="23"/>
    <s v="São Paulo"/>
    <s v="Notebook 17"/>
    <n v="4500"/>
    <n v="8"/>
    <n v="36000"/>
    <n v="9000"/>
    <n v="0.25"/>
  </r>
  <r>
    <x v="3"/>
    <x v="0"/>
    <x v="50"/>
    <x v="3"/>
    <x v="23"/>
    <s v="São Paulo"/>
    <s v="Notebook 20"/>
    <n v="5300"/>
    <n v="9"/>
    <n v="47700"/>
    <n v="14310"/>
    <n v="0.3"/>
  </r>
  <r>
    <x v="0"/>
    <x v="1"/>
    <x v="50"/>
    <x v="3"/>
    <x v="23"/>
    <s v="São Paulo"/>
    <s v="Desktop Ultra"/>
    <n v="8902"/>
    <n v="6"/>
    <n v="53412"/>
    <n v="18694.199999999997"/>
    <n v="0.35"/>
  </r>
  <r>
    <x v="0"/>
    <x v="0"/>
    <x v="51"/>
    <x v="3"/>
    <x v="23"/>
    <s v="São Paulo"/>
    <s v="Teclado"/>
    <n v="300"/>
    <n v="5"/>
    <n v="1500"/>
    <n v="225"/>
    <n v="0.15"/>
  </r>
  <r>
    <x v="1"/>
    <x v="0"/>
    <x v="51"/>
    <x v="3"/>
    <x v="23"/>
    <s v="São Paulo"/>
    <s v="Teclado Gamer"/>
    <n v="500"/>
    <n v="9"/>
    <n v="4500"/>
    <n v="1125"/>
    <n v="0.25"/>
  </r>
  <r>
    <x v="4"/>
    <x v="1"/>
    <x v="51"/>
    <x v="3"/>
    <x v="23"/>
    <s v="São Paulo"/>
    <s v="TV Ultra"/>
    <n v="5130"/>
    <n v="3"/>
    <n v="15390"/>
    <n v="6156"/>
    <n v="0.4"/>
  </r>
  <r>
    <x v="4"/>
    <x v="0"/>
    <x v="51"/>
    <x v="3"/>
    <x v="23"/>
    <s v="São Paulo"/>
    <s v="Desktop Ultra"/>
    <n v="8902"/>
    <n v="11"/>
    <n v="97922"/>
    <n v="34272.699999999997"/>
    <n v="0.35"/>
  </r>
  <r>
    <x v="0"/>
    <x v="0"/>
    <x v="52"/>
    <x v="3"/>
    <x v="23"/>
    <s v="São Paulo"/>
    <s v="TV LED HD"/>
    <n v="3400"/>
    <n v="1"/>
    <n v="3400"/>
    <n v="1190"/>
    <n v="0.35"/>
  </r>
  <r>
    <x v="0"/>
    <x v="1"/>
    <x v="52"/>
    <x v="3"/>
    <x v="23"/>
    <s v="São Paulo"/>
    <s v="Monitor 27 pol"/>
    <n v="1700"/>
    <n v="2"/>
    <n v="3400"/>
    <n v="1700"/>
    <n v="0.5"/>
  </r>
  <r>
    <x v="0"/>
    <x v="1"/>
    <x v="52"/>
    <x v="3"/>
    <x v="23"/>
    <s v="São Paulo"/>
    <s v="Monitor 24 pol"/>
    <n v="1500"/>
    <n v="5"/>
    <n v="7500"/>
    <n v="3000"/>
    <n v="0.4"/>
  </r>
  <r>
    <x v="3"/>
    <x v="1"/>
    <x v="52"/>
    <x v="3"/>
    <x v="23"/>
    <s v="São Paulo"/>
    <s v="TV LED HD"/>
    <n v="3400"/>
    <n v="4"/>
    <n v="13600"/>
    <n v="4760"/>
    <n v="0.35"/>
  </r>
  <r>
    <x v="1"/>
    <x v="1"/>
    <x v="53"/>
    <x v="3"/>
    <x v="23"/>
    <s v="São Paulo"/>
    <s v="Monitor 24 pol"/>
    <n v="1500"/>
    <n v="3"/>
    <n v="4500"/>
    <n v="1800"/>
    <n v="0.4"/>
  </r>
  <r>
    <x v="1"/>
    <x v="0"/>
    <x v="53"/>
    <x v="3"/>
    <x v="23"/>
    <s v="São Paulo"/>
    <s v="Monitor 20 pol"/>
    <n v="1200"/>
    <n v="9"/>
    <n v="10800"/>
    <n v="3240"/>
    <n v="0.3"/>
  </r>
  <r>
    <x v="3"/>
    <x v="0"/>
    <x v="53"/>
    <x v="3"/>
    <x v="23"/>
    <s v="São Paulo"/>
    <s v="Notebook 20"/>
    <n v="5300"/>
    <n v="8"/>
    <n v="42400"/>
    <n v="12720"/>
    <n v="0.3"/>
  </r>
  <r>
    <x v="3"/>
    <x v="1"/>
    <x v="53"/>
    <x v="3"/>
    <x v="23"/>
    <s v="São Paulo"/>
    <s v="Desktop Ultra"/>
    <n v="8902"/>
    <n v="7"/>
    <n v="62314"/>
    <n v="21809.899999999998"/>
    <n v="0.35"/>
  </r>
  <r>
    <x v="4"/>
    <x v="1"/>
    <x v="54"/>
    <x v="3"/>
    <x v="23"/>
    <s v="São Paulo"/>
    <s v="Teclado Gamer"/>
    <n v="500"/>
    <n v="4"/>
    <n v="2000"/>
    <n v="500"/>
    <n v="0.25"/>
  </r>
  <r>
    <x v="3"/>
    <x v="0"/>
    <x v="54"/>
    <x v="3"/>
    <x v="23"/>
    <s v="São Paulo"/>
    <s v="Teclado"/>
    <n v="300"/>
    <n v="10"/>
    <n v="3000"/>
    <n v="450"/>
    <n v="0.15"/>
  </r>
  <r>
    <x v="2"/>
    <x v="0"/>
    <x v="54"/>
    <x v="3"/>
    <x v="23"/>
    <s v="São Paulo"/>
    <s v="Desktop Basic"/>
    <n v="4600"/>
    <n v="2"/>
    <n v="9200"/>
    <n v="2300"/>
    <n v="0.25"/>
  </r>
  <r>
    <x v="2"/>
    <x v="1"/>
    <x v="54"/>
    <x v="3"/>
    <x v="23"/>
    <s v="São Paulo"/>
    <s v="Notebook 20"/>
    <n v="5300"/>
    <n v="4"/>
    <n v="21200"/>
    <n v="6360"/>
    <n v="0.3"/>
  </r>
  <r>
    <x v="0"/>
    <x v="1"/>
    <x v="55"/>
    <x v="3"/>
    <x v="23"/>
    <s v="São Paulo"/>
    <s v="Teclado Gamer"/>
    <n v="500"/>
    <n v="5"/>
    <n v="2500"/>
    <n v="625"/>
    <n v="0.25"/>
  </r>
  <r>
    <x v="2"/>
    <x v="0"/>
    <x v="55"/>
    <x v="3"/>
    <x v="23"/>
    <s v="São Paulo"/>
    <s v="Notebook 17"/>
    <n v="4500"/>
    <n v="3"/>
    <n v="13500"/>
    <n v="3375"/>
    <n v="0.25"/>
  </r>
  <r>
    <x v="0"/>
    <x v="1"/>
    <x v="55"/>
    <x v="3"/>
    <x v="23"/>
    <s v="São Paulo"/>
    <s v="Monitor 27 pol"/>
    <n v="1700"/>
    <n v="9"/>
    <n v="15300"/>
    <n v="7650"/>
    <n v="0.5"/>
  </r>
  <r>
    <x v="0"/>
    <x v="1"/>
    <x v="55"/>
    <x v="3"/>
    <x v="23"/>
    <s v="São Paulo"/>
    <s v="Desktop Basic"/>
    <n v="4600"/>
    <n v="11"/>
    <n v="50600"/>
    <n v="12650"/>
    <n v="0.25"/>
  </r>
  <r>
    <x v="0"/>
    <x v="1"/>
    <x v="56"/>
    <x v="3"/>
    <x v="23"/>
    <s v="São Paulo"/>
    <s v="TV LED HD"/>
    <n v="3400"/>
    <n v="1"/>
    <n v="3400"/>
    <n v="1190"/>
    <n v="0.35"/>
  </r>
  <r>
    <x v="3"/>
    <x v="1"/>
    <x v="56"/>
    <x v="3"/>
    <x v="23"/>
    <s v="São Paulo"/>
    <s v="Monitor 24 pol"/>
    <n v="1500"/>
    <n v="4"/>
    <n v="6000"/>
    <n v="2400"/>
    <n v="0.4"/>
  </r>
  <r>
    <x v="0"/>
    <x v="1"/>
    <x v="56"/>
    <x v="3"/>
    <x v="23"/>
    <s v="São Paulo"/>
    <s v="Notebook 20"/>
    <n v="5300"/>
    <n v="8"/>
    <n v="42400"/>
    <n v="12720"/>
    <n v="0.3"/>
  </r>
  <r>
    <x v="0"/>
    <x v="0"/>
    <x v="56"/>
    <x v="3"/>
    <x v="23"/>
    <s v="São Paulo"/>
    <s v="Notebook 20"/>
    <n v="5300"/>
    <n v="12"/>
    <n v="63600"/>
    <n v="19080"/>
    <n v="0.3"/>
  </r>
  <r>
    <x v="0"/>
    <x v="1"/>
    <x v="57"/>
    <x v="3"/>
    <x v="23"/>
    <s v="São Paulo"/>
    <s v="TV LED HD"/>
    <n v="3400"/>
    <n v="1"/>
    <n v="3400"/>
    <n v="1190"/>
    <n v="0.35"/>
  </r>
  <r>
    <x v="2"/>
    <x v="0"/>
    <x v="57"/>
    <x v="3"/>
    <x v="23"/>
    <s v="São Paulo"/>
    <s v="Notebook 20"/>
    <n v="5300"/>
    <n v="1"/>
    <n v="5300"/>
    <n v="1590"/>
    <n v="0.3"/>
  </r>
  <r>
    <x v="3"/>
    <x v="1"/>
    <x v="57"/>
    <x v="3"/>
    <x v="23"/>
    <s v="São Paulo"/>
    <s v="Notebook 17"/>
    <n v="4500"/>
    <n v="4"/>
    <n v="18000"/>
    <n v="4500"/>
    <n v="0.25"/>
  </r>
  <r>
    <x v="3"/>
    <x v="1"/>
    <x v="57"/>
    <x v="3"/>
    <x v="23"/>
    <s v="São Paulo"/>
    <s v="Notebook 15"/>
    <n v="3200"/>
    <n v="10"/>
    <n v="32000"/>
    <n v="6400"/>
    <n v="0.2"/>
  </r>
  <r>
    <x v="0"/>
    <x v="0"/>
    <x v="58"/>
    <x v="3"/>
    <x v="23"/>
    <s v="São Paulo"/>
    <s v="Teclado Gamer"/>
    <n v="500"/>
    <n v="5"/>
    <n v="2500"/>
    <n v="625"/>
    <n v="0.25"/>
  </r>
  <r>
    <x v="3"/>
    <x v="1"/>
    <x v="58"/>
    <x v="3"/>
    <x v="23"/>
    <s v="São Paulo"/>
    <s v="Teclado"/>
    <n v="300"/>
    <n v="10"/>
    <n v="3000"/>
    <n v="450"/>
    <n v="0.15"/>
  </r>
  <r>
    <x v="1"/>
    <x v="1"/>
    <x v="58"/>
    <x v="3"/>
    <x v="23"/>
    <s v="São Paulo"/>
    <s v="Notebook 15"/>
    <n v="3200"/>
    <n v="4"/>
    <n v="12800"/>
    <n v="2560"/>
    <n v="0.2"/>
  </r>
  <r>
    <x v="3"/>
    <x v="0"/>
    <x v="58"/>
    <x v="3"/>
    <x v="23"/>
    <s v="São Paulo"/>
    <s v="Desktop Pro"/>
    <n v="5340"/>
    <n v="12"/>
    <n v="64080"/>
    <n v="19224"/>
    <n v="0.3"/>
  </r>
  <r>
    <x v="2"/>
    <x v="1"/>
    <x v="59"/>
    <x v="3"/>
    <x v="23"/>
    <s v="São Paulo"/>
    <s v="Teclado"/>
    <n v="300"/>
    <n v="4"/>
    <n v="1200"/>
    <n v="180"/>
    <n v="0.15"/>
  </r>
  <r>
    <x v="1"/>
    <x v="1"/>
    <x v="59"/>
    <x v="3"/>
    <x v="23"/>
    <s v="São Paulo"/>
    <s v="Desktop Basic"/>
    <n v="4600"/>
    <n v="2"/>
    <n v="9200"/>
    <n v="2300"/>
    <n v="0.25"/>
  </r>
  <r>
    <x v="2"/>
    <x v="0"/>
    <x v="59"/>
    <x v="3"/>
    <x v="23"/>
    <s v="São Paulo"/>
    <s v="Notebook 17"/>
    <n v="4500"/>
    <n v="3"/>
    <n v="13500"/>
    <n v="3375"/>
    <n v="0.25"/>
  </r>
  <r>
    <x v="0"/>
    <x v="1"/>
    <x v="59"/>
    <x v="3"/>
    <x v="23"/>
    <s v="São Paulo"/>
    <s v="Desktop Basic"/>
    <n v="4600"/>
    <n v="4"/>
    <n v="18400"/>
    <n v="4600"/>
    <n v="0.25"/>
  </r>
  <r>
    <x v="3"/>
    <x v="0"/>
    <x v="60"/>
    <x v="3"/>
    <x v="23"/>
    <s v="São Paulo"/>
    <s v="Teclado"/>
    <n v="300"/>
    <n v="10"/>
    <n v="3000"/>
    <n v="450"/>
    <n v="0.15"/>
  </r>
  <r>
    <x v="0"/>
    <x v="1"/>
    <x v="60"/>
    <x v="3"/>
    <x v="23"/>
    <s v="São Paulo"/>
    <s v="Notebook 20"/>
    <n v="5300"/>
    <n v="2"/>
    <n v="10600"/>
    <n v="3180"/>
    <n v="0.3"/>
  </r>
  <r>
    <x v="0"/>
    <x v="1"/>
    <x v="60"/>
    <x v="3"/>
    <x v="23"/>
    <s v="São Paulo"/>
    <s v="TV LED HD"/>
    <n v="3400"/>
    <n v="12"/>
    <n v="40800"/>
    <n v="14280"/>
    <n v="0.35"/>
  </r>
  <r>
    <x v="3"/>
    <x v="0"/>
    <x v="60"/>
    <x v="3"/>
    <x v="23"/>
    <s v="São Paulo"/>
    <s v="Notebook 17"/>
    <n v="4500"/>
    <n v="12"/>
    <n v="54000"/>
    <n v="13500"/>
    <n v="0.25"/>
  </r>
  <r>
    <x v="0"/>
    <x v="0"/>
    <x v="61"/>
    <x v="3"/>
    <x v="23"/>
    <s v="São Paulo"/>
    <s v="Notebook 20"/>
    <n v="5300"/>
    <n v="2"/>
    <n v="10600"/>
    <n v="3180"/>
    <n v="0.3"/>
  </r>
  <r>
    <x v="3"/>
    <x v="1"/>
    <x v="61"/>
    <x v="3"/>
    <x v="23"/>
    <s v="São Paulo"/>
    <s v="Monitor 20 pol"/>
    <n v="1200"/>
    <n v="11"/>
    <n v="13200"/>
    <n v="3960"/>
    <n v="0.3"/>
  </r>
  <r>
    <x v="0"/>
    <x v="0"/>
    <x v="61"/>
    <x v="3"/>
    <x v="23"/>
    <s v="São Paulo"/>
    <s v="Desktop Basic"/>
    <n v="4600"/>
    <n v="5"/>
    <n v="23000"/>
    <n v="5750"/>
    <n v="0.25"/>
  </r>
  <r>
    <x v="0"/>
    <x v="1"/>
    <x v="61"/>
    <x v="3"/>
    <x v="23"/>
    <s v="São Paulo"/>
    <s v="TV LED HD"/>
    <n v="3400"/>
    <n v="11"/>
    <n v="37400"/>
    <n v="13090"/>
    <n v="0.35"/>
  </r>
  <r>
    <x v="2"/>
    <x v="0"/>
    <x v="62"/>
    <x v="3"/>
    <x v="23"/>
    <s v="São Paulo"/>
    <s v="Notebook 15"/>
    <n v="3200"/>
    <n v="2"/>
    <n v="6400"/>
    <n v="1280"/>
    <n v="0.2"/>
  </r>
  <r>
    <x v="0"/>
    <x v="1"/>
    <x v="62"/>
    <x v="3"/>
    <x v="23"/>
    <s v="São Paulo"/>
    <s v="Monitor 20 pol"/>
    <n v="1200"/>
    <n v="8"/>
    <n v="9600"/>
    <n v="2880"/>
    <n v="0.3"/>
  </r>
  <r>
    <x v="0"/>
    <x v="1"/>
    <x v="62"/>
    <x v="3"/>
    <x v="23"/>
    <s v="São Paulo"/>
    <s v="Monitor 24 pol"/>
    <n v="1500"/>
    <n v="8"/>
    <n v="12000"/>
    <n v="4800"/>
    <n v="0.4"/>
  </r>
  <r>
    <x v="0"/>
    <x v="1"/>
    <x v="62"/>
    <x v="3"/>
    <x v="23"/>
    <s v="São Paulo"/>
    <s v="Desktop Ultra"/>
    <n v="8902"/>
    <n v="3"/>
    <n v="26706"/>
    <n v="9347.0999999999985"/>
    <n v="0.35"/>
  </r>
  <r>
    <x v="0"/>
    <x v="1"/>
    <x v="63"/>
    <x v="3"/>
    <x v="23"/>
    <s v="São Paulo"/>
    <s v="Teclado"/>
    <n v="300"/>
    <n v="10"/>
    <n v="3000"/>
    <n v="450"/>
    <n v="0.15"/>
  </r>
  <r>
    <x v="4"/>
    <x v="0"/>
    <x v="63"/>
    <x v="3"/>
    <x v="23"/>
    <s v="São Paulo"/>
    <s v="Monitor 24 pol"/>
    <n v="1500"/>
    <n v="8"/>
    <n v="12000"/>
    <n v="4800"/>
    <n v="0.4"/>
  </r>
  <r>
    <x v="0"/>
    <x v="1"/>
    <x v="63"/>
    <x v="3"/>
    <x v="23"/>
    <s v="São Paulo"/>
    <s v="Desktop Basic"/>
    <n v="4600"/>
    <n v="8"/>
    <n v="36800"/>
    <n v="9200"/>
    <n v="0.25"/>
  </r>
  <r>
    <x v="3"/>
    <x v="1"/>
    <x v="63"/>
    <x v="3"/>
    <x v="23"/>
    <s v="São Paulo"/>
    <s v="Desktop Ultra"/>
    <n v="8902"/>
    <n v="7"/>
    <n v="62314"/>
    <n v="21809.899999999998"/>
    <n v="0.35"/>
  </r>
  <r>
    <x v="3"/>
    <x v="0"/>
    <x v="64"/>
    <x v="3"/>
    <x v="23"/>
    <s v="São Paulo"/>
    <s v="Teclado Gamer"/>
    <n v="500"/>
    <n v="2"/>
    <n v="1000"/>
    <n v="250"/>
    <n v="0.25"/>
  </r>
  <r>
    <x v="3"/>
    <x v="1"/>
    <x v="64"/>
    <x v="3"/>
    <x v="23"/>
    <s v="São Paulo"/>
    <s v="Monitor 24 pol"/>
    <n v="1500"/>
    <n v="7"/>
    <n v="10500"/>
    <n v="4200"/>
    <n v="0.4"/>
  </r>
  <r>
    <x v="3"/>
    <x v="1"/>
    <x v="64"/>
    <x v="3"/>
    <x v="23"/>
    <s v="São Paulo"/>
    <s v="Desktop Pro"/>
    <n v="5340"/>
    <n v="4"/>
    <n v="21360"/>
    <n v="6408"/>
    <n v="0.3"/>
  </r>
  <r>
    <x v="0"/>
    <x v="1"/>
    <x v="64"/>
    <x v="3"/>
    <x v="23"/>
    <s v="São Paulo"/>
    <s v="Notebook 15"/>
    <n v="3200"/>
    <n v="7"/>
    <n v="22400"/>
    <n v="4480"/>
    <n v="0.2"/>
  </r>
  <r>
    <x v="0"/>
    <x v="1"/>
    <x v="65"/>
    <x v="3"/>
    <x v="23"/>
    <s v="São Paulo"/>
    <s v="Teclado Gamer"/>
    <n v="500"/>
    <n v="11"/>
    <n v="5500"/>
    <n v="1375"/>
    <n v="0.25"/>
  </r>
  <r>
    <x v="3"/>
    <x v="1"/>
    <x v="65"/>
    <x v="3"/>
    <x v="23"/>
    <s v="São Paulo"/>
    <s v="TV LED HD"/>
    <n v="3400"/>
    <n v="3"/>
    <n v="10200"/>
    <n v="3570"/>
    <n v="0.35"/>
  </r>
  <r>
    <x v="3"/>
    <x v="1"/>
    <x v="65"/>
    <x v="3"/>
    <x v="23"/>
    <s v="São Paulo"/>
    <s v="TV LED HD"/>
    <n v="3400"/>
    <n v="5"/>
    <n v="17000"/>
    <n v="5950"/>
    <n v="0.35"/>
  </r>
  <r>
    <x v="2"/>
    <x v="0"/>
    <x v="65"/>
    <x v="3"/>
    <x v="23"/>
    <s v="São Paulo"/>
    <s v="TV Ultra"/>
    <n v="5130"/>
    <n v="11"/>
    <n v="56430"/>
    <n v="22572"/>
    <n v="0.4"/>
  </r>
  <r>
    <x v="4"/>
    <x v="1"/>
    <x v="66"/>
    <x v="3"/>
    <x v="23"/>
    <s v="São Paulo"/>
    <s v="Monitor 24 pol"/>
    <n v="1500"/>
    <n v="8"/>
    <n v="12000"/>
    <n v="4800"/>
    <n v="0.4"/>
  </r>
  <r>
    <x v="0"/>
    <x v="0"/>
    <x v="66"/>
    <x v="3"/>
    <x v="23"/>
    <s v="São Paulo"/>
    <s v="Notebook 20"/>
    <n v="5300"/>
    <n v="5"/>
    <n v="26500"/>
    <n v="7950"/>
    <n v="0.3"/>
  </r>
  <r>
    <x v="3"/>
    <x v="1"/>
    <x v="66"/>
    <x v="3"/>
    <x v="23"/>
    <s v="São Paulo"/>
    <s v="TV LED HD"/>
    <n v="3400"/>
    <n v="9"/>
    <n v="30600"/>
    <n v="10710"/>
    <n v="0.35"/>
  </r>
  <r>
    <x v="3"/>
    <x v="1"/>
    <x v="66"/>
    <x v="3"/>
    <x v="23"/>
    <s v="São Paulo"/>
    <s v="Notebook 20"/>
    <n v="5300"/>
    <n v="7"/>
    <n v="37100"/>
    <n v="11130"/>
    <n v="0.3"/>
  </r>
  <r>
    <x v="2"/>
    <x v="0"/>
    <x v="67"/>
    <x v="3"/>
    <x v="23"/>
    <s v="São Paulo"/>
    <s v="Desktop Ultra"/>
    <n v="8902"/>
    <n v="1"/>
    <n v="8902"/>
    <n v="3115.7"/>
    <n v="0.35"/>
  </r>
  <r>
    <x v="3"/>
    <x v="1"/>
    <x v="67"/>
    <x v="3"/>
    <x v="23"/>
    <s v="São Paulo"/>
    <s v="Notebook 17"/>
    <n v="4500"/>
    <n v="5"/>
    <n v="22500"/>
    <n v="5625"/>
    <n v="0.25"/>
  </r>
  <r>
    <x v="3"/>
    <x v="1"/>
    <x v="67"/>
    <x v="3"/>
    <x v="23"/>
    <s v="São Paulo"/>
    <s v="Desktop Ultra"/>
    <n v="8902"/>
    <n v="7"/>
    <n v="62314"/>
    <n v="21809.899999999998"/>
    <n v="0.35"/>
  </r>
  <r>
    <x v="4"/>
    <x v="1"/>
    <x v="67"/>
    <x v="3"/>
    <x v="23"/>
    <s v="São Paulo"/>
    <s v="Desktop Ultra"/>
    <n v="8902"/>
    <n v="11"/>
    <n v="97922"/>
    <n v="34272.699999999997"/>
    <n v="0.35"/>
  </r>
  <r>
    <x v="0"/>
    <x v="1"/>
    <x v="68"/>
    <x v="3"/>
    <x v="23"/>
    <s v="São Paulo"/>
    <s v="TV LED HD"/>
    <n v="3400"/>
    <n v="2"/>
    <n v="6800"/>
    <n v="2380"/>
    <n v="0.35"/>
  </r>
  <r>
    <x v="1"/>
    <x v="0"/>
    <x v="68"/>
    <x v="3"/>
    <x v="23"/>
    <s v="São Paulo"/>
    <s v="Desktop Ultra"/>
    <n v="8902"/>
    <n v="1"/>
    <n v="8902"/>
    <n v="3115.7"/>
    <n v="0.35"/>
  </r>
  <r>
    <x v="0"/>
    <x v="0"/>
    <x v="68"/>
    <x v="3"/>
    <x v="23"/>
    <s v="São Paulo"/>
    <s v="Desktop Basic"/>
    <n v="4600"/>
    <n v="10"/>
    <n v="46000"/>
    <n v="11500"/>
    <n v="0.25"/>
  </r>
  <r>
    <x v="3"/>
    <x v="1"/>
    <x v="68"/>
    <x v="3"/>
    <x v="23"/>
    <s v="São Paulo"/>
    <s v="Notebook 17"/>
    <n v="4500"/>
    <n v="11"/>
    <n v="49500"/>
    <n v="12375"/>
    <n v="0.25"/>
  </r>
  <r>
    <x v="0"/>
    <x v="1"/>
    <x v="69"/>
    <x v="3"/>
    <x v="23"/>
    <s v="São Paulo"/>
    <s v="Desktop Basic"/>
    <n v="4600"/>
    <n v="1"/>
    <n v="4600"/>
    <n v="1150"/>
    <n v="0.25"/>
  </r>
  <r>
    <x v="3"/>
    <x v="1"/>
    <x v="69"/>
    <x v="3"/>
    <x v="23"/>
    <s v="São Paulo"/>
    <s v="Teclado Gamer"/>
    <n v="500"/>
    <n v="10"/>
    <n v="5000"/>
    <n v="1250"/>
    <n v="0.25"/>
  </r>
  <r>
    <x v="2"/>
    <x v="1"/>
    <x v="69"/>
    <x v="3"/>
    <x v="23"/>
    <s v="São Paulo"/>
    <s v="Monitor 24 pol"/>
    <n v="1500"/>
    <n v="11"/>
    <n v="16500"/>
    <n v="6600"/>
    <n v="0.4"/>
  </r>
  <r>
    <x v="0"/>
    <x v="0"/>
    <x v="69"/>
    <x v="3"/>
    <x v="23"/>
    <s v="São Paulo"/>
    <s v="Desktop Ultra"/>
    <n v="8902"/>
    <n v="2"/>
    <n v="17804"/>
    <n v="6231.4"/>
    <n v="0.35"/>
  </r>
  <r>
    <x v="3"/>
    <x v="0"/>
    <x v="70"/>
    <x v="3"/>
    <x v="23"/>
    <s v="São Paulo"/>
    <s v="Teclado"/>
    <n v="300"/>
    <n v="7"/>
    <n v="2100"/>
    <n v="315"/>
    <n v="0.15"/>
  </r>
  <r>
    <x v="0"/>
    <x v="1"/>
    <x v="70"/>
    <x v="3"/>
    <x v="23"/>
    <s v="São Paulo"/>
    <s v="Notebook 17"/>
    <n v="4500"/>
    <n v="2"/>
    <n v="9000"/>
    <n v="2250"/>
    <n v="0.25"/>
  </r>
  <r>
    <x v="0"/>
    <x v="1"/>
    <x v="70"/>
    <x v="3"/>
    <x v="23"/>
    <s v="São Paulo"/>
    <s v="Desktop Pro"/>
    <n v="5340"/>
    <n v="7"/>
    <n v="37380"/>
    <n v="11214"/>
    <n v="0.3"/>
  </r>
  <r>
    <x v="0"/>
    <x v="1"/>
    <x v="70"/>
    <x v="3"/>
    <x v="23"/>
    <s v="São Paulo"/>
    <s v="Desktop Basic"/>
    <n v="4600"/>
    <n v="12"/>
    <n v="55200"/>
    <n v="13800"/>
    <n v="0.25"/>
  </r>
  <r>
    <x v="0"/>
    <x v="1"/>
    <x v="71"/>
    <x v="3"/>
    <x v="23"/>
    <s v="São Paulo"/>
    <s v="Notebook 15"/>
    <n v="3200"/>
    <n v="1"/>
    <n v="3200"/>
    <n v="640"/>
    <n v="0.2"/>
  </r>
  <r>
    <x v="0"/>
    <x v="1"/>
    <x v="71"/>
    <x v="3"/>
    <x v="23"/>
    <s v="São Paulo"/>
    <s v="Monitor 20 pol"/>
    <n v="1200"/>
    <n v="5"/>
    <n v="6000"/>
    <n v="1800"/>
    <n v="0.3"/>
  </r>
  <r>
    <x v="0"/>
    <x v="1"/>
    <x v="71"/>
    <x v="3"/>
    <x v="23"/>
    <s v="São Paulo"/>
    <s v="Monitor 27 pol"/>
    <n v="1700"/>
    <n v="9"/>
    <n v="15300"/>
    <n v="7650"/>
    <n v="0.5"/>
  </r>
  <r>
    <x v="0"/>
    <x v="1"/>
    <x v="71"/>
    <x v="3"/>
    <x v="23"/>
    <s v="São Paulo"/>
    <s v="TV Ultra"/>
    <n v="5130"/>
    <n v="4"/>
    <n v="20520"/>
    <n v="8208"/>
    <n v="0.4"/>
  </r>
  <r>
    <x v="0"/>
    <x v="1"/>
    <x v="72"/>
    <x v="3"/>
    <x v="23"/>
    <s v="São Paulo"/>
    <s v="TV LED HD"/>
    <n v="3400"/>
    <n v="3"/>
    <n v="10200"/>
    <n v="3570"/>
    <n v="0.35"/>
  </r>
  <r>
    <x v="0"/>
    <x v="1"/>
    <x v="72"/>
    <x v="3"/>
    <x v="23"/>
    <s v="São Paulo"/>
    <s v="Notebook 17"/>
    <n v="4500"/>
    <n v="9"/>
    <n v="40500"/>
    <n v="10125"/>
    <n v="0.25"/>
  </r>
  <r>
    <x v="2"/>
    <x v="1"/>
    <x v="72"/>
    <x v="3"/>
    <x v="23"/>
    <s v="São Paulo"/>
    <s v="TV Ultra"/>
    <n v="5130"/>
    <n v="8"/>
    <n v="41040"/>
    <n v="16416"/>
    <n v="0.4"/>
  </r>
  <r>
    <x v="2"/>
    <x v="1"/>
    <x v="72"/>
    <x v="3"/>
    <x v="23"/>
    <s v="São Paulo"/>
    <s v="Desktop Ultra"/>
    <n v="8902"/>
    <n v="11"/>
    <n v="97922"/>
    <n v="34272.699999999997"/>
    <n v="0.35"/>
  </r>
  <r>
    <x v="0"/>
    <x v="1"/>
    <x v="73"/>
    <x v="3"/>
    <x v="23"/>
    <s v="São Paulo"/>
    <s v="Teclado"/>
    <n v="300"/>
    <n v="6"/>
    <n v="1800"/>
    <n v="270"/>
    <n v="0.15"/>
  </r>
  <r>
    <x v="0"/>
    <x v="1"/>
    <x v="73"/>
    <x v="3"/>
    <x v="23"/>
    <s v="São Paulo"/>
    <s v="Monitor 27 pol"/>
    <n v="1700"/>
    <n v="9"/>
    <n v="15300"/>
    <n v="7650"/>
    <n v="0.5"/>
  </r>
  <r>
    <x v="3"/>
    <x v="1"/>
    <x v="73"/>
    <x v="3"/>
    <x v="23"/>
    <s v="São Paulo"/>
    <s v="Monitor 24 pol"/>
    <n v="1500"/>
    <n v="12"/>
    <n v="18000"/>
    <n v="7200"/>
    <n v="0.4"/>
  </r>
  <r>
    <x v="4"/>
    <x v="1"/>
    <x v="73"/>
    <x v="3"/>
    <x v="23"/>
    <s v="São Paulo"/>
    <s v="Monitor 27 pol"/>
    <n v="1700"/>
    <n v="11"/>
    <n v="18700"/>
    <n v="9350"/>
    <n v="0.5"/>
  </r>
  <r>
    <x v="0"/>
    <x v="0"/>
    <x v="74"/>
    <x v="3"/>
    <x v="23"/>
    <s v="São Paulo"/>
    <s v="TV LED HD"/>
    <n v="3400"/>
    <n v="7"/>
    <n v="23800"/>
    <n v="8330"/>
    <n v="0.35"/>
  </r>
  <r>
    <x v="3"/>
    <x v="0"/>
    <x v="74"/>
    <x v="3"/>
    <x v="23"/>
    <s v="São Paulo"/>
    <s v="Monitor 27 pol"/>
    <n v="1700"/>
    <n v="16"/>
    <n v="27200"/>
    <n v="13600"/>
    <n v="0.5"/>
  </r>
  <r>
    <x v="0"/>
    <x v="0"/>
    <x v="74"/>
    <x v="3"/>
    <x v="23"/>
    <s v="São Paulo"/>
    <s v="TV Ultra"/>
    <n v="5130"/>
    <n v="6"/>
    <n v="30780"/>
    <n v="12312"/>
    <n v="0.4"/>
  </r>
  <r>
    <x v="0"/>
    <x v="0"/>
    <x v="74"/>
    <x v="3"/>
    <x v="23"/>
    <s v="São Paulo"/>
    <s v="Desktop Basic"/>
    <n v="4600"/>
    <n v="8"/>
    <n v="36800"/>
    <n v="9200"/>
    <n v="0.25"/>
  </r>
  <r>
    <x v="3"/>
    <x v="1"/>
    <x v="75"/>
    <x v="3"/>
    <x v="23"/>
    <s v="São Paulo"/>
    <s v="Teclado"/>
    <n v="300"/>
    <n v="1"/>
    <n v="300"/>
    <n v="45"/>
    <n v="0.15"/>
  </r>
  <r>
    <x v="3"/>
    <x v="1"/>
    <x v="75"/>
    <x v="3"/>
    <x v="23"/>
    <s v="São Paulo"/>
    <s v="TV LED HD"/>
    <n v="3400"/>
    <n v="8"/>
    <n v="27200"/>
    <n v="9520"/>
    <n v="0.35"/>
  </r>
  <r>
    <x v="0"/>
    <x v="1"/>
    <x v="75"/>
    <x v="3"/>
    <x v="21"/>
    <s v="Vitória"/>
    <s v="TV LED HD"/>
    <n v="3400"/>
    <n v="11"/>
    <n v="37400"/>
    <n v="13090"/>
    <n v="0.35"/>
  </r>
  <r>
    <x v="2"/>
    <x v="1"/>
    <x v="75"/>
    <x v="3"/>
    <x v="23"/>
    <s v="São Paulo"/>
    <s v="Desktop Ultra"/>
    <n v="8902"/>
    <n v="11"/>
    <n v="97922"/>
    <n v="34272.699999999997"/>
    <n v="0.35"/>
  </r>
  <r>
    <x v="3"/>
    <x v="0"/>
    <x v="76"/>
    <x v="3"/>
    <x v="23"/>
    <s v="São Paulo"/>
    <s v="Monitor 20 pol"/>
    <n v="1200"/>
    <n v="16"/>
    <n v="19200"/>
    <n v="5760"/>
    <n v="0.3"/>
  </r>
  <r>
    <x v="0"/>
    <x v="1"/>
    <x v="76"/>
    <x v="3"/>
    <x v="23"/>
    <s v="São Paulo"/>
    <s v="Notebook 15"/>
    <n v="3200"/>
    <n v="11"/>
    <n v="35200"/>
    <n v="7040"/>
    <n v="0.2"/>
  </r>
  <r>
    <x v="2"/>
    <x v="0"/>
    <x v="76"/>
    <x v="3"/>
    <x v="23"/>
    <s v="São Paulo"/>
    <s v="TV Ultra"/>
    <n v="5130"/>
    <n v="10"/>
    <n v="51300"/>
    <n v="20520"/>
    <n v="0.4"/>
  </r>
  <r>
    <x v="3"/>
    <x v="0"/>
    <x v="76"/>
    <x v="3"/>
    <x v="23"/>
    <s v="São Paulo"/>
    <s v="Notebook 20"/>
    <n v="5300"/>
    <n v="11"/>
    <n v="58300"/>
    <n v="17490"/>
    <n v="0.3"/>
  </r>
  <r>
    <x v="3"/>
    <x v="1"/>
    <x v="77"/>
    <x v="3"/>
    <x v="21"/>
    <s v="Vitória"/>
    <s v="Desktop Basic"/>
    <n v="4600"/>
    <n v="9"/>
    <n v="41400"/>
    <n v="10350"/>
    <n v="0.25"/>
  </r>
  <r>
    <x v="2"/>
    <x v="1"/>
    <x v="77"/>
    <x v="3"/>
    <x v="21"/>
    <s v="Vitória"/>
    <s v="Desktop Ultra"/>
    <n v="8902"/>
    <n v="6"/>
    <n v="53412"/>
    <n v="18694.199999999997"/>
    <n v="0.35"/>
  </r>
  <r>
    <x v="0"/>
    <x v="0"/>
    <x v="77"/>
    <x v="3"/>
    <x v="23"/>
    <s v="São Paulo"/>
    <s v="Notebook 20"/>
    <n v="5300"/>
    <n v="12"/>
    <n v="63600"/>
    <n v="19080"/>
    <n v="0.3"/>
  </r>
  <r>
    <x v="3"/>
    <x v="1"/>
    <x v="77"/>
    <x v="3"/>
    <x v="23"/>
    <s v="São Paulo"/>
    <s v="Desktop Pro"/>
    <n v="5340"/>
    <n v="12"/>
    <n v="64080"/>
    <n v="19224"/>
    <n v="0.3"/>
  </r>
  <r>
    <x v="3"/>
    <x v="0"/>
    <x v="78"/>
    <x v="3"/>
    <x v="21"/>
    <s v="Vitória"/>
    <s v="Teclado Gamer"/>
    <n v="500"/>
    <n v="7"/>
    <n v="3500"/>
    <n v="875"/>
    <n v="0.25"/>
  </r>
  <r>
    <x v="0"/>
    <x v="1"/>
    <x v="78"/>
    <x v="3"/>
    <x v="23"/>
    <s v="São Paulo"/>
    <s v="Desktop Pro"/>
    <n v="5340"/>
    <n v="2"/>
    <n v="10680"/>
    <n v="3204"/>
    <n v="0.3"/>
  </r>
  <r>
    <x v="1"/>
    <x v="0"/>
    <x v="78"/>
    <x v="3"/>
    <x v="23"/>
    <s v="São Paulo"/>
    <s v="Notebook 15"/>
    <n v="3200"/>
    <n v="8"/>
    <n v="25600"/>
    <n v="5120"/>
    <n v="0.2"/>
  </r>
  <r>
    <x v="0"/>
    <x v="1"/>
    <x v="78"/>
    <x v="3"/>
    <x v="23"/>
    <s v="São Paulo"/>
    <s v="Desktop Basic"/>
    <n v="4600"/>
    <n v="8"/>
    <n v="36800"/>
    <n v="9200"/>
    <n v="0.25"/>
  </r>
  <r>
    <x v="0"/>
    <x v="1"/>
    <x v="79"/>
    <x v="3"/>
    <x v="23"/>
    <s v="São Paulo"/>
    <s v="Monitor 27 pol"/>
    <n v="1700"/>
    <n v="6"/>
    <n v="10200"/>
    <n v="5100"/>
    <n v="0.5"/>
  </r>
  <r>
    <x v="0"/>
    <x v="1"/>
    <x v="79"/>
    <x v="3"/>
    <x v="21"/>
    <s v="Vitória"/>
    <s v="TV LED HD"/>
    <n v="3400"/>
    <n v="8"/>
    <n v="27200"/>
    <n v="9520"/>
    <n v="0.35"/>
  </r>
  <r>
    <x v="4"/>
    <x v="1"/>
    <x v="79"/>
    <x v="3"/>
    <x v="23"/>
    <s v="São Paulo"/>
    <s v="Notebook 17"/>
    <n v="4500"/>
    <n v="7"/>
    <n v="31500"/>
    <n v="7875"/>
    <n v="0.25"/>
  </r>
  <r>
    <x v="0"/>
    <x v="0"/>
    <x v="79"/>
    <x v="3"/>
    <x v="23"/>
    <s v="São Paulo"/>
    <s v="Desktop Basic"/>
    <n v="4600"/>
    <n v="11"/>
    <n v="50600"/>
    <n v="12650"/>
    <n v="0.25"/>
  </r>
  <r>
    <x v="0"/>
    <x v="1"/>
    <x v="80"/>
    <x v="3"/>
    <x v="23"/>
    <s v="São Paulo"/>
    <s v="Teclado"/>
    <n v="300"/>
    <n v="12"/>
    <n v="3600"/>
    <n v="540"/>
    <n v="0.15"/>
  </r>
  <r>
    <x v="0"/>
    <x v="1"/>
    <x v="80"/>
    <x v="3"/>
    <x v="23"/>
    <s v="São Paulo"/>
    <s v="Desktop Basic"/>
    <n v="4600"/>
    <n v="3"/>
    <n v="13800"/>
    <n v="3450"/>
    <n v="0.25"/>
  </r>
  <r>
    <x v="0"/>
    <x v="0"/>
    <x v="80"/>
    <x v="3"/>
    <x v="21"/>
    <s v="Vitória"/>
    <s v="TV Ultra"/>
    <n v="5130"/>
    <n v="6"/>
    <n v="30780"/>
    <n v="12312"/>
    <n v="0.4"/>
  </r>
  <r>
    <x v="4"/>
    <x v="0"/>
    <x v="80"/>
    <x v="3"/>
    <x v="23"/>
    <s v="São Paulo"/>
    <s v="Desktop Basic"/>
    <n v="4600"/>
    <n v="8"/>
    <n v="36800"/>
    <n v="9200"/>
    <n v="0.25"/>
  </r>
  <r>
    <x v="0"/>
    <x v="1"/>
    <x v="81"/>
    <x v="3"/>
    <x v="21"/>
    <s v="Vitória"/>
    <s v="Monitor 24 pol"/>
    <n v="1500"/>
    <n v="4"/>
    <n v="6000"/>
    <n v="2400"/>
    <n v="0.4"/>
  </r>
  <r>
    <x v="3"/>
    <x v="0"/>
    <x v="81"/>
    <x v="3"/>
    <x v="23"/>
    <s v="São Paulo"/>
    <s v="Monitor 20 pol"/>
    <n v="1200"/>
    <n v="9"/>
    <n v="10800"/>
    <n v="3240"/>
    <n v="0.3"/>
  </r>
  <r>
    <x v="0"/>
    <x v="1"/>
    <x v="81"/>
    <x v="3"/>
    <x v="21"/>
    <s v="Vitória"/>
    <s v="TV LED HD"/>
    <n v="3400"/>
    <n v="4"/>
    <n v="13600"/>
    <n v="4760"/>
    <n v="0.35"/>
  </r>
  <r>
    <x v="3"/>
    <x v="1"/>
    <x v="81"/>
    <x v="3"/>
    <x v="23"/>
    <s v="São Paulo"/>
    <s v="Notebook 20"/>
    <n v="5300"/>
    <n v="11"/>
    <n v="58300"/>
    <n v="17490"/>
    <n v="0.3"/>
  </r>
  <r>
    <x v="3"/>
    <x v="1"/>
    <x v="82"/>
    <x v="3"/>
    <x v="23"/>
    <s v="São Paulo"/>
    <s v="Teclado Gamer"/>
    <n v="500"/>
    <n v="9"/>
    <n v="4500"/>
    <n v="1125"/>
    <n v="0.25"/>
  </r>
  <r>
    <x v="0"/>
    <x v="0"/>
    <x v="82"/>
    <x v="3"/>
    <x v="21"/>
    <s v="Vitória"/>
    <s v="Desktop Pro"/>
    <n v="5340"/>
    <n v="3"/>
    <n v="16020"/>
    <n v="4806"/>
    <n v="0.3"/>
  </r>
  <r>
    <x v="2"/>
    <x v="0"/>
    <x v="82"/>
    <x v="3"/>
    <x v="23"/>
    <s v="São Paulo"/>
    <s v="Monitor 27 pol"/>
    <n v="1700"/>
    <n v="12"/>
    <n v="20400"/>
    <n v="10200"/>
    <n v="0.5"/>
  </r>
  <r>
    <x v="2"/>
    <x v="1"/>
    <x v="82"/>
    <x v="3"/>
    <x v="21"/>
    <s v="Vitória"/>
    <s v="Notebook 17"/>
    <n v="4500"/>
    <n v="6"/>
    <n v="27000"/>
    <n v="6750"/>
    <n v="0.25"/>
  </r>
  <r>
    <x v="2"/>
    <x v="0"/>
    <x v="83"/>
    <x v="3"/>
    <x v="23"/>
    <s v="São Paulo"/>
    <s v="Teclado"/>
    <n v="300"/>
    <n v="5"/>
    <n v="1500"/>
    <n v="225"/>
    <n v="0.15"/>
  </r>
  <r>
    <x v="0"/>
    <x v="1"/>
    <x v="83"/>
    <x v="3"/>
    <x v="23"/>
    <s v="São Paulo"/>
    <s v="Notebook 17"/>
    <n v="4500"/>
    <n v="1"/>
    <n v="4500"/>
    <n v="1125"/>
    <n v="0.25"/>
  </r>
  <r>
    <x v="0"/>
    <x v="1"/>
    <x v="83"/>
    <x v="3"/>
    <x v="23"/>
    <s v="São Paulo"/>
    <s v="Teclado Gamer"/>
    <n v="500"/>
    <n v="9"/>
    <n v="4500"/>
    <n v="1125"/>
    <n v="0.25"/>
  </r>
  <r>
    <x v="2"/>
    <x v="1"/>
    <x v="83"/>
    <x v="3"/>
    <x v="23"/>
    <s v="São Paulo"/>
    <s v="TV Ultra"/>
    <n v="5130"/>
    <n v="11"/>
    <n v="56430"/>
    <n v="22572"/>
    <n v="0.4"/>
  </r>
  <r>
    <x v="0"/>
    <x v="1"/>
    <x v="84"/>
    <x v="3"/>
    <x v="23"/>
    <s v="São Paulo"/>
    <s v="Teclado Gamer"/>
    <n v="500"/>
    <n v="12"/>
    <n v="6000"/>
    <n v="1500"/>
    <n v="0.25"/>
  </r>
  <r>
    <x v="3"/>
    <x v="1"/>
    <x v="84"/>
    <x v="3"/>
    <x v="23"/>
    <s v="São Paulo"/>
    <s v="Notebook 20"/>
    <n v="5300"/>
    <n v="7"/>
    <n v="37100"/>
    <n v="11130"/>
    <n v="0.3"/>
  </r>
  <r>
    <x v="0"/>
    <x v="0"/>
    <x v="84"/>
    <x v="3"/>
    <x v="23"/>
    <s v="São Paulo"/>
    <s v="Notebook 15"/>
    <n v="3200"/>
    <n v="15"/>
    <n v="48000"/>
    <n v="9600"/>
    <n v="0.2"/>
  </r>
  <r>
    <x v="2"/>
    <x v="0"/>
    <x v="84"/>
    <x v="3"/>
    <x v="23"/>
    <s v="São Paulo"/>
    <s v="TV Ultra"/>
    <n v="5130"/>
    <n v="15"/>
    <n v="76950"/>
    <n v="30780"/>
    <n v="0.4"/>
  </r>
  <r>
    <x v="0"/>
    <x v="1"/>
    <x v="85"/>
    <x v="3"/>
    <x v="23"/>
    <s v="São Paulo"/>
    <s v="Monitor 27 pol"/>
    <n v="1700"/>
    <n v="7"/>
    <n v="11900"/>
    <n v="5950"/>
    <n v="0.5"/>
  </r>
  <r>
    <x v="2"/>
    <x v="1"/>
    <x v="85"/>
    <x v="3"/>
    <x v="23"/>
    <s v="São Paulo"/>
    <s v="Notebook 20"/>
    <n v="5300"/>
    <n v="6"/>
    <n v="31800"/>
    <n v="9540"/>
    <n v="0.3"/>
  </r>
  <r>
    <x v="0"/>
    <x v="1"/>
    <x v="85"/>
    <x v="3"/>
    <x v="23"/>
    <s v="São Paulo"/>
    <s v="Notebook 20"/>
    <n v="5300"/>
    <n v="8"/>
    <n v="42400"/>
    <n v="12720"/>
    <n v="0.3"/>
  </r>
  <r>
    <x v="0"/>
    <x v="1"/>
    <x v="85"/>
    <x v="3"/>
    <x v="23"/>
    <s v="São Paulo"/>
    <s v="Desktop Pro"/>
    <n v="5340"/>
    <n v="10"/>
    <n v="53400"/>
    <n v="16020"/>
    <n v="0.3"/>
  </r>
  <r>
    <x v="1"/>
    <x v="0"/>
    <x v="0"/>
    <x v="3"/>
    <x v="21"/>
    <s v="Vitória"/>
    <s v="Teclado"/>
    <n v="300"/>
    <n v="7"/>
    <n v="2100"/>
    <n v="315"/>
    <n v="0.15"/>
  </r>
  <r>
    <x v="1"/>
    <x v="0"/>
    <x v="1"/>
    <x v="3"/>
    <x v="21"/>
    <s v="Vitória"/>
    <s v="Monitor 24 pol"/>
    <n v="1500"/>
    <n v="10"/>
    <n v="15000"/>
    <n v="6000"/>
    <n v="0.4"/>
  </r>
  <r>
    <x v="4"/>
    <x v="0"/>
    <x v="2"/>
    <x v="3"/>
    <x v="21"/>
    <s v="Vitória"/>
    <s v="Teclado"/>
    <n v="300"/>
    <n v="11"/>
    <n v="3300"/>
    <n v="495"/>
    <n v="0.15"/>
  </r>
  <r>
    <x v="0"/>
    <x v="1"/>
    <x v="3"/>
    <x v="3"/>
    <x v="21"/>
    <s v="Vitória"/>
    <s v="TV Ultra"/>
    <n v="5130"/>
    <n v="9"/>
    <n v="46170"/>
    <n v="18468"/>
    <n v="0.4"/>
  </r>
  <r>
    <x v="3"/>
    <x v="1"/>
    <x v="4"/>
    <x v="3"/>
    <x v="21"/>
    <s v="Vitória"/>
    <s v="TV Ultra"/>
    <n v="5130"/>
    <n v="4"/>
    <n v="20520"/>
    <n v="8208"/>
    <n v="0.4"/>
  </r>
  <r>
    <x v="3"/>
    <x v="0"/>
    <x v="5"/>
    <x v="3"/>
    <x v="21"/>
    <s v="Vitória"/>
    <s v="Monitor 27 pol"/>
    <n v="1700"/>
    <n v="8"/>
    <n v="13600"/>
    <n v="6800"/>
    <n v="0.5"/>
  </r>
  <r>
    <x v="3"/>
    <x v="1"/>
    <x v="6"/>
    <x v="3"/>
    <x v="21"/>
    <s v="Vitória"/>
    <s v="Notebook 17"/>
    <n v="4500"/>
    <n v="9"/>
    <n v="40500"/>
    <n v="10125"/>
    <n v="0.25"/>
  </r>
  <r>
    <x v="0"/>
    <x v="0"/>
    <x v="7"/>
    <x v="3"/>
    <x v="21"/>
    <s v="Vitória"/>
    <s v="Notebook 15"/>
    <n v="3200"/>
    <n v="9"/>
    <n v="28800"/>
    <n v="5760"/>
    <n v="0.2"/>
  </r>
  <r>
    <x v="0"/>
    <x v="0"/>
    <x v="8"/>
    <x v="3"/>
    <x v="21"/>
    <s v="Vitória"/>
    <s v="Notebook 15"/>
    <n v="3200"/>
    <n v="2"/>
    <n v="6400"/>
    <n v="1280"/>
    <n v="0.2"/>
  </r>
  <r>
    <x v="0"/>
    <x v="0"/>
    <x v="9"/>
    <x v="3"/>
    <x v="21"/>
    <s v="Vitória"/>
    <s v="Desktop Ultra"/>
    <n v="8902"/>
    <n v="6"/>
    <n v="53412"/>
    <n v="18694.199999999997"/>
    <n v="0.35"/>
  </r>
  <r>
    <x v="0"/>
    <x v="1"/>
    <x v="10"/>
    <x v="3"/>
    <x v="21"/>
    <s v="Vitória"/>
    <s v="TV LED HD"/>
    <n v="3400"/>
    <n v="11"/>
    <n v="37400"/>
    <n v="13090"/>
    <n v="0.35"/>
  </r>
  <r>
    <x v="0"/>
    <x v="1"/>
    <x v="11"/>
    <x v="3"/>
    <x v="21"/>
    <s v="Vitória"/>
    <s v="Desktop Ultra"/>
    <n v="8902"/>
    <n v="6"/>
    <n v="53412"/>
    <n v="18694.199999999997"/>
    <n v="0.35"/>
  </r>
  <r>
    <x v="0"/>
    <x v="0"/>
    <x v="12"/>
    <x v="3"/>
    <x v="21"/>
    <s v="Vitória"/>
    <s v="Notebook 15"/>
    <n v="3200"/>
    <n v="9"/>
    <n v="28800"/>
    <n v="5760"/>
    <n v="0.2"/>
  </r>
  <r>
    <x v="2"/>
    <x v="1"/>
    <x v="13"/>
    <x v="3"/>
    <x v="21"/>
    <s v="Vitória"/>
    <s v="Notebook 15"/>
    <n v="3200"/>
    <n v="12"/>
    <n v="38400"/>
    <n v="7680"/>
    <n v="0.2"/>
  </r>
  <r>
    <x v="3"/>
    <x v="0"/>
    <x v="14"/>
    <x v="3"/>
    <x v="21"/>
    <s v="Vitória"/>
    <s v="Notebook 17"/>
    <n v="4500"/>
    <n v="1"/>
    <n v="4500"/>
    <n v="1125"/>
    <n v="0.25"/>
  </r>
  <r>
    <x v="0"/>
    <x v="1"/>
    <x v="15"/>
    <x v="3"/>
    <x v="21"/>
    <s v="Vitória"/>
    <s v="Monitor 20 pol"/>
    <n v="1200"/>
    <n v="10"/>
    <n v="12000"/>
    <n v="3600"/>
    <n v="0.3"/>
  </r>
  <r>
    <x v="3"/>
    <x v="0"/>
    <x v="16"/>
    <x v="3"/>
    <x v="21"/>
    <s v="Vitória"/>
    <s v="TV Ultra"/>
    <n v="5130"/>
    <n v="5"/>
    <n v="25650"/>
    <n v="10260"/>
    <n v="0.4"/>
  </r>
  <r>
    <x v="0"/>
    <x v="1"/>
    <x v="17"/>
    <x v="3"/>
    <x v="21"/>
    <s v="Vitória"/>
    <s v="Teclado"/>
    <n v="300"/>
    <n v="4"/>
    <n v="1200"/>
    <n v="180"/>
    <n v="0.15"/>
  </r>
  <r>
    <x v="4"/>
    <x v="0"/>
    <x v="0"/>
    <x v="4"/>
    <x v="24"/>
    <s v="Curitiba"/>
    <s v="TV Ultra"/>
    <n v="5130"/>
    <n v="10"/>
    <n v="51300"/>
    <n v="20520"/>
    <n v="0.4"/>
  </r>
  <r>
    <x v="0"/>
    <x v="0"/>
    <x v="1"/>
    <x v="4"/>
    <x v="24"/>
    <s v="Curitiba"/>
    <s v="Desktop Basic"/>
    <n v="4600"/>
    <n v="2"/>
    <n v="9200"/>
    <n v="2300"/>
    <n v="0.25"/>
  </r>
  <r>
    <x v="3"/>
    <x v="1"/>
    <x v="2"/>
    <x v="4"/>
    <x v="24"/>
    <s v="Curitiba"/>
    <s v="Teclado Gamer"/>
    <n v="500"/>
    <n v="10"/>
    <n v="5000"/>
    <n v="1250"/>
    <n v="0.25"/>
  </r>
  <r>
    <x v="0"/>
    <x v="1"/>
    <x v="3"/>
    <x v="4"/>
    <x v="24"/>
    <s v="Curitiba"/>
    <s v="TV Ultra"/>
    <n v="5130"/>
    <n v="7"/>
    <n v="35910"/>
    <n v="14364"/>
    <n v="0.4"/>
  </r>
  <r>
    <x v="3"/>
    <x v="1"/>
    <x v="4"/>
    <x v="4"/>
    <x v="24"/>
    <s v="Curitiba"/>
    <s v="Monitor 20 pol"/>
    <n v="1200"/>
    <n v="11"/>
    <n v="13200"/>
    <n v="3960"/>
    <n v="0.3"/>
  </r>
  <r>
    <x v="3"/>
    <x v="1"/>
    <x v="5"/>
    <x v="4"/>
    <x v="24"/>
    <s v="Curitiba"/>
    <s v="Desktop Pro"/>
    <n v="5340"/>
    <n v="3"/>
    <n v="16020"/>
    <n v="4806"/>
    <n v="0.3"/>
  </r>
  <r>
    <x v="1"/>
    <x v="1"/>
    <x v="6"/>
    <x v="4"/>
    <x v="24"/>
    <s v="Curitiba"/>
    <s v="Notebook 17"/>
    <n v="4500"/>
    <n v="2"/>
    <n v="9000"/>
    <n v="2250"/>
    <n v="0.25"/>
  </r>
  <r>
    <x v="4"/>
    <x v="1"/>
    <x v="7"/>
    <x v="4"/>
    <x v="24"/>
    <s v="Curitiba"/>
    <s v="Desktop Ultra"/>
    <n v="8902"/>
    <n v="1"/>
    <n v="8902"/>
    <n v="3115.7"/>
    <n v="0.35"/>
  </r>
  <r>
    <x v="0"/>
    <x v="0"/>
    <x v="8"/>
    <x v="4"/>
    <x v="24"/>
    <s v="Curitiba"/>
    <s v="Desktop Basic"/>
    <n v="4600"/>
    <n v="4"/>
    <n v="18400"/>
    <n v="4600"/>
    <n v="0.25"/>
  </r>
  <r>
    <x v="0"/>
    <x v="0"/>
    <x v="9"/>
    <x v="4"/>
    <x v="24"/>
    <s v="Curitiba"/>
    <s v="Desktop Pro"/>
    <n v="5340"/>
    <n v="9"/>
    <n v="48060"/>
    <n v="14418"/>
    <n v="0.3"/>
  </r>
  <r>
    <x v="2"/>
    <x v="0"/>
    <x v="10"/>
    <x v="4"/>
    <x v="24"/>
    <s v="Curitiba"/>
    <s v="Notebook 20"/>
    <n v="5300"/>
    <n v="7"/>
    <n v="37100"/>
    <n v="11130"/>
    <n v="0.3"/>
  </r>
  <r>
    <x v="4"/>
    <x v="1"/>
    <x v="11"/>
    <x v="4"/>
    <x v="24"/>
    <s v="Curitiba"/>
    <s v="TV Ultra"/>
    <n v="5130"/>
    <n v="9"/>
    <n v="46170"/>
    <n v="18468"/>
    <n v="0.4"/>
  </r>
  <r>
    <x v="1"/>
    <x v="1"/>
    <x v="12"/>
    <x v="4"/>
    <x v="24"/>
    <s v="Curitiba"/>
    <s v="Teclado Gamer"/>
    <n v="500"/>
    <n v="12"/>
    <n v="6000"/>
    <n v="1500"/>
    <n v="0.25"/>
  </r>
  <r>
    <x v="1"/>
    <x v="0"/>
    <x v="13"/>
    <x v="4"/>
    <x v="24"/>
    <s v="Curitiba"/>
    <s v="Desktop Ultra"/>
    <n v="8902"/>
    <n v="9"/>
    <n v="80118"/>
    <n v="28041.3"/>
    <n v="0.35"/>
  </r>
  <r>
    <x v="4"/>
    <x v="0"/>
    <x v="14"/>
    <x v="4"/>
    <x v="24"/>
    <s v="Curitiba"/>
    <s v="Teclado"/>
    <n v="300"/>
    <n v="3"/>
    <n v="900"/>
    <n v="135"/>
    <n v="0.15"/>
  </r>
  <r>
    <x v="0"/>
    <x v="1"/>
    <x v="15"/>
    <x v="4"/>
    <x v="24"/>
    <s v="Curitiba"/>
    <s v="TV Ultra"/>
    <n v="5130"/>
    <n v="2"/>
    <n v="10260"/>
    <n v="4104"/>
    <n v="0.4"/>
  </r>
  <r>
    <x v="3"/>
    <x v="1"/>
    <x v="16"/>
    <x v="4"/>
    <x v="24"/>
    <s v="Curitiba"/>
    <s v="TV Ultra"/>
    <n v="5130"/>
    <n v="4"/>
    <n v="20520"/>
    <n v="8208"/>
    <n v="0.4"/>
  </r>
  <r>
    <x v="2"/>
    <x v="1"/>
    <x v="17"/>
    <x v="4"/>
    <x v="24"/>
    <s v="Curitiba"/>
    <s v="Monitor 20 pol"/>
    <n v="1200"/>
    <n v="12"/>
    <n v="14400"/>
    <n v="4320"/>
    <n v="0.3"/>
  </r>
  <r>
    <x v="1"/>
    <x v="0"/>
    <x v="18"/>
    <x v="4"/>
    <x v="24"/>
    <s v="Curitiba"/>
    <s v="Notebook 17"/>
    <n v="4500"/>
    <n v="11"/>
    <n v="49500"/>
    <n v="12375"/>
    <n v="0.25"/>
  </r>
  <r>
    <x v="0"/>
    <x v="1"/>
    <x v="19"/>
    <x v="4"/>
    <x v="24"/>
    <s v="Curitiba"/>
    <s v="Monitor 24 pol"/>
    <n v="1500"/>
    <n v="8"/>
    <n v="12000"/>
    <n v="4800"/>
    <n v="0.4"/>
  </r>
  <r>
    <x v="3"/>
    <x v="0"/>
    <x v="20"/>
    <x v="4"/>
    <x v="24"/>
    <s v="Curitiba"/>
    <s v="Monitor 20 pol"/>
    <n v="1200"/>
    <n v="8"/>
    <n v="9600"/>
    <n v="2880"/>
    <n v="0.3"/>
  </r>
  <r>
    <x v="3"/>
    <x v="1"/>
    <x v="21"/>
    <x v="4"/>
    <x v="24"/>
    <s v="Curitiba"/>
    <s v="Notebook 20"/>
    <n v="5300"/>
    <n v="2"/>
    <n v="10600"/>
    <n v="3180"/>
    <n v="0.3"/>
  </r>
  <r>
    <x v="2"/>
    <x v="0"/>
    <x v="22"/>
    <x v="4"/>
    <x v="24"/>
    <s v="Curitiba"/>
    <s v="TV Ultra"/>
    <n v="5130"/>
    <n v="10"/>
    <n v="51300"/>
    <n v="20520"/>
    <n v="0.4"/>
  </r>
  <r>
    <x v="2"/>
    <x v="1"/>
    <x v="23"/>
    <x v="4"/>
    <x v="24"/>
    <s v="Curitiba"/>
    <s v="Monitor 24 pol"/>
    <n v="1500"/>
    <n v="12"/>
    <n v="18000"/>
    <n v="7200"/>
    <n v="0.4"/>
  </r>
  <r>
    <x v="2"/>
    <x v="1"/>
    <x v="24"/>
    <x v="4"/>
    <x v="24"/>
    <s v="Curitiba"/>
    <s v="Desktop Ultra"/>
    <n v="8902"/>
    <n v="1"/>
    <n v="8902"/>
    <n v="3115.7"/>
    <n v="0.35"/>
  </r>
  <r>
    <x v="2"/>
    <x v="1"/>
    <x v="25"/>
    <x v="4"/>
    <x v="24"/>
    <s v="Curitiba"/>
    <s v="Monitor 20 pol"/>
    <n v="1200"/>
    <n v="4"/>
    <n v="4800"/>
    <n v="1440"/>
    <n v="0.3"/>
  </r>
  <r>
    <x v="3"/>
    <x v="1"/>
    <x v="26"/>
    <x v="4"/>
    <x v="24"/>
    <s v="Curitiba"/>
    <s v="Notebook 20"/>
    <n v="5300"/>
    <n v="10"/>
    <n v="53000"/>
    <n v="15900"/>
    <n v="0.3"/>
  </r>
  <r>
    <x v="2"/>
    <x v="1"/>
    <x v="27"/>
    <x v="4"/>
    <x v="24"/>
    <s v="Curitiba"/>
    <s v="Monitor 20 pol"/>
    <n v="1200"/>
    <n v="9"/>
    <n v="10800"/>
    <n v="3240"/>
    <n v="0.3"/>
  </r>
  <r>
    <x v="3"/>
    <x v="0"/>
    <x v="28"/>
    <x v="4"/>
    <x v="24"/>
    <s v="Curitiba"/>
    <s v="Monitor 20 pol"/>
    <n v="1200"/>
    <n v="11"/>
    <n v="13200"/>
    <n v="3960"/>
    <n v="0.3"/>
  </r>
  <r>
    <x v="3"/>
    <x v="1"/>
    <x v="28"/>
    <x v="4"/>
    <x v="24"/>
    <s v="Curitiba"/>
    <s v="TV LED HD"/>
    <n v="3400"/>
    <n v="5"/>
    <n v="17000"/>
    <n v="5950"/>
    <n v="0.35"/>
  </r>
  <r>
    <x v="3"/>
    <x v="1"/>
    <x v="29"/>
    <x v="4"/>
    <x v="24"/>
    <s v="Curitiba"/>
    <s v="TV LED HD"/>
    <n v="3400"/>
    <n v="4"/>
    <n v="13600"/>
    <n v="4760"/>
    <n v="0.35"/>
  </r>
  <r>
    <x v="4"/>
    <x v="1"/>
    <x v="30"/>
    <x v="4"/>
    <x v="24"/>
    <s v="Curitiba"/>
    <s v="Teclado"/>
    <n v="300"/>
    <n v="9"/>
    <n v="2700"/>
    <n v="405"/>
    <n v="0.15"/>
  </r>
  <r>
    <x v="0"/>
    <x v="1"/>
    <x v="31"/>
    <x v="4"/>
    <x v="24"/>
    <s v="Curitiba"/>
    <s v="Monitor 20 pol"/>
    <n v="1200"/>
    <n v="6"/>
    <n v="7200"/>
    <n v="2160"/>
    <n v="0.3"/>
  </r>
  <r>
    <x v="0"/>
    <x v="0"/>
    <x v="32"/>
    <x v="4"/>
    <x v="24"/>
    <s v="Curitiba"/>
    <s v="Notebook 17"/>
    <n v="4500"/>
    <n v="6"/>
    <n v="27000"/>
    <n v="6750"/>
    <n v="0.25"/>
  </r>
  <r>
    <x v="3"/>
    <x v="0"/>
    <x v="33"/>
    <x v="4"/>
    <x v="24"/>
    <s v="Curitiba"/>
    <s v="Teclado Gamer"/>
    <n v="500"/>
    <n v="10"/>
    <n v="5000"/>
    <n v="1250"/>
    <n v="0.25"/>
  </r>
  <r>
    <x v="3"/>
    <x v="1"/>
    <x v="34"/>
    <x v="4"/>
    <x v="24"/>
    <s v="Curitiba"/>
    <s v="Desktop Ultra"/>
    <n v="8902"/>
    <n v="9"/>
    <n v="80118"/>
    <n v="28041.3"/>
    <n v="0.35"/>
  </r>
  <r>
    <x v="1"/>
    <x v="1"/>
    <x v="35"/>
    <x v="4"/>
    <x v="24"/>
    <s v="Curitiba"/>
    <s v="Monitor 27 pol"/>
    <n v="1700"/>
    <n v="4"/>
    <n v="6800"/>
    <n v="3400"/>
    <n v="0.5"/>
  </r>
  <r>
    <x v="1"/>
    <x v="0"/>
    <x v="36"/>
    <x v="4"/>
    <x v="24"/>
    <s v="Curitiba"/>
    <s v="Desktop Ultra"/>
    <n v="8902"/>
    <n v="7"/>
    <n v="62314"/>
    <n v="21809.899999999998"/>
    <n v="0.35"/>
  </r>
  <r>
    <x v="4"/>
    <x v="1"/>
    <x v="37"/>
    <x v="4"/>
    <x v="24"/>
    <s v="Curitiba"/>
    <s v="Notebook 15"/>
    <n v="3200"/>
    <n v="2"/>
    <n v="6400"/>
    <n v="1280"/>
    <n v="0.2"/>
  </r>
  <r>
    <x v="1"/>
    <x v="1"/>
    <x v="38"/>
    <x v="4"/>
    <x v="24"/>
    <s v="Curitiba"/>
    <s v="Monitor 20 pol"/>
    <n v="1200"/>
    <n v="7"/>
    <n v="8400"/>
    <n v="2520"/>
    <n v="0.3"/>
  </r>
  <r>
    <x v="1"/>
    <x v="1"/>
    <x v="39"/>
    <x v="4"/>
    <x v="24"/>
    <s v="Curitiba"/>
    <s v="TV LED HD"/>
    <n v="3400"/>
    <n v="9"/>
    <n v="30600"/>
    <n v="10710"/>
    <n v="0.35"/>
  </r>
  <r>
    <x v="0"/>
    <x v="1"/>
    <x v="40"/>
    <x v="4"/>
    <x v="24"/>
    <s v="Curitiba"/>
    <s v="TV LED HD"/>
    <n v="3400"/>
    <n v="7"/>
    <n v="23800"/>
    <n v="8330"/>
    <n v="0.35"/>
  </r>
  <r>
    <x v="0"/>
    <x v="1"/>
    <x v="41"/>
    <x v="4"/>
    <x v="24"/>
    <s v="Curitiba"/>
    <s v="Desktop Basic"/>
    <n v="4600"/>
    <n v="8"/>
    <n v="36800"/>
    <n v="9200"/>
    <n v="0.25"/>
  </r>
  <r>
    <x v="3"/>
    <x v="0"/>
    <x v="42"/>
    <x v="4"/>
    <x v="24"/>
    <s v="Curitiba"/>
    <s v="Notebook 17"/>
    <n v="4500"/>
    <n v="12"/>
    <n v="54000"/>
    <n v="13500"/>
    <n v="0.25"/>
  </r>
  <r>
    <x v="3"/>
    <x v="1"/>
    <x v="43"/>
    <x v="4"/>
    <x v="24"/>
    <s v="Curitiba"/>
    <s v="Notebook 17"/>
    <n v="4500"/>
    <n v="12"/>
    <n v="54000"/>
    <n v="13500"/>
    <n v="0.25"/>
  </r>
  <r>
    <x v="0"/>
    <x v="1"/>
    <x v="44"/>
    <x v="4"/>
    <x v="24"/>
    <s v="Curitiba"/>
    <s v="Notebook 15"/>
    <n v="3200"/>
    <n v="1"/>
    <n v="3200"/>
    <n v="640"/>
    <n v="0.2"/>
  </r>
  <r>
    <x v="0"/>
    <x v="0"/>
    <x v="45"/>
    <x v="4"/>
    <x v="24"/>
    <s v="Curitiba"/>
    <s v="Monitor 20 pol"/>
    <n v="1200"/>
    <n v="10"/>
    <n v="12000"/>
    <n v="3600"/>
    <n v="0.3"/>
  </r>
  <r>
    <x v="3"/>
    <x v="1"/>
    <x v="46"/>
    <x v="4"/>
    <x v="24"/>
    <s v="Curitiba"/>
    <s v="Monitor 27 pol"/>
    <n v="1700"/>
    <n v="1"/>
    <n v="1700"/>
    <n v="850"/>
    <n v="0.5"/>
  </r>
  <r>
    <x v="2"/>
    <x v="1"/>
    <x v="47"/>
    <x v="4"/>
    <x v="24"/>
    <s v="Curitiba"/>
    <s v="TV Ultra"/>
    <n v="5130"/>
    <n v="10"/>
    <n v="51300"/>
    <n v="20520"/>
    <n v="0.4"/>
  </r>
  <r>
    <x v="3"/>
    <x v="1"/>
    <x v="48"/>
    <x v="4"/>
    <x v="24"/>
    <s v="Curitiba"/>
    <s v="Notebook 15"/>
    <n v="3200"/>
    <n v="5"/>
    <n v="16000"/>
    <n v="3200"/>
    <n v="0.2"/>
  </r>
  <r>
    <x v="0"/>
    <x v="1"/>
    <x v="49"/>
    <x v="4"/>
    <x v="24"/>
    <s v="Curitiba"/>
    <s v="Teclado Gamer"/>
    <n v="500"/>
    <n v="5"/>
    <n v="2500"/>
    <n v="625"/>
    <n v="0.25"/>
  </r>
  <r>
    <x v="2"/>
    <x v="0"/>
    <x v="50"/>
    <x v="4"/>
    <x v="24"/>
    <s v="Curitiba"/>
    <s v="TV Ultra"/>
    <n v="5130"/>
    <n v="7"/>
    <n v="35910"/>
    <n v="14364"/>
    <n v="0.4"/>
  </r>
  <r>
    <x v="3"/>
    <x v="0"/>
    <x v="51"/>
    <x v="4"/>
    <x v="24"/>
    <s v="Curitiba"/>
    <s v="Teclado Gamer"/>
    <n v="500"/>
    <n v="21"/>
    <n v="10500"/>
    <n v="2625"/>
    <n v="0.25"/>
  </r>
  <r>
    <x v="1"/>
    <x v="1"/>
    <x v="52"/>
    <x v="4"/>
    <x v="24"/>
    <s v="Curitiba"/>
    <s v="Teclado"/>
    <n v="300"/>
    <n v="3"/>
    <n v="900"/>
    <n v="135"/>
    <n v="0.15"/>
  </r>
  <r>
    <x v="1"/>
    <x v="1"/>
    <x v="53"/>
    <x v="4"/>
    <x v="24"/>
    <s v="Curitiba"/>
    <s v="Monitor 20 pol"/>
    <n v="1200"/>
    <n v="12"/>
    <n v="14400"/>
    <n v="4320"/>
    <n v="0.3"/>
  </r>
  <r>
    <x v="3"/>
    <x v="1"/>
    <x v="54"/>
    <x v="4"/>
    <x v="24"/>
    <s v="Curitiba"/>
    <s v="Notebook 17"/>
    <n v="4500"/>
    <n v="8"/>
    <n v="36000"/>
    <n v="9000"/>
    <n v="0.25"/>
  </r>
  <r>
    <x v="0"/>
    <x v="1"/>
    <x v="55"/>
    <x v="4"/>
    <x v="24"/>
    <s v="Curitiba"/>
    <s v="Desktop Basic"/>
    <n v="4600"/>
    <n v="11"/>
    <n v="50600"/>
    <n v="12650"/>
    <n v="0.25"/>
  </r>
  <r>
    <x v="0"/>
    <x v="1"/>
    <x v="56"/>
    <x v="4"/>
    <x v="24"/>
    <s v="Curitiba"/>
    <s v="Monitor 27 pol"/>
    <n v="1700"/>
    <n v="12"/>
    <n v="20400"/>
    <n v="10200"/>
    <n v="0.5"/>
  </r>
  <r>
    <x v="2"/>
    <x v="0"/>
    <x v="57"/>
    <x v="4"/>
    <x v="24"/>
    <s v="Curitiba"/>
    <s v="Notebook 15"/>
    <n v="3200"/>
    <n v="9"/>
    <n v="28800"/>
    <n v="5760"/>
    <n v="0.2"/>
  </r>
  <r>
    <x v="0"/>
    <x v="1"/>
    <x v="58"/>
    <x v="4"/>
    <x v="24"/>
    <s v="Curitiba"/>
    <s v="Desktop Ultra"/>
    <n v="8902"/>
    <n v="9"/>
    <n v="80118"/>
    <n v="28041.3"/>
    <n v="0.35"/>
  </r>
  <r>
    <x v="2"/>
    <x v="1"/>
    <x v="59"/>
    <x v="4"/>
    <x v="24"/>
    <s v="Curitiba"/>
    <s v="Notebook 17"/>
    <n v="4500"/>
    <n v="3"/>
    <n v="13500"/>
    <n v="3375"/>
    <n v="0.25"/>
  </r>
  <r>
    <x v="3"/>
    <x v="0"/>
    <x v="60"/>
    <x v="4"/>
    <x v="24"/>
    <s v="Curitiba"/>
    <s v="Desktop Pro"/>
    <n v="5340"/>
    <n v="1"/>
    <n v="5340"/>
    <n v="1602"/>
    <n v="0.3"/>
  </r>
  <r>
    <x v="0"/>
    <x v="1"/>
    <x v="61"/>
    <x v="4"/>
    <x v="24"/>
    <s v="Curitiba"/>
    <s v="Notebook 17"/>
    <n v="4500"/>
    <n v="10"/>
    <n v="45000"/>
    <n v="11250"/>
    <n v="0.25"/>
  </r>
  <r>
    <x v="0"/>
    <x v="1"/>
    <x v="62"/>
    <x v="4"/>
    <x v="24"/>
    <s v="Curitiba"/>
    <s v="Teclado Gamer"/>
    <n v="500"/>
    <n v="12"/>
    <n v="6000"/>
    <n v="1500"/>
    <n v="0.25"/>
  </r>
  <r>
    <x v="0"/>
    <x v="1"/>
    <x v="63"/>
    <x v="4"/>
    <x v="24"/>
    <s v="Curitiba"/>
    <s v="Notebook 17"/>
    <n v="4500"/>
    <n v="12"/>
    <n v="54000"/>
    <n v="13500"/>
    <n v="0.25"/>
  </r>
  <r>
    <x v="1"/>
    <x v="1"/>
    <x v="64"/>
    <x v="4"/>
    <x v="24"/>
    <s v="Curitiba"/>
    <s v="TV Ultra"/>
    <n v="5130"/>
    <n v="9"/>
    <n v="46170"/>
    <n v="18468"/>
    <n v="0.4"/>
  </r>
  <r>
    <x v="0"/>
    <x v="1"/>
    <x v="65"/>
    <x v="4"/>
    <x v="24"/>
    <s v="Curitiba"/>
    <s v="TV LED HD"/>
    <n v="3400"/>
    <n v="11"/>
    <n v="37400"/>
    <n v="13090"/>
    <n v="0.35"/>
  </r>
  <r>
    <x v="0"/>
    <x v="0"/>
    <x v="66"/>
    <x v="4"/>
    <x v="24"/>
    <s v="Curitiba"/>
    <s v="Monitor 20 pol"/>
    <n v="1200"/>
    <n v="3"/>
    <n v="3600"/>
    <n v="1080"/>
    <n v="0.3"/>
  </r>
  <r>
    <x v="0"/>
    <x v="1"/>
    <x v="67"/>
    <x v="4"/>
    <x v="24"/>
    <s v="Curitiba"/>
    <s v="Notebook 20"/>
    <n v="5300"/>
    <n v="12"/>
    <n v="63600"/>
    <n v="19080"/>
    <n v="0.3"/>
  </r>
  <r>
    <x v="3"/>
    <x v="1"/>
    <x v="68"/>
    <x v="4"/>
    <x v="24"/>
    <s v="Curitiba"/>
    <s v="Teclado"/>
    <n v="300"/>
    <n v="7"/>
    <n v="2100"/>
    <n v="315"/>
    <n v="0.15"/>
  </r>
  <r>
    <x v="3"/>
    <x v="0"/>
    <x v="69"/>
    <x v="4"/>
    <x v="24"/>
    <s v="Curitiba"/>
    <s v="Monitor 24 pol"/>
    <n v="1500"/>
    <n v="3"/>
    <n v="4500"/>
    <n v="1800"/>
    <n v="0.4"/>
  </r>
  <r>
    <x v="3"/>
    <x v="1"/>
    <x v="70"/>
    <x v="4"/>
    <x v="24"/>
    <s v="Curitiba"/>
    <s v="Notebook 15"/>
    <n v="3200"/>
    <n v="5"/>
    <n v="16000"/>
    <n v="3200"/>
    <n v="0.2"/>
  </r>
  <r>
    <x v="3"/>
    <x v="1"/>
    <x v="71"/>
    <x v="4"/>
    <x v="24"/>
    <s v="Curitiba"/>
    <s v="Desktop Pro"/>
    <n v="5340"/>
    <n v="5"/>
    <n v="26700"/>
    <n v="8010"/>
    <n v="0.3"/>
  </r>
  <r>
    <x v="0"/>
    <x v="1"/>
    <x v="72"/>
    <x v="4"/>
    <x v="24"/>
    <s v="Curitiba"/>
    <s v="TV LED HD"/>
    <n v="3400"/>
    <n v="3"/>
    <n v="10200"/>
    <n v="3570"/>
    <n v="0.35"/>
  </r>
  <r>
    <x v="2"/>
    <x v="0"/>
    <x v="73"/>
    <x v="4"/>
    <x v="24"/>
    <s v="Curitiba"/>
    <s v="Monitor 24 pol"/>
    <n v="1500"/>
    <n v="20"/>
    <n v="30000"/>
    <n v="12000"/>
    <n v="0.4"/>
  </r>
  <r>
    <x v="3"/>
    <x v="1"/>
    <x v="74"/>
    <x v="4"/>
    <x v="24"/>
    <s v="Curitiba"/>
    <s v="Monitor 20 pol"/>
    <n v="1200"/>
    <n v="11"/>
    <n v="13200"/>
    <n v="3960"/>
    <n v="0.3"/>
  </r>
  <r>
    <x v="0"/>
    <x v="1"/>
    <x v="75"/>
    <x v="4"/>
    <x v="24"/>
    <s v="Curitiba"/>
    <s v="Desktop Ultra"/>
    <n v="8902"/>
    <n v="20"/>
    <n v="178040"/>
    <n v="62313.999999999993"/>
    <n v="0.35"/>
  </r>
  <r>
    <x v="3"/>
    <x v="1"/>
    <x v="76"/>
    <x v="4"/>
    <x v="24"/>
    <s v="Curitiba"/>
    <s v="Monitor 20 pol"/>
    <n v="1200"/>
    <n v="4"/>
    <n v="4800"/>
    <n v="1440"/>
    <n v="0.3"/>
  </r>
  <r>
    <x v="3"/>
    <x v="0"/>
    <x v="77"/>
    <x v="4"/>
    <x v="24"/>
    <s v="Curitiba"/>
    <s v="Notebook 15"/>
    <n v="3200"/>
    <n v="10"/>
    <n v="32000"/>
    <n v="6400"/>
    <n v="0.2"/>
  </r>
  <r>
    <x v="0"/>
    <x v="0"/>
    <x v="78"/>
    <x v="4"/>
    <x v="24"/>
    <s v="Curitiba"/>
    <s v="Desktop Basic"/>
    <n v="4600"/>
    <n v="3"/>
    <n v="13800"/>
    <n v="3450"/>
    <n v="0.25"/>
  </r>
  <r>
    <x v="3"/>
    <x v="0"/>
    <x v="79"/>
    <x v="4"/>
    <x v="24"/>
    <s v="Curitiba"/>
    <s v="Monitor 27 pol"/>
    <n v="1700"/>
    <n v="1"/>
    <n v="1700"/>
    <n v="850"/>
    <n v="0.5"/>
  </r>
  <r>
    <x v="4"/>
    <x v="1"/>
    <x v="80"/>
    <x v="4"/>
    <x v="24"/>
    <s v="Curitiba"/>
    <s v="Notebook 17"/>
    <n v="4500"/>
    <n v="6"/>
    <n v="27000"/>
    <n v="6750"/>
    <n v="0.25"/>
  </r>
  <r>
    <x v="4"/>
    <x v="1"/>
    <x v="81"/>
    <x v="4"/>
    <x v="24"/>
    <s v="Curitiba"/>
    <s v="TV LED HD"/>
    <n v="3400"/>
    <n v="11"/>
    <n v="37400"/>
    <n v="13090"/>
    <n v="0.35"/>
  </r>
  <r>
    <x v="0"/>
    <x v="1"/>
    <x v="82"/>
    <x v="4"/>
    <x v="24"/>
    <s v="Curitiba"/>
    <s v="Desktop Basic"/>
    <n v="4600"/>
    <n v="11"/>
    <n v="50600"/>
    <n v="12650"/>
    <n v="0.25"/>
  </r>
  <r>
    <x v="0"/>
    <x v="0"/>
    <x v="83"/>
    <x v="4"/>
    <x v="24"/>
    <s v="Curitiba"/>
    <s v="Monitor 20 pol"/>
    <n v="1200"/>
    <n v="11"/>
    <n v="13200"/>
    <n v="3960"/>
    <n v="0.3"/>
  </r>
  <r>
    <x v="2"/>
    <x v="0"/>
    <x v="84"/>
    <x v="4"/>
    <x v="24"/>
    <s v="Curitiba"/>
    <s v="TV Ultra"/>
    <n v="5130"/>
    <n v="11"/>
    <n v="56430"/>
    <n v="22572"/>
    <n v="0.4"/>
  </r>
  <r>
    <x v="0"/>
    <x v="1"/>
    <x v="85"/>
    <x v="4"/>
    <x v="24"/>
    <s v="Curitiba"/>
    <s v="Desktop Ultra"/>
    <n v="8902"/>
    <n v="9"/>
    <n v="80118"/>
    <n v="28041.3"/>
    <n v="0.35"/>
  </r>
  <r>
    <x v="0"/>
    <x v="0"/>
    <x v="0"/>
    <x v="4"/>
    <x v="25"/>
    <s v="Porto Alegre"/>
    <s v="TV Ultra"/>
    <n v="5130"/>
    <n v="8"/>
    <n v="41040"/>
    <n v="16416"/>
    <n v="0.4"/>
  </r>
  <r>
    <x v="0"/>
    <x v="1"/>
    <x v="1"/>
    <x v="4"/>
    <x v="25"/>
    <s v="Porto Alegre"/>
    <s v="Teclado"/>
    <n v="300"/>
    <n v="9"/>
    <n v="2700"/>
    <n v="405"/>
    <n v="0.15"/>
  </r>
  <r>
    <x v="1"/>
    <x v="0"/>
    <x v="2"/>
    <x v="4"/>
    <x v="25"/>
    <s v="Porto Alegre"/>
    <s v="Notebook 17"/>
    <n v="4500"/>
    <n v="12"/>
    <n v="54000"/>
    <n v="13500"/>
    <n v="0.25"/>
  </r>
  <r>
    <x v="2"/>
    <x v="1"/>
    <x v="3"/>
    <x v="4"/>
    <x v="25"/>
    <s v="Porto Alegre"/>
    <s v="Teclado"/>
    <n v="300"/>
    <n v="1"/>
    <n v="300"/>
    <n v="45"/>
    <n v="0.15"/>
  </r>
  <r>
    <x v="0"/>
    <x v="1"/>
    <x v="4"/>
    <x v="4"/>
    <x v="25"/>
    <s v="Porto Alegre"/>
    <s v="TV Ultra"/>
    <n v="5130"/>
    <n v="2"/>
    <n v="10260"/>
    <n v="4104"/>
    <n v="0.4"/>
  </r>
  <r>
    <x v="0"/>
    <x v="1"/>
    <x v="5"/>
    <x v="4"/>
    <x v="25"/>
    <s v="Porto Alegre"/>
    <s v="Notebook 17"/>
    <n v="4500"/>
    <n v="7"/>
    <n v="31500"/>
    <n v="7875"/>
    <n v="0.25"/>
  </r>
  <r>
    <x v="2"/>
    <x v="1"/>
    <x v="6"/>
    <x v="4"/>
    <x v="25"/>
    <s v="Porto Alegre"/>
    <s v="Notebook 15"/>
    <n v="3200"/>
    <n v="12"/>
    <n v="38400"/>
    <n v="7680"/>
    <n v="0.2"/>
  </r>
  <r>
    <x v="1"/>
    <x v="1"/>
    <x v="7"/>
    <x v="4"/>
    <x v="25"/>
    <s v="Porto Alegre"/>
    <s v="Teclado Gamer"/>
    <n v="500"/>
    <n v="15"/>
    <n v="7500"/>
    <n v="1875"/>
    <n v="0.25"/>
  </r>
  <r>
    <x v="0"/>
    <x v="1"/>
    <x v="8"/>
    <x v="4"/>
    <x v="25"/>
    <s v="Porto Alegre"/>
    <s v="Teclado"/>
    <n v="300"/>
    <n v="3"/>
    <n v="900"/>
    <n v="135"/>
    <n v="0.15"/>
  </r>
  <r>
    <x v="3"/>
    <x v="0"/>
    <x v="9"/>
    <x v="4"/>
    <x v="25"/>
    <s v="Porto Alegre"/>
    <s v="TV Ultra"/>
    <n v="5130"/>
    <n v="5"/>
    <n v="25650"/>
    <n v="10260"/>
    <n v="0.4"/>
  </r>
  <r>
    <x v="0"/>
    <x v="0"/>
    <x v="10"/>
    <x v="4"/>
    <x v="25"/>
    <s v="Porto Alegre"/>
    <s v="Monitor 24 pol"/>
    <n v="1500"/>
    <n v="4"/>
    <n v="6000"/>
    <n v="2400"/>
    <n v="0.4"/>
  </r>
  <r>
    <x v="2"/>
    <x v="1"/>
    <x v="11"/>
    <x v="4"/>
    <x v="25"/>
    <s v="Porto Alegre"/>
    <s v="Desktop Ultra"/>
    <n v="8902"/>
    <n v="1"/>
    <n v="8902"/>
    <n v="3115.7"/>
    <n v="0.35"/>
  </r>
  <r>
    <x v="4"/>
    <x v="1"/>
    <x v="12"/>
    <x v="4"/>
    <x v="25"/>
    <s v="Porto Alegre"/>
    <s v="Monitor 20 pol"/>
    <n v="1200"/>
    <n v="9"/>
    <n v="10800"/>
    <n v="3240"/>
    <n v="0.3"/>
  </r>
  <r>
    <x v="0"/>
    <x v="1"/>
    <x v="13"/>
    <x v="4"/>
    <x v="25"/>
    <s v="Porto Alegre"/>
    <s v="Teclado Gamer"/>
    <n v="500"/>
    <n v="10"/>
    <n v="5000"/>
    <n v="1250"/>
    <n v="0.25"/>
  </r>
  <r>
    <x v="4"/>
    <x v="1"/>
    <x v="14"/>
    <x v="4"/>
    <x v="25"/>
    <s v="Porto Alegre"/>
    <s v="Notebook 17"/>
    <n v="4500"/>
    <n v="5"/>
    <n v="22500"/>
    <n v="5625"/>
    <n v="0.25"/>
  </r>
  <r>
    <x v="4"/>
    <x v="1"/>
    <x v="15"/>
    <x v="4"/>
    <x v="25"/>
    <s v="Porto Alegre"/>
    <s v="Teclado"/>
    <n v="300"/>
    <n v="3"/>
    <n v="900"/>
    <n v="135"/>
    <n v="0.15"/>
  </r>
  <r>
    <x v="0"/>
    <x v="1"/>
    <x v="16"/>
    <x v="4"/>
    <x v="25"/>
    <s v="Porto Alegre"/>
    <s v="Desktop Basic"/>
    <n v="4600"/>
    <n v="12"/>
    <n v="55200"/>
    <n v="13800"/>
    <n v="0.25"/>
  </r>
  <r>
    <x v="0"/>
    <x v="1"/>
    <x v="17"/>
    <x v="4"/>
    <x v="25"/>
    <s v="Porto Alegre"/>
    <s v="Teclado"/>
    <n v="300"/>
    <n v="8"/>
    <n v="2400"/>
    <n v="360"/>
    <n v="0.15"/>
  </r>
  <r>
    <x v="0"/>
    <x v="0"/>
    <x v="18"/>
    <x v="4"/>
    <x v="25"/>
    <s v="Porto Alegre"/>
    <s v="Desktop Pro"/>
    <n v="5340"/>
    <n v="3"/>
    <n v="16020"/>
    <n v="4806"/>
    <n v="0.3"/>
  </r>
  <r>
    <x v="1"/>
    <x v="0"/>
    <x v="19"/>
    <x v="4"/>
    <x v="25"/>
    <s v="Porto Alegre"/>
    <s v="Notebook 15"/>
    <n v="3200"/>
    <n v="10"/>
    <n v="32000"/>
    <n v="6400"/>
    <n v="0.2"/>
  </r>
  <r>
    <x v="4"/>
    <x v="1"/>
    <x v="20"/>
    <x v="4"/>
    <x v="25"/>
    <s v="Porto Alegre"/>
    <s v="Desktop Pro"/>
    <n v="5340"/>
    <n v="9"/>
    <n v="48060"/>
    <n v="14418"/>
    <n v="0.3"/>
  </r>
  <r>
    <x v="0"/>
    <x v="1"/>
    <x v="21"/>
    <x v="4"/>
    <x v="25"/>
    <s v="Porto Alegre"/>
    <s v="TV LED HD"/>
    <n v="3400"/>
    <n v="12"/>
    <n v="40800"/>
    <n v="14280"/>
    <n v="0.35"/>
  </r>
  <r>
    <x v="2"/>
    <x v="1"/>
    <x v="22"/>
    <x v="4"/>
    <x v="25"/>
    <s v="Porto Alegre"/>
    <s v="Monitor 24 pol"/>
    <n v="1500"/>
    <n v="7"/>
    <n v="10500"/>
    <n v="4200"/>
    <n v="0.4"/>
  </r>
  <r>
    <x v="2"/>
    <x v="0"/>
    <x v="23"/>
    <x v="4"/>
    <x v="25"/>
    <s v="Porto Alegre"/>
    <s v="Monitor 20 pol"/>
    <n v="1200"/>
    <n v="4"/>
    <n v="4800"/>
    <n v="1440"/>
    <n v="0.3"/>
  </r>
  <r>
    <x v="0"/>
    <x v="1"/>
    <x v="24"/>
    <x v="4"/>
    <x v="25"/>
    <s v="Porto Alegre"/>
    <s v="Teclado Gamer"/>
    <n v="500"/>
    <n v="15"/>
    <n v="7500"/>
    <n v="1875"/>
    <n v="0.25"/>
  </r>
  <r>
    <x v="2"/>
    <x v="1"/>
    <x v="25"/>
    <x v="4"/>
    <x v="25"/>
    <s v="Porto Alegre"/>
    <s v="Monitor 20 pol"/>
    <n v="1200"/>
    <n v="12"/>
    <n v="14400"/>
    <n v="4320"/>
    <n v="0.3"/>
  </r>
  <r>
    <x v="0"/>
    <x v="0"/>
    <x v="26"/>
    <x v="4"/>
    <x v="25"/>
    <s v="Porto Alegre"/>
    <s v="TV LED HD"/>
    <n v="3400"/>
    <n v="7"/>
    <n v="23800"/>
    <n v="8330"/>
    <n v="0.35"/>
  </r>
  <r>
    <x v="3"/>
    <x v="0"/>
    <x v="27"/>
    <x v="4"/>
    <x v="25"/>
    <s v="Porto Alegre"/>
    <s v="Desktop Pro"/>
    <n v="5340"/>
    <n v="7"/>
    <n v="37380"/>
    <n v="11214"/>
    <n v="0.3"/>
  </r>
  <r>
    <x v="0"/>
    <x v="1"/>
    <x v="28"/>
    <x v="4"/>
    <x v="25"/>
    <s v="Porto Alegre"/>
    <s v="Notebook 15"/>
    <n v="3200"/>
    <n v="2"/>
    <n v="6400"/>
    <n v="1280"/>
    <n v="0.2"/>
  </r>
  <r>
    <x v="0"/>
    <x v="1"/>
    <x v="28"/>
    <x v="4"/>
    <x v="25"/>
    <s v="Porto Alegre"/>
    <s v="Notebook 15"/>
    <n v="3200"/>
    <n v="2"/>
    <n v="6400"/>
    <n v="1280"/>
    <n v="0.2"/>
  </r>
  <r>
    <x v="1"/>
    <x v="1"/>
    <x v="29"/>
    <x v="4"/>
    <x v="25"/>
    <s v="Porto Alegre"/>
    <s v="Teclado"/>
    <n v="300"/>
    <n v="1"/>
    <n v="300"/>
    <n v="45"/>
    <n v="0.15"/>
  </r>
  <r>
    <x v="0"/>
    <x v="1"/>
    <x v="30"/>
    <x v="4"/>
    <x v="25"/>
    <s v="Porto Alegre"/>
    <s v="Desktop Ultra"/>
    <n v="8902"/>
    <n v="8"/>
    <n v="71216"/>
    <n v="24925.599999999999"/>
    <n v="0.35"/>
  </r>
  <r>
    <x v="0"/>
    <x v="1"/>
    <x v="31"/>
    <x v="4"/>
    <x v="25"/>
    <s v="Porto Alegre"/>
    <s v="Teclado"/>
    <n v="300"/>
    <n v="4"/>
    <n v="1200"/>
    <n v="180"/>
    <n v="0.15"/>
  </r>
  <r>
    <x v="0"/>
    <x v="1"/>
    <x v="32"/>
    <x v="4"/>
    <x v="25"/>
    <s v="Porto Alegre"/>
    <s v="Desktop Basic"/>
    <n v="4600"/>
    <n v="8"/>
    <n v="36800"/>
    <n v="9200"/>
    <n v="0.25"/>
  </r>
  <r>
    <x v="0"/>
    <x v="1"/>
    <x v="33"/>
    <x v="4"/>
    <x v="25"/>
    <s v="Porto Alegre"/>
    <s v="Notebook 20"/>
    <n v="5300"/>
    <n v="5"/>
    <n v="26500"/>
    <n v="7950"/>
    <n v="0.3"/>
  </r>
  <r>
    <x v="0"/>
    <x v="1"/>
    <x v="34"/>
    <x v="4"/>
    <x v="25"/>
    <s v="Porto Alegre"/>
    <s v="Monitor 27 pol"/>
    <n v="1700"/>
    <n v="12"/>
    <n v="20400"/>
    <n v="10200"/>
    <n v="0.5"/>
  </r>
  <r>
    <x v="0"/>
    <x v="0"/>
    <x v="35"/>
    <x v="4"/>
    <x v="25"/>
    <s v="Porto Alegre"/>
    <s v="Monitor 27 pol"/>
    <n v="1700"/>
    <n v="9"/>
    <n v="15300"/>
    <n v="7650"/>
    <n v="0.5"/>
  </r>
  <r>
    <x v="0"/>
    <x v="0"/>
    <x v="36"/>
    <x v="4"/>
    <x v="25"/>
    <s v="Porto Alegre"/>
    <s v="Notebook 15"/>
    <n v="3200"/>
    <n v="3"/>
    <n v="9600"/>
    <n v="1920"/>
    <n v="0.2"/>
  </r>
  <r>
    <x v="3"/>
    <x v="1"/>
    <x v="37"/>
    <x v="4"/>
    <x v="25"/>
    <s v="Porto Alegre"/>
    <s v="Notebook 17"/>
    <n v="4500"/>
    <n v="2"/>
    <n v="9000"/>
    <n v="2250"/>
    <n v="0.25"/>
  </r>
  <r>
    <x v="3"/>
    <x v="1"/>
    <x v="38"/>
    <x v="4"/>
    <x v="25"/>
    <s v="Porto Alegre"/>
    <s v="TV LED HD"/>
    <n v="3400"/>
    <n v="10"/>
    <n v="34000"/>
    <n v="11900"/>
    <n v="0.35"/>
  </r>
  <r>
    <x v="0"/>
    <x v="1"/>
    <x v="39"/>
    <x v="4"/>
    <x v="25"/>
    <s v="Porto Alegre"/>
    <s v="Monitor 20 pol"/>
    <n v="1200"/>
    <n v="8"/>
    <n v="9600"/>
    <n v="2880"/>
    <n v="0.3"/>
  </r>
  <r>
    <x v="3"/>
    <x v="1"/>
    <x v="40"/>
    <x v="4"/>
    <x v="25"/>
    <s v="Porto Alegre"/>
    <s v="Notebook 17"/>
    <n v="4500"/>
    <n v="9"/>
    <n v="40500"/>
    <n v="10125"/>
    <n v="0.25"/>
  </r>
  <r>
    <x v="0"/>
    <x v="1"/>
    <x v="41"/>
    <x v="4"/>
    <x v="25"/>
    <s v="Porto Alegre"/>
    <s v="Monitor 27 pol"/>
    <n v="1700"/>
    <n v="11"/>
    <n v="18700"/>
    <n v="9350"/>
    <n v="0.5"/>
  </r>
  <r>
    <x v="0"/>
    <x v="1"/>
    <x v="42"/>
    <x v="4"/>
    <x v="25"/>
    <s v="Porto Alegre"/>
    <s v="Monitor 27 pol"/>
    <n v="1700"/>
    <n v="5"/>
    <n v="8500"/>
    <n v="4250"/>
    <n v="0.5"/>
  </r>
  <r>
    <x v="0"/>
    <x v="1"/>
    <x v="43"/>
    <x v="4"/>
    <x v="25"/>
    <s v="Porto Alegre"/>
    <s v="Notebook 17"/>
    <n v="4500"/>
    <n v="15"/>
    <n v="67500"/>
    <n v="16875"/>
    <n v="0.25"/>
  </r>
  <r>
    <x v="3"/>
    <x v="1"/>
    <x v="44"/>
    <x v="4"/>
    <x v="25"/>
    <s v="Porto Alegre"/>
    <s v="TV LED HD"/>
    <n v="3400"/>
    <n v="10"/>
    <n v="34000"/>
    <n v="11900"/>
    <n v="0.35"/>
  </r>
  <r>
    <x v="4"/>
    <x v="1"/>
    <x v="45"/>
    <x v="4"/>
    <x v="25"/>
    <s v="Porto Alegre"/>
    <s v="Notebook 20"/>
    <n v="5300"/>
    <n v="4"/>
    <n v="21200"/>
    <n v="6360"/>
    <n v="0.3"/>
  </r>
  <r>
    <x v="0"/>
    <x v="1"/>
    <x v="46"/>
    <x v="4"/>
    <x v="25"/>
    <s v="Porto Alegre"/>
    <s v="Desktop Basic"/>
    <n v="4600"/>
    <n v="6"/>
    <n v="27600"/>
    <n v="6900"/>
    <n v="0.25"/>
  </r>
  <r>
    <x v="3"/>
    <x v="0"/>
    <x v="47"/>
    <x v="4"/>
    <x v="25"/>
    <s v="Porto Alegre"/>
    <s v="TV LED HD"/>
    <n v="3400"/>
    <n v="2"/>
    <n v="6800"/>
    <n v="2380"/>
    <n v="0.35"/>
  </r>
  <r>
    <x v="0"/>
    <x v="1"/>
    <x v="48"/>
    <x v="4"/>
    <x v="25"/>
    <s v="Porto Alegre"/>
    <s v="Desktop Basic"/>
    <n v="4600"/>
    <n v="7"/>
    <n v="32200"/>
    <n v="8050"/>
    <n v="0.25"/>
  </r>
  <r>
    <x v="3"/>
    <x v="1"/>
    <x v="49"/>
    <x v="4"/>
    <x v="25"/>
    <s v="Porto Alegre"/>
    <s v="Notebook 20"/>
    <n v="5300"/>
    <n v="8"/>
    <n v="42400"/>
    <n v="12720"/>
    <n v="0.3"/>
  </r>
  <r>
    <x v="3"/>
    <x v="1"/>
    <x v="50"/>
    <x v="4"/>
    <x v="25"/>
    <s v="Porto Alegre"/>
    <s v="Monitor 20 pol"/>
    <n v="1200"/>
    <n v="5"/>
    <n v="6000"/>
    <n v="1800"/>
    <n v="0.3"/>
  </r>
  <r>
    <x v="1"/>
    <x v="0"/>
    <x v="51"/>
    <x v="4"/>
    <x v="25"/>
    <s v="Porto Alegre"/>
    <s v="TV Ultra"/>
    <n v="5130"/>
    <n v="7"/>
    <n v="35910"/>
    <n v="14364"/>
    <n v="0.4"/>
  </r>
  <r>
    <x v="4"/>
    <x v="1"/>
    <x v="52"/>
    <x v="4"/>
    <x v="25"/>
    <s v="Porto Alegre"/>
    <s v="Desktop Ultra"/>
    <n v="8902"/>
    <n v="6"/>
    <n v="53412"/>
    <n v="18694.199999999997"/>
    <n v="0.35"/>
  </r>
  <r>
    <x v="0"/>
    <x v="1"/>
    <x v="53"/>
    <x v="4"/>
    <x v="25"/>
    <s v="Porto Alegre"/>
    <s v="Desktop Basic"/>
    <n v="4600"/>
    <n v="11"/>
    <n v="50600"/>
    <n v="12650"/>
    <n v="0.25"/>
  </r>
  <r>
    <x v="2"/>
    <x v="1"/>
    <x v="54"/>
    <x v="4"/>
    <x v="25"/>
    <s v="Porto Alegre"/>
    <s v="Teclado Gamer"/>
    <n v="500"/>
    <n v="1"/>
    <n v="500"/>
    <n v="125"/>
    <n v="0.25"/>
  </r>
  <r>
    <x v="3"/>
    <x v="1"/>
    <x v="55"/>
    <x v="4"/>
    <x v="25"/>
    <s v="Porto Alegre"/>
    <s v="Desktop Ultra"/>
    <n v="8902"/>
    <n v="5"/>
    <n v="44510"/>
    <n v="15578.499999999998"/>
    <n v="0.35"/>
  </r>
  <r>
    <x v="0"/>
    <x v="0"/>
    <x v="56"/>
    <x v="4"/>
    <x v="25"/>
    <s v="Porto Alegre"/>
    <s v="Monitor 27 pol"/>
    <n v="1700"/>
    <n v="5"/>
    <n v="8500"/>
    <n v="4250"/>
    <n v="0.5"/>
  </r>
  <r>
    <x v="2"/>
    <x v="1"/>
    <x v="57"/>
    <x v="4"/>
    <x v="25"/>
    <s v="Porto Alegre"/>
    <s v="Teclado Gamer"/>
    <n v="500"/>
    <n v="12"/>
    <n v="6000"/>
    <n v="1500"/>
    <n v="0.25"/>
  </r>
  <r>
    <x v="3"/>
    <x v="1"/>
    <x v="58"/>
    <x v="4"/>
    <x v="25"/>
    <s v="Porto Alegre"/>
    <s v="Notebook 17"/>
    <n v="4500"/>
    <n v="12"/>
    <n v="54000"/>
    <n v="13500"/>
    <n v="0.25"/>
  </r>
  <r>
    <x v="0"/>
    <x v="1"/>
    <x v="59"/>
    <x v="4"/>
    <x v="25"/>
    <s v="Porto Alegre"/>
    <s v="Notebook 20"/>
    <n v="5300"/>
    <n v="8"/>
    <n v="42400"/>
    <n v="12720"/>
    <n v="0.3"/>
  </r>
  <r>
    <x v="2"/>
    <x v="0"/>
    <x v="60"/>
    <x v="4"/>
    <x v="25"/>
    <s v="Porto Alegre"/>
    <s v="Teclado"/>
    <n v="300"/>
    <n v="8"/>
    <n v="2400"/>
    <n v="360"/>
    <n v="0.15"/>
  </r>
  <r>
    <x v="2"/>
    <x v="1"/>
    <x v="61"/>
    <x v="4"/>
    <x v="25"/>
    <s v="Porto Alegre"/>
    <s v="Notebook 15"/>
    <n v="3200"/>
    <n v="8"/>
    <n v="25600"/>
    <n v="5120"/>
    <n v="0.2"/>
  </r>
  <r>
    <x v="1"/>
    <x v="0"/>
    <x v="62"/>
    <x v="4"/>
    <x v="25"/>
    <s v="Porto Alegre"/>
    <s v="Monitor 24 pol"/>
    <n v="1500"/>
    <n v="15"/>
    <n v="22500"/>
    <n v="9000"/>
    <n v="0.4"/>
  </r>
  <r>
    <x v="0"/>
    <x v="1"/>
    <x v="63"/>
    <x v="4"/>
    <x v="25"/>
    <s v="Porto Alegre"/>
    <s v="Teclado"/>
    <n v="300"/>
    <n v="12"/>
    <n v="3600"/>
    <n v="540"/>
    <n v="0.15"/>
  </r>
  <r>
    <x v="0"/>
    <x v="0"/>
    <x v="64"/>
    <x v="4"/>
    <x v="25"/>
    <s v="Porto Alegre"/>
    <s v="Desktop Basic"/>
    <n v="4600"/>
    <n v="1"/>
    <n v="4600"/>
    <n v="1150"/>
    <n v="0.25"/>
  </r>
  <r>
    <x v="0"/>
    <x v="1"/>
    <x v="65"/>
    <x v="4"/>
    <x v="25"/>
    <s v="Porto Alegre"/>
    <s v="Teclado Gamer"/>
    <n v="500"/>
    <n v="3"/>
    <n v="1500"/>
    <n v="375"/>
    <n v="0.25"/>
  </r>
  <r>
    <x v="2"/>
    <x v="0"/>
    <x v="66"/>
    <x v="4"/>
    <x v="25"/>
    <s v="Porto Alegre"/>
    <s v="Monitor 20 pol"/>
    <n v="1200"/>
    <n v="10"/>
    <n v="12000"/>
    <n v="3600"/>
    <n v="0.3"/>
  </r>
  <r>
    <x v="2"/>
    <x v="0"/>
    <x v="67"/>
    <x v="4"/>
    <x v="25"/>
    <s v="Porto Alegre"/>
    <s v="Monitor 24 pol"/>
    <n v="1500"/>
    <n v="5"/>
    <n v="7500"/>
    <n v="3000"/>
    <n v="0.4"/>
  </r>
  <r>
    <x v="0"/>
    <x v="1"/>
    <x v="68"/>
    <x v="4"/>
    <x v="25"/>
    <s v="Porto Alegre"/>
    <s v="Monitor 24 pol"/>
    <n v="1500"/>
    <n v="6"/>
    <n v="9000"/>
    <n v="3600"/>
    <n v="0.4"/>
  </r>
  <r>
    <x v="0"/>
    <x v="1"/>
    <x v="69"/>
    <x v="4"/>
    <x v="25"/>
    <s v="Porto Alegre"/>
    <s v="Notebook 15"/>
    <n v="3200"/>
    <n v="7"/>
    <n v="22400"/>
    <n v="4480"/>
    <n v="0.2"/>
  </r>
  <r>
    <x v="3"/>
    <x v="1"/>
    <x v="70"/>
    <x v="4"/>
    <x v="25"/>
    <s v="Porto Alegre"/>
    <s v="Teclado"/>
    <n v="300"/>
    <n v="11"/>
    <n v="3300"/>
    <n v="495"/>
    <n v="0.15"/>
  </r>
  <r>
    <x v="1"/>
    <x v="1"/>
    <x v="71"/>
    <x v="4"/>
    <x v="25"/>
    <s v="Porto Alegre"/>
    <s v="Desktop Basic"/>
    <n v="4600"/>
    <n v="2"/>
    <n v="9200"/>
    <n v="2300"/>
    <n v="0.25"/>
  </r>
  <r>
    <x v="3"/>
    <x v="0"/>
    <x v="72"/>
    <x v="4"/>
    <x v="25"/>
    <s v="Porto Alegre"/>
    <s v="Notebook 17"/>
    <n v="4500"/>
    <n v="1"/>
    <n v="4500"/>
    <n v="1125"/>
    <n v="0.25"/>
  </r>
  <r>
    <x v="0"/>
    <x v="1"/>
    <x v="73"/>
    <x v="4"/>
    <x v="25"/>
    <s v="Porto Alegre"/>
    <s v="Monitor 20 pol"/>
    <n v="1200"/>
    <n v="5"/>
    <n v="6000"/>
    <n v="1800"/>
    <n v="0.3"/>
  </r>
  <r>
    <x v="3"/>
    <x v="0"/>
    <x v="74"/>
    <x v="4"/>
    <x v="25"/>
    <s v="Porto Alegre"/>
    <s v="Desktop Ultra"/>
    <n v="8902"/>
    <n v="15"/>
    <n v="133530"/>
    <n v="46735.5"/>
    <n v="0.35"/>
  </r>
  <r>
    <x v="2"/>
    <x v="1"/>
    <x v="75"/>
    <x v="4"/>
    <x v="25"/>
    <s v="Porto Alegre"/>
    <s v="Desktop Basic"/>
    <n v="4600"/>
    <n v="7"/>
    <n v="32200"/>
    <n v="8050"/>
    <n v="0.25"/>
  </r>
  <r>
    <x v="0"/>
    <x v="0"/>
    <x v="76"/>
    <x v="4"/>
    <x v="25"/>
    <s v="Porto Alegre"/>
    <s v="Notebook 15"/>
    <n v="3200"/>
    <n v="11"/>
    <n v="35200"/>
    <n v="7040"/>
    <n v="0.2"/>
  </r>
  <r>
    <x v="2"/>
    <x v="1"/>
    <x v="77"/>
    <x v="4"/>
    <x v="25"/>
    <s v="Porto Alegre"/>
    <s v="Notebook 15"/>
    <n v="3200"/>
    <n v="9"/>
    <n v="28800"/>
    <n v="5760"/>
    <n v="0.2"/>
  </r>
  <r>
    <x v="0"/>
    <x v="1"/>
    <x v="78"/>
    <x v="4"/>
    <x v="25"/>
    <s v="Porto Alegre"/>
    <s v="TV LED HD"/>
    <n v="3400"/>
    <n v="5"/>
    <n v="17000"/>
    <n v="5950"/>
    <n v="0.35"/>
  </r>
  <r>
    <x v="0"/>
    <x v="1"/>
    <x v="79"/>
    <x v="4"/>
    <x v="25"/>
    <s v="Porto Alegre"/>
    <s v="Desktop Basic"/>
    <n v="4600"/>
    <n v="8"/>
    <n v="36800"/>
    <n v="9200"/>
    <n v="0.25"/>
  </r>
  <r>
    <x v="2"/>
    <x v="0"/>
    <x v="80"/>
    <x v="4"/>
    <x v="25"/>
    <s v="Porto Alegre"/>
    <s v="Desktop Basic"/>
    <n v="4600"/>
    <n v="7"/>
    <n v="32200"/>
    <n v="8050"/>
    <n v="0.25"/>
  </r>
  <r>
    <x v="2"/>
    <x v="1"/>
    <x v="81"/>
    <x v="4"/>
    <x v="25"/>
    <s v="Porto Alegre"/>
    <s v="Desktop Ultra"/>
    <n v="8902"/>
    <n v="11"/>
    <n v="97922"/>
    <n v="34272.699999999997"/>
    <n v="0.35"/>
  </r>
  <r>
    <x v="0"/>
    <x v="1"/>
    <x v="82"/>
    <x v="4"/>
    <x v="25"/>
    <s v="Porto Alegre"/>
    <s v="Teclado"/>
    <n v="300"/>
    <n v="7"/>
    <n v="2100"/>
    <n v="315"/>
    <n v="0.15"/>
  </r>
  <r>
    <x v="0"/>
    <x v="0"/>
    <x v="83"/>
    <x v="4"/>
    <x v="25"/>
    <s v="Porto Alegre"/>
    <s v="Teclado Gamer"/>
    <n v="500"/>
    <n v="3"/>
    <n v="1500"/>
    <n v="375"/>
    <n v="0.25"/>
  </r>
  <r>
    <x v="1"/>
    <x v="1"/>
    <x v="84"/>
    <x v="4"/>
    <x v="25"/>
    <s v="Porto Alegre"/>
    <s v="Teclado"/>
    <n v="300"/>
    <n v="8"/>
    <n v="2400"/>
    <n v="360"/>
    <n v="0.15"/>
  </r>
  <r>
    <x v="3"/>
    <x v="1"/>
    <x v="85"/>
    <x v="4"/>
    <x v="25"/>
    <s v="Porto Alegre"/>
    <s v="Desktop Basic"/>
    <n v="4600"/>
    <n v="2"/>
    <n v="9200"/>
    <n v="2300"/>
    <n v="0.25"/>
  </r>
  <r>
    <x v="4"/>
    <x v="0"/>
    <x v="0"/>
    <x v="4"/>
    <x v="26"/>
    <s v="Florianopolis"/>
    <s v="TV Ultra"/>
    <n v="5130"/>
    <n v="10"/>
    <n v="51300"/>
    <n v="20520"/>
    <n v="0.4"/>
  </r>
  <r>
    <x v="0"/>
    <x v="0"/>
    <x v="1"/>
    <x v="4"/>
    <x v="26"/>
    <s v="Florianopolis"/>
    <s v="Desktop Basic"/>
    <n v="4600"/>
    <n v="2"/>
    <n v="9200"/>
    <n v="2300"/>
    <n v="0.25"/>
  </r>
  <r>
    <x v="3"/>
    <x v="1"/>
    <x v="2"/>
    <x v="4"/>
    <x v="26"/>
    <s v="Florianopolis"/>
    <s v="Teclado Gamer"/>
    <n v="500"/>
    <n v="10"/>
    <n v="5000"/>
    <n v="1250"/>
    <n v="0.25"/>
  </r>
  <r>
    <x v="0"/>
    <x v="1"/>
    <x v="3"/>
    <x v="4"/>
    <x v="26"/>
    <s v="Florianopolis"/>
    <s v="TV Ultra"/>
    <n v="5130"/>
    <n v="7"/>
    <n v="35910"/>
    <n v="14364"/>
    <n v="0.4"/>
  </r>
  <r>
    <x v="3"/>
    <x v="1"/>
    <x v="4"/>
    <x v="4"/>
    <x v="26"/>
    <s v="Florianopolis"/>
    <s v="Monitor 20 pol"/>
    <n v="1200"/>
    <n v="11"/>
    <n v="13200"/>
    <n v="3960"/>
    <n v="0.3"/>
  </r>
  <r>
    <x v="3"/>
    <x v="1"/>
    <x v="5"/>
    <x v="4"/>
    <x v="26"/>
    <s v="Florianopolis"/>
    <s v="Desktop Pro"/>
    <n v="5340"/>
    <n v="3"/>
    <n v="16020"/>
    <n v="4806"/>
    <n v="0.3"/>
  </r>
  <r>
    <x v="1"/>
    <x v="1"/>
    <x v="6"/>
    <x v="4"/>
    <x v="26"/>
    <s v="Florianopolis"/>
    <s v="Notebook 17"/>
    <n v="4500"/>
    <n v="2"/>
    <n v="9000"/>
    <n v="2250"/>
    <n v="0.25"/>
  </r>
  <r>
    <x v="4"/>
    <x v="1"/>
    <x v="7"/>
    <x v="4"/>
    <x v="26"/>
    <s v="Florianopolis"/>
    <s v="Desktop Ultra"/>
    <n v="8902"/>
    <n v="1"/>
    <n v="8902"/>
    <n v="3115.7"/>
    <n v="0.35"/>
  </r>
  <r>
    <x v="0"/>
    <x v="0"/>
    <x v="8"/>
    <x v="4"/>
    <x v="26"/>
    <s v="Florianopolis"/>
    <s v="Desktop Basic"/>
    <n v="4600"/>
    <n v="4"/>
    <n v="18400"/>
    <n v="4600"/>
    <n v="0.25"/>
  </r>
  <r>
    <x v="0"/>
    <x v="0"/>
    <x v="9"/>
    <x v="4"/>
    <x v="26"/>
    <s v="Florianopolis"/>
    <s v="Desktop Pro"/>
    <n v="5340"/>
    <n v="9"/>
    <n v="48060"/>
    <n v="14418"/>
    <n v="0.3"/>
  </r>
  <r>
    <x v="2"/>
    <x v="0"/>
    <x v="10"/>
    <x v="4"/>
    <x v="26"/>
    <s v="Florianopolis"/>
    <s v="Notebook 20"/>
    <n v="5300"/>
    <n v="7"/>
    <n v="37100"/>
    <n v="11130"/>
    <n v="0.3"/>
  </r>
  <r>
    <x v="4"/>
    <x v="1"/>
    <x v="11"/>
    <x v="4"/>
    <x v="26"/>
    <s v="Florianopolis"/>
    <s v="TV Ultra"/>
    <n v="5130"/>
    <n v="9"/>
    <n v="46170"/>
    <n v="18468"/>
    <n v="0.4"/>
  </r>
  <r>
    <x v="1"/>
    <x v="1"/>
    <x v="12"/>
    <x v="4"/>
    <x v="26"/>
    <s v="Florianopolis"/>
    <s v="Teclado Gamer"/>
    <n v="500"/>
    <n v="12"/>
    <n v="6000"/>
    <n v="1500"/>
    <n v="0.25"/>
  </r>
  <r>
    <x v="1"/>
    <x v="0"/>
    <x v="13"/>
    <x v="4"/>
    <x v="26"/>
    <s v="Florianopolis"/>
    <s v="Desktop Ultra"/>
    <n v="8902"/>
    <n v="9"/>
    <n v="80118"/>
    <n v="28041.3"/>
    <n v="0.35"/>
  </r>
  <r>
    <x v="4"/>
    <x v="0"/>
    <x v="14"/>
    <x v="4"/>
    <x v="26"/>
    <s v="Florianopolis"/>
    <s v="Teclado"/>
    <n v="300"/>
    <n v="3"/>
    <n v="900"/>
    <n v="135"/>
    <n v="0.15"/>
  </r>
  <r>
    <x v="0"/>
    <x v="1"/>
    <x v="15"/>
    <x v="4"/>
    <x v="26"/>
    <s v="Florianopolis"/>
    <s v="TV Ultra"/>
    <n v="5130"/>
    <n v="2"/>
    <n v="10260"/>
    <n v="4104"/>
    <n v="0.4"/>
  </r>
  <r>
    <x v="3"/>
    <x v="1"/>
    <x v="16"/>
    <x v="4"/>
    <x v="26"/>
    <s v="Florianopolis"/>
    <s v="TV Ultra"/>
    <n v="5130"/>
    <n v="4"/>
    <n v="20520"/>
    <n v="8208"/>
    <n v="0.4"/>
  </r>
  <r>
    <x v="2"/>
    <x v="1"/>
    <x v="17"/>
    <x v="4"/>
    <x v="26"/>
    <s v="Florianopolis"/>
    <s v="Monitor 20 pol"/>
    <n v="1200"/>
    <n v="12"/>
    <n v="14400"/>
    <n v="4320"/>
    <n v="0.3"/>
  </r>
  <r>
    <x v="1"/>
    <x v="0"/>
    <x v="18"/>
    <x v="4"/>
    <x v="26"/>
    <s v="Florianopolis"/>
    <s v="Notebook 17"/>
    <n v="4500"/>
    <n v="11"/>
    <n v="49500"/>
    <n v="12375"/>
    <n v="0.25"/>
  </r>
  <r>
    <x v="0"/>
    <x v="1"/>
    <x v="19"/>
    <x v="4"/>
    <x v="26"/>
    <s v="Florianopolis"/>
    <s v="Monitor 24 pol"/>
    <n v="1500"/>
    <n v="8"/>
    <n v="12000"/>
    <n v="4800"/>
    <n v="0.4"/>
  </r>
  <r>
    <x v="3"/>
    <x v="0"/>
    <x v="20"/>
    <x v="4"/>
    <x v="26"/>
    <s v="Florianopolis"/>
    <s v="Monitor 20 pol"/>
    <n v="1200"/>
    <n v="8"/>
    <n v="9600"/>
    <n v="2880"/>
    <n v="0.3"/>
  </r>
  <r>
    <x v="3"/>
    <x v="1"/>
    <x v="21"/>
    <x v="4"/>
    <x v="26"/>
    <s v="Florianopolis"/>
    <s v="Notebook 20"/>
    <n v="5300"/>
    <n v="2"/>
    <n v="10600"/>
    <n v="3180"/>
    <n v="0.3"/>
  </r>
  <r>
    <x v="2"/>
    <x v="0"/>
    <x v="22"/>
    <x v="4"/>
    <x v="26"/>
    <s v="Florianopolis"/>
    <s v="TV Ultra"/>
    <n v="5130"/>
    <n v="10"/>
    <n v="51300"/>
    <n v="20520"/>
    <n v="0.4"/>
  </r>
  <r>
    <x v="2"/>
    <x v="1"/>
    <x v="23"/>
    <x v="4"/>
    <x v="26"/>
    <s v="Florianopolis"/>
    <s v="Monitor 24 pol"/>
    <n v="1500"/>
    <n v="12"/>
    <n v="18000"/>
    <n v="7200"/>
    <n v="0.4"/>
  </r>
  <r>
    <x v="2"/>
    <x v="1"/>
    <x v="24"/>
    <x v="4"/>
    <x v="26"/>
    <s v="Florianopolis"/>
    <s v="Desktop Ultra"/>
    <n v="8902"/>
    <n v="1"/>
    <n v="8902"/>
    <n v="3115.7"/>
    <n v="0.35"/>
  </r>
  <r>
    <x v="2"/>
    <x v="1"/>
    <x v="25"/>
    <x v="4"/>
    <x v="26"/>
    <s v="Florianopolis"/>
    <s v="Monitor 20 pol"/>
    <n v="1200"/>
    <n v="4"/>
    <n v="4800"/>
    <n v="1440"/>
    <n v="0.3"/>
  </r>
  <r>
    <x v="3"/>
    <x v="1"/>
    <x v="26"/>
    <x v="4"/>
    <x v="26"/>
    <s v="Florianopolis"/>
    <s v="Notebook 20"/>
    <n v="5300"/>
    <n v="10"/>
    <n v="53000"/>
    <n v="15900"/>
    <n v="0.3"/>
  </r>
  <r>
    <x v="2"/>
    <x v="1"/>
    <x v="27"/>
    <x v="4"/>
    <x v="26"/>
    <s v="Florianopolis"/>
    <s v="Monitor 20 pol"/>
    <n v="1200"/>
    <n v="9"/>
    <n v="10800"/>
    <n v="3240"/>
    <n v="0.3"/>
  </r>
  <r>
    <x v="3"/>
    <x v="0"/>
    <x v="28"/>
    <x v="4"/>
    <x v="26"/>
    <s v="Florianopolis"/>
    <s v="Monitor 20 pol"/>
    <n v="1200"/>
    <n v="11"/>
    <n v="13200"/>
    <n v="3960"/>
    <n v="0.3"/>
  </r>
  <r>
    <x v="3"/>
    <x v="1"/>
    <x v="28"/>
    <x v="4"/>
    <x v="26"/>
    <s v="Florianopolis"/>
    <s v="TV LED HD"/>
    <n v="3400"/>
    <n v="5"/>
    <n v="17000"/>
    <n v="5950"/>
    <n v="0.35"/>
  </r>
  <r>
    <x v="3"/>
    <x v="1"/>
    <x v="29"/>
    <x v="4"/>
    <x v="26"/>
    <s v="Florianopolis"/>
    <s v="TV LED HD"/>
    <n v="3400"/>
    <n v="4"/>
    <n v="13600"/>
    <n v="4760"/>
    <n v="0.35"/>
  </r>
  <r>
    <x v="4"/>
    <x v="1"/>
    <x v="30"/>
    <x v="4"/>
    <x v="26"/>
    <s v="Florianopolis"/>
    <s v="Teclado"/>
    <n v="300"/>
    <n v="9"/>
    <n v="2700"/>
    <n v="405"/>
    <n v="0.15"/>
  </r>
  <r>
    <x v="0"/>
    <x v="1"/>
    <x v="31"/>
    <x v="4"/>
    <x v="26"/>
    <s v="Florianopolis"/>
    <s v="Monitor 20 pol"/>
    <n v="1200"/>
    <n v="6"/>
    <n v="7200"/>
    <n v="2160"/>
    <n v="0.3"/>
  </r>
  <r>
    <x v="0"/>
    <x v="0"/>
    <x v="32"/>
    <x v="4"/>
    <x v="26"/>
    <s v="Florianopolis"/>
    <s v="Notebook 17"/>
    <n v="4500"/>
    <n v="6"/>
    <n v="27000"/>
    <n v="6750"/>
    <n v="0.25"/>
  </r>
  <r>
    <x v="3"/>
    <x v="0"/>
    <x v="33"/>
    <x v="4"/>
    <x v="26"/>
    <s v="Florianopolis"/>
    <s v="Teclado Gamer"/>
    <n v="500"/>
    <n v="10"/>
    <n v="5000"/>
    <n v="1250"/>
    <n v="0.25"/>
  </r>
  <r>
    <x v="3"/>
    <x v="1"/>
    <x v="34"/>
    <x v="4"/>
    <x v="26"/>
    <s v="Florianopolis"/>
    <s v="Desktop Ultra"/>
    <n v="8902"/>
    <n v="9"/>
    <n v="80118"/>
    <n v="28041.3"/>
    <n v="0.35"/>
  </r>
  <r>
    <x v="1"/>
    <x v="1"/>
    <x v="35"/>
    <x v="4"/>
    <x v="26"/>
    <s v="Florianopolis"/>
    <s v="Monitor 27 pol"/>
    <n v="1700"/>
    <n v="4"/>
    <n v="6800"/>
    <n v="3400"/>
    <n v="0.5"/>
  </r>
  <r>
    <x v="1"/>
    <x v="0"/>
    <x v="36"/>
    <x v="4"/>
    <x v="26"/>
    <s v="Florianopolis"/>
    <s v="Desktop Ultra"/>
    <n v="8902"/>
    <n v="7"/>
    <n v="62314"/>
    <n v="21809.899999999998"/>
    <n v="0.35"/>
  </r>
  <r>
    <x v="4"/>
    <x v="1"/>
    <x v="37"/>
    <x v="4"/>
    <x v="26"/>
    <s v="Florianopolis"/>
    <s v="Notebook 15"/>
    <n v="3200"/>
    <n v="2"/>
    <n v="6400"/>
    <n v="1280"/>
    <n v="0.2"/>
  </r>
  <r>
    <x v="1"/>
    <x v="1"/>
    <x v="38"/>
    <x v="4"/>
    <x v="26"/>
    <s v="Florianopolis"/>
    <s v="Monitor 20 pol"/>
    <n v="1200"/>
    <n v="7"/>
    <n v="8400"/>
    <n v="2520"/>
    <n v="0.3"/>
  </r>
  <r>
    <x v="1"/>
    <x v="1"/>
    <x v="39"/>
    <x v="4"/>
    <x v="26"/>
    <s v="Florianopolis"/>
    <s v="TV LED HD"/>
    <n v="3400"/>
    <n v="9"/>
    <n v="30600"/>
    <n v="10710"/>
    <n v="0.35"/>
  </r>
  <r>
    <x v="0"/>
    <x v="1"/>
    <x v="40"/>
    <x v="4"/>
    <x v="26"/>
    <s v="Florianopolis"/>
    <s v="TV LED HD"/>
    <n v="3400"/>
    <n v="7"/>
    <n v="23800"/>
    <n v="8330"/>
    <n v="0.35"/>
  </r>
  <r>
    <x v="0"/>
    <x v="1"/>
    <x v="41"/>
    <x v="4"/>
    <x v="26"/>
    <s v="Florianopolis"/>
    <s v="Desktop Basic"/>
    <n v="4600"/>
    <n v="8"/>
    <n v="36800"/>
    <n v="9200"/>
    <n v="0.25"/>
  </r>
  <r>
    <x v="3"/>
    <x v="0"/>
    <x v="42"/>
    <x v="4"/>
    <x v="26"/>
    <s v="Florianopolis"/>
    <s v="Notebook 17"/>
    <n v="4500"/>
    <n v="12"/>
    <n v="54000"/>
    <n v="13500"/>
    <n v="0.25"/>
  </r>
  <r>
    <x v="3"/>
    <x v="1"/>
    <x v="43"/>
    <x v="4"/>
    <x v="26"/>
    <s v="Florianopolis"/>
    <s v="Notebook 17"/>
    <n v="4500"/>
    <n v="12"/>
    <n v="54000"/>
    <n v="13500"/>
    <n v="0.25"/>
  </r>
  <r>
    <x v="0"/>
    <x v="1"/>
    <x v="44"/>
    <x v="4"/>
    <x v="26"/>
    <s v="Florianopolis"/>
    <s v="Notebook 15"/>
    <n v="3200"/>
    <n v="1"/>
    <n v="3200"/>
    <n v="640"/>
    <n v="0.2"/>
  </r>
  <r>
    <x v="0"/>
    <x v="0"/>
    <x v="45"/>
    <x v="4"/>
    <x v="26"/>
    <s v="Florianopolis"/>
    <s v="Monitor 20 pol"/>
    <n v="1200"/>
    <n v="10"/>
    <n v="12000"/>
    <n v="3600"/>
    <n v="0.3"/>
  </r>
  <r>
    <x v="3"/>
    <x v="1"/>
    <x v="46"/>
    <x v="4"/>
    <x v="26"/>
    <s v="Florianopolis"/>
    <s v="Monitor 27 pol"/>
    <n v="1700"/>
    <n v="1"/>
    <n v="1700"/>
    <n v="850"/>
    <n v="0.5"/>
  </r>
  <r>
    <x v="2"/>
    <x v="1"/>
    <x v="47"/>
    <x v="4"/>
    <x v="26"/>
    <s v="Florianopolis"/>
    <s v="TV Ultra"/>
    <n v="5130"/>
    <n v="10"/>
    <n v="51300"/>
    <n v="20520"/>
    <n v="0.4"/>
  </r>
  <r>
    <x v="3"/>
    <x v="1"/>
    <x v="48"/>
    <x v="4"/>
    <x v="26"/>
    <s v="Florianopolis"/>
    <s v="Notebook 15"/>
    <n v="3200"/>
    <n v="5"/>
    <n v="16000"/>
    <n v="3200"/>
    <n v="0.2"/>
  </r>
  <r>
    <x v="0"/>
    <x v="1"/>
    <x v="49"/>
    <x v="4"/>
    <x v="26"/>
    <s v="Florianopolis"/>
    <s v="Teclado Gamer"/>
    <n v="500"/>
    <n v="5"/>
    <n v="2500"/>
    <n v="625"/>
    <n v="0.25"/>
  </r>
  <r>
    <x v="2"/>
    <x v="0"/>
    <x v="50"/>
    <x v="4"/>
    <x v="26"/>
    <s v="Florianopolis"/>
    <s v="TV Ultra"/>
    <n v="5130"/>
    <n v="7"/>
    <n v="35910"/>
    <n v="14364"/>
    <n v="0.4"/>
  </r>
  <r>
    <x v="3"/>
    <x v="0"/>
    <x v="51"/>
    <x v="4"/>
    <x v="26"/>
    <s v="Florianopolis"/>
    <s v="Teclado Gamer"/>
    <n v="500"/>
    <n v="21"/>
    <n v="10500"/>
    <n v="2625"/>
    <n v="0.25"/>
  </r>
  <r>
    <x v="1"/>
    <x v="1"/>
    <x v="52"/>
    <x v="4"/>
    <x v="26"/>
    <s v="Florianopolis"/>
    <s v="Teclado"/>
    <n v="300"/>
    <n v="3"/>
    <n v="900"/>
    <n v="135"/>
    <n v="0.15"/>
  </r>
  <r>
    <x v="1"/>
    <x v="1"/>
    <x v="53"/>
    <x v="4"/>
    <x v="26"/>
    <s v="Florianopolis"/>
    <s v="Monitor 20 pol"/>
    <n v="1200"/>
    <n v="12"/>
    <n v="14400"/>
    <n v="4320"/>
    <n v="0.3"/>
  </r>
  <r>
    <x v="3"/>
    <x v="1"/>
    <x v="54"/>
    <x v="4"/>
    <x v="26"/>
    <s v="Florianopolis"/>
    <s v="Notebook 17"/>
    <n v="4500"/>
    <n v="8"/>
    <n v="36000"/>
    <n v="9000"/>
    <n v="0.25"/>
  </r>
  <r>
    <x v="0"/>
    <x v="1"/>
    <x v="55"/>
    <x v="4"/>
    <x v="26"/>
    <s v="Florianopolis"/>
    <s v="Desktop Basic"/>
    <n v="4600"/>
    <n v="11"/>
    <n v="50600"/>
    <n v="12650"/>
    <n v="0.25"/>
  </r>
  <r>
    <x v="0"/>
    <x v="1"/>
    <x v="56"/>
    <x v="4"/>
    <x v="26"/>
    <s v="Florianopolis"/>
    <s v="Monitor 27 pol"/>
    <n v="1700"/>
    <n v="12"/>
    <n v="20400"/>
    <n v="10200"/>
    <n v="0.5"/>
  </r>
  <r>
    <x v="2"/>
    <x v="0"/>
    <x v="57"/>
    <x v="4"/>
    <x v="26"/>
    <s v="Florianopolis"/>
    <s v="Notebook 15"/>
    <n v="3200"/>
    <n v="9"/>
    <n v="28800"/>
    <n v="5760"/>
    <n v="0.2"/>
  </r>
  <r>
    <x v="0"/>
    <x v="1"/>
    <x v="58"/>
    <x v="4"/>
    <x v="26"/>
    <s v="Florianopolis"/>
    <s v="Desktop Ultra"/>
    <n v="8902"/>
    <n v="9"/>
    <n v="80118"/>
    <n v="28041.3"/>
    <n v="0.35"/>
  </r>
  <r>
    <x v="2"/>
    <x v="1"/>
    <x v="59"/>
    <x v="4"/>
    <x v="26"/>
    <s v="Florianopolis"/>
    <s v="Notebook 17"/>
    <n v="4500"/>
    <n v="3"/>
    <n v="13500"/>
    <n v="3375"/>
    <n v="0.25"/>
  </r>
  <r>
    <x v="3"/>
    <x v="0"/>
    <x v="60"/>
    <x v="4"/>
    <x v="26"/>
    <s v="Florianopolis"/>
    <s v="Desktop Pro"/>
    <n v="5340"/>
    <n v="1"/>
    <n v="5340"/>
    <n v="1602"/>
    <n v="0.3"/>
  </r>
  <r>
    <x v="0"/>
    <x v="1"/>
    <x v="61"/>
    <x v="4"/>
    <x v="26"/>
    <s v="Florianopolis"/>
    <s v="Notebook 17"/>
    <n v="4500"/>
    <n v="10"/>
    <n v="45000"/>
    <n v="11250"/>
    <n v="0.25"/>
  </r>
  <r>
    <x v="0"/>
    <x v="1"/>
    <x v="62"/>
    <x v="4"/>
    <x v="26"/>
    <s v="Florianopolis"/>
    <s v="Teclado Gamer"/>
    <n v="500"/>
    <n v="12"/>
    <n v="6000"/>
    <n v="1500"/>
    <n v="0.25"/>
  </r>
  <r>
    <x v="0"/>
    <x v="1"/>
    <x v="63"/>
    <x v="4"/>
    <x v="26"/>
    <s v="Florianopolis"/>
    <s v="Notebook 17"/>
    <n v="4500"/>
    <n v="12"/>
    <n v="54000"/>
    <n v="13500"/>
    <n v="0.25"/>
  </r>
  <r>
    <x v="1"/>
    <x v="1"/>
    <x v="64"/>
    <x v="4"/>
    <x v="26"/>
    <s v="Florianopolis"/>
    <s v="TV Ultra"/>
    <n v="5130"/>
    <n v="9"/>
    <n v="46170"/>
    <n v="18468"/>
    <n v="0.4"/>
  </r>
  <r>
    <x v="0"/>
    <x v="1"/>
    <x v="65"/>
    <x v="4"/>
    <x v="26"/>
    <s v="Florianopolis"/>
    <s v="TV LED HD"/>
    <n v="3400"/>
    <n v="11"/>
    <n v="37400"/>
    <n v="13090"/>
    <n v="0.35"/>
  </r>
  <r>
    <x v="0"/>
    <x v="0"/>
    <x v="66"/>
    <x v="4"/>
    <x v="26"/>
    <s v="Florianopolis"/>
    <s v="Monitor 20 pol"/>
    <n v="1200"/>
    <n v="3"/>
    <n v="3600"/>
    <n v="1080"/>
    <n v="0.3"/>
  </r>
  <r>
    <x v="0"/>
    <x v="1"/>
    <x v="67"/>
    <x v="4"/>
    <x v="26"/>
    <s v="Florianopolis"/>
    <s v="Notebook 20"/>
    <n v="5300"/>
    <n v="12"/>
    <n v="63600"/>
    <n v="19080"/>
    <n v="0.3"/>
  </r>
  <r>
    <x v="3"/>
    <x v="1"/>
    <x v="68"/>
    <x v="4"/>
    <x v="26"/>
    <s v="Florianopolis"/>
    <s v="Teclado"/>
    <n v="300"/>
    <n v="7"/>
    <n v="2100"/>
    <n v="315"/>
    <n v="0.15"/>
  </r>
  <r>
    <x v="3"/>
    <x v="0"/>
    <x v="69"/>
    <x v="4"/>
    <x v="26"/>
    <s v="Florianopolis"/>
    <s v="Monitor 24 pol"/>
    <n v="1500"/>
    <n v="3"/>
    <n v="4500"/>
    <n v="1800"/>
    <n v="0.4"/>
  </r>
  <r>
    <x v="3"/>
    <x v="1"/>
    <x v="70"/>
    <x v="4"/>
    <x v="26"/>
    <s v="Florianopolis"/>
    <s v="Notebook 15"/>
    <n v="3200"/>
    <n v="5"/>
    <n v="16000"/>
    <n v="3200"/>
    <n v="0.2"/>
  </r>
  <r>
    <x v="3"/>
    <x v="1"/>
    <x v="71"/>
    <x v="4"/>
    <x v="26"/>
    <s v="Florianopolis"/>
    <s v="Desktop Pro"/>
    <n v="5340"/>
    <n v="5"/>
    <n v="26700"/>
    <n v="8010"/>
    <n v="0.3"/>
  </r>
  <r>
    <x v="0"/>
    <x v="1"/>
    <x v="72"/>
    <x v="4"/>
    <x v="26"/>
    <s v="Florianopolis"/>
    <s v="TV LED HD"/>
    <n v="3400"/>
    <n v="3"/>
    <n v="10200"/>
    <n v="3570"/>
    <n v="0.35"/>
  </r>
  <r>
    <x v="2"/>
    <x v="0"/>
    <x v="73"/>
    <x v="4"/>
    <x v="26"/>
    <s v="Florianopolis"/>
    <s v="Monitor 24 pol"/>
    <n v="1500"/>
    <n v="20"/>
    <n v="30000"/>
    <n v="12000"/>
    <n v="0.4"/>
  </r>
  <r>
    <x v="3"/>
    <x v="1"/>
    <x v="74"/>
    <x v="4"/>
    <x v="26"/>
    <s v="Florianopolis"/>
    <s v="Monitor 20 pol"/>
    <n v="1200"/>
    <n v="11"/>
    <n v="13200"/>
    <n v="3960"/>
    <n v="0.3"/>
  </r>
  <r>
    <x v="0"/>
    <x v="1"/>
    <x v="75"/>
    <x v="4"/>
    <x v="26"/>
    <s v="Florianopolis"/>
    <s v="Desktop Ultra"/>
    <n v="8902"/>
    <n v="20"/>
    <n v="178040"/>
    <n v="62313.999999999993"/>
    <n v="0.35"/>
  </r>
  <r>
    <x v="3"/>
    <x v="1"/>
    <x v="76"/>
    <x v="4"/>
    <x v="26"/>
    <s v="Florianopolis"/>
    <s v="Monitor 20 pol"/>
    <n v="1200"/>
    <n v="4"/>
    <n v="4800"/>
    <n v="1440"/>
    <n v="0.3"/>
  </r>
  <r>
    <x v="3"/>
    <x v="0"/>
    <x v="77"/>
    <x v="4"/>
    <x v="26"/>
    <s v="Florianopolis"/>
    <s v="Notebook 15"/>
    <n v="3200"/>
    <n v="10"/>
    <n v="32000"/>
    <n v="6400"/>
    <n v="0.2"/>
  </r>
  <r>
    <x v="0"/>
    <x v="0"/>
    <x v="78"/>
    <x v="4"/>
    <x v="26"/>
    <s v="Florianopolis"/>
    <s v="Desktop Basic"/>
    <n v="4600"/>
    <n v="3"/>
    <n v="13800"/>
    <n v="3450"/>
    <n v="0.25"/>
  </r>
  <r>
    <x v="3"/>
    <x v="0"/>
    <x v="79"/>
    <x v="4"/>
    <x v="26"/>
    <s v="Florianopolis"/>
    <s v="Monitor 27 pol"/>
    <n v="1700"/>
    <n v="1"/>
    <n v="1700"/>
    <n v="850"/>
    <n v="0.5"/>
  </r>
  <r>
    <x v="4"/>
    <x v="1"/>
    <x v="80"/>
    <x v="4"/>
    <x v="26"/>
    <s v="Florianopolis"/>
    <s v="Notebook 17"/>
    <n v="4500"/>
    <n v="6"/>
    <n v="27000"/>
    <n v="6750"/>
    <n v="0.25"/>
  </r>
  <r>
    <x v="4"/>
    <x v="1"/>
    <x v="81"/>
    <x v="4"/>
    <x v="26"/>
    <s v="Florianopolis"/>
    <s v="TV LED HD"/>
    <n v="3400"/>
    <n v="11"/>
    <n v="37400"/>
    <n v="13090"/>
    <n v="0.35"/>
  </r>
  <r>
    <x v="0"/>
    <x v="1"/>
    <x v="82"/>
    <x v="4"/>
    <x v="26"/>
    <s v="Florianopolis"/>
    <s v="Desktop Basic"/>
    <n v="4600"/>
    <n v="11"/>
    <n v="50600"/>
    <n v="12650"/>
    <n v="0.25"/>
  </r>
  <r>
    <x v="0"/>
    <x v="0"/>
    <x v="83"/>
    <x v="4"/>
    <x v="26"/>
    <s v="Florianopolis"/>
    <s v="Monitor 20 pol"/>
    <n v="1200"/>
    <n v="11"/>
    <n v="13200"/>
    <n v="3960"/>
    <n v="0.3"/>
  </r>
  <r>
    <x v="2"/>
    <x v="0"/>
    <x v="84"/>
    <x v="4"/>
    <x v="26"/>
    <s v="Florianopolis"/>
    <s v="TV Ultra"/>
    <n v="5130"/>
    <n v="11"/>
    <n v="56430"/>
    <n v="22572"/>
    <n v="0.4"/>
  </r>
  <r>
    <x v="0"/>
    <x v="1"/>
    <x v="85"/>
    <x v="4"/>
    <x v="26"/>
    <s v="Florianopolis"/>
    <s v="Desktop Ultra"/>
    <n v="8902"/>
    <n v="9"/>
    <n v="80118"/>
    <n v="28041.3"/>
    <n v="0.35"/>
  </r>
  <r>
    <x v="0"/>
    <x v="0"/>
    <x v="0"/>
    <x v="4"/>
    <x v="26"/>
    <s v="Florianopolis"/>
    <s v="TV Ultra"/>
    <n v="5130"/>
    <n v="8"/>
    <n v="41040"/>
    <n v="16416"/>
    <n v="0.4"/>
  </r>
  <r>
    <x v="0"/>
    <x v="1"/>
    <x v="1"/>
    <x v="4"/>
    <x v="26"/>
    <s v="Florianopolis"/>
    <s v="Teclado"/>
    <n v="300"/>
    <n v="9"/>
    <n v="2700"/>
    <n v="405"/>
    <n v="0.15"/>
  </r>
  <r>
    <x v="1"/>
    <x v="0"/>
    <x v="2"/>
    <x v="4"/>
    <x v="26"/>
    <s v="Florianopolis"/>
    <s v="Notebook 17"/>
    <n v="4500"/>
    <n v="12"/>
    <n v="54000"/>
    <n v="13500"/>
    <n v="0.25"/>
  </r>
  <r>
    <x v="2"/>
    <x v="1"/>
    <x v="3"/>
    <x v="4"/>
    <x v="26"/>
    <s v="Florianopolis"/>
    <s v="Teclado"/>
    <n v="300"/>
    <n v="1"/>
    <n v="300"/>
    <n v="45"/>
    <n v="0.15"/>
  </r>
  <r>
    <x v="0"/>
    <x v="1"/>
    <x v="4"/>
    <x v="4"/>
    <x v="26"/>
    <s v="Florianopolis"/>
    <s v="TV Ultra"/>
    <n v="5130"/>
    <n v="2"/>
    <n v="10260"/>
    <n v="4104"/>
    <n v="0.4"/>
  </r>
  <r>
    <x v="0"/>
    <x v="1"/>
    <x v="5"/>
    <x v="4"/>
    <x v="26"/>
    <s v="Florianopolis"/>
    <s v="Notebook 17"/>
    <n v="4500"/>
    <n v="7"/>
    <n v="31500"/>
    <n v="7875"/>
    <n v="0.25"/>
  </r>
  <r>
    <x v="2"/>
    <x v="1"/>
    <x v="6"/>
    <x v="4"/>
    <x v="26"/>
    <s v="Florianopolis"/>
    <s v="Notebook 15"/>
    <n v="3200"/>
    <n v="12"/>
    <n v="38400"/>
    <n v="7680"/>
    <n v="0.2"/>
  </r>
  <r>
    <x v="1"/>
    <x v="1"/>
    <x v="7"/>
    <x v="4"/>
    <x v="26"/>
    <s v="Florianopolis"/>
    <s v="Teclado Gamer"/>
    <n v="500"/>
    <n v="15"/>
    <n v="7500"/>
    <n v="1875"/>
    <n v="0.25"/>
  </r>
  <r>
    <x v="0"/>
    <x v="1"/>
    <x v="8"/>
    <x v="4"/>
    <x v="26"/>
    <s v="Florianopolis"/>
    <s v="Teclado"/>
    <n v="300"/>
    <n v="3"/>
    <n v="900"/>
    <n v="135"/>
    <n v="0.15"/>
  </r>
  <r>
    <x v="3"/>
    <x v="0"/>
    <x v="9"/>
    <x v="4"/>
    <x v="26"/>
    <s v="Florianopolis"/>
    <s v="TV Ultra"/>
    <n v="5130"/>
    <n v="5"/>
    <n v="25650"/>
    <n v="10260"/>
    <n v="0.4"/>
  </r>
  <r>
    <x v="0"/>
    <x v="0"/>
    <x v="10"/>
    <x v="4"/>
    <x v="26"/>
    <s v="Florianopolis"/>
    <s v="Monitor 24 pol"/>
    <n v="1500"/>
    <n v="4"/>
    <n v="6000"/>
    <n v="2400"/>
    <n v="0.4"/>
  </r>
  <r>
    <x v="2"/>
    <x v="1"/>
    <x v="11"/>
    <x v="4"/>
    <x v="26"/>
    <s v="Florianopolis"/>
    <s v="Desktop Ultra"/>
    <n v="8902"/>
    <n v="1"/>
    <n v="8902"/>
    <n v="3115.7"/>
    <n v="0.35"/>
  </r>
  <r>
    <x v="4"/>
    <x v="1"/>
    <x v="12"/>
    <x v="4"/>
    <x v="26"/>
    <s v="Florianopolis"/>
    <s v="Monitor 20 pol"/>
    <n v="1200"/>
    <n v="9"/>
    <n v="10800"/>
    <n v="3240"/>
    <n v="0.3"/>
  </r>
  <r>
    <x v="0"/>
    <x v="1"/>
    <x v="13"/>
    <x v="4"/>
    <x v="26"/>
    <s v="Florianopolis"/>
    <s v="Teclado Gamer"/>
    <n v="500"/>
    <n v="10"/>
    <n v="5000"/>
    <n v="1250"/>
    <n v="0.25"/>
  </r>
  <r>
    <x v="4"/>
    <x v="1"/>
    <x v="14"/>
    <x v="4"/>
    <x v="26"/>
    <s v="Florianopolis"/>
    <s v="Notebook 17"/>
    <n v="4500"/>
    <n v="5"/>
    <n v="22500"/>
    <n v="5625"/>
    <n v="0.25"/>
  </r>
  <r>
    <x v="4"/>
    <x v="1"/>
    <x v="15"/>
    <x v="4"/>
    <x v="26"/>
    <s v="Florianopolis"/>
    <s v="Teclado"/>
    <n v="300"/>
    <n v="3"/>
    <n v="900"/>
    <n v="135"/>
    <n v="0.15"/>
  </r>
  <r>
    <x v="0"/>
    <x v="1"/>
    <x v="16"/>
    <x v="4"/>
    <x v="26"/>
    <s v="Florianopolis"/>
    <s v="Desktop Basic"/>
    <n v="4600"/>
    <n v="12"/>
    <n v="55200"/>
    <n v="13800"/>
    <n v="0.25"/>
  </r>
  <r>
    <x v="0"/>
    <x v="1"/>
    <x v="17"/>
    <x v="4"/>
    <x v="26"/>
    <s v="Florianopolis"/>
    <s v="Teclado"/>
    <n v="300"/>
    <n v="8"/>
    <n v="2400"/>
    <n v="360"/>
    <n v="0.15"/>
  </r>
  <r>
    <x v="0"/>
    <x v="0"/>
    <x v="18"/>
    <x v="4"/>
    <x v="26"/>
    <s v="Florianopolis"/>
    <s v="Desktop Pro"/>
    <n v="5340"/>
    <n v="3"/>
    <n v="16020"/>
    <n v="4806"/>
    <n v="0.3"/>
  </r>
  <r>
    <x v="1"/>
    <x v="0"/>
    <x v="19"/>
    <x v="4"/>
    <x v="26"/>
    <s v="Florianopolis"/>
    <s v="Notebook 15"/>
    <n v="3200"/>
    <n v="10"/>
    <n v="32000"/>
    <n v="6400"/>
    <n v="0.2"/>
  </r>
  <r>
    <x v="4"/>
    <x v="1"/>
    <x v="20"/>
    <x v="4"/>
    <x v="26"/>
    <s v="Florianopolis"/>
    <s v="Desktop Pro"/>
    <n v="5340"/>
    <n v="9"/>
    <n v="48060"/>
    <n v="14418"/>
    <n v="0.3"/>
  </r>
  <r>
    <x v="0"/>
    <x v="1"/>
    <x v="21"/>
    <x v="4"/>
    <x v="26"/>
    <s v="Florianopolis"/>
    <s v="TV LED HD"/>
    <n v="3400"/>
    <n v="12"/>
    <n v="40800"/>
    <n v="14280"/>
    <n v="0.35"/>
  </r>
  <r>
    <x v="2"/>
    <x v="1"/>
    <x v="22"/>
    <x v="4"/>
    <x v="26"/>
    <s v="Florianopolis"/>
    <s v="Monitor 24 pol"/>
    <n v="1500"/>
    <n v="7"/>
    <n v="10500"/>
    <n v="4200"/>
    <n v="0.4"/>
  </r>
  <r>
    <x v="2"/>
    <x v="0"/>
    <x v="23"/>
    <x v="4"/>
    <x v="26"/>
    <s v="Florianopolis"/>
    <s v="Monitor 20 pol"/>
    <n v="1200"/>
    <n v="4"/>
    <n v="4800"/>
    <n v="1440"/>
    <n v="0.3"/>
  </r>
  <r>
    <x v="0"/>
    <x v="1"/>
    <x v="24"/>
    <x v="4"/>
    <x v="26"/>
    <s v="Florianopolis"/>
    <s v="Teclado Gamer"/>
    <n v="500"/>
    <n v="15"/>
    <n v="7500"/>
    <n v="1875"/>
    <n v="0.25"/>
  </r>
  <r>
    <x v="2"/>
    <x v="1"/>
    <x v="25"/>
    <x v="4"/>
    <x v="26"/>
    <s v="Florianopolis"/>
    <s v="Monitor 20 pol"/>
    <n v="1200"/>
    <n v="12"/>
    <n v="14400"/>
    <n v="4320"/>
    <n v="0.3"/>
  </r>
  <r>
    <x v="0"/>
    <x v="0"/>
    <x v="26"/>
    <x v="4"/>
    <x v="26"/>
    <s v="Florianopolis"/>
    <s v="TV LED HD"/>
    <n v="3400"/>
    <n v="7"/>
    <n v="23800"/>
    <n v="8330"/>
    <n v="0.35"/>
  </r>
  <r>
    <x v="3"/>
    <x v="0"/>
    <x v="27"/>
    <x v="4"/>
    <x v="26"/>
    <s v="Florianopolis"/>
    <s v="Desktop Pro"/>
    <n v="5340"/>
    <n v="7"/>
    <n v="37380"/>
    <n v="11214"/>
    <n v="0.3"/>
  </r>
  <r>
    <x v="0"/>
    <x v="1"/>
    <x v="28"/>
    <x v="4"/>
    <x v="26"/>
    <s v="Florianopolis"/>
    <s v="Notebook 15"/>
    <n v="3200"/>
    <n v="2"/>
    <n v="6400"/>
    <n v="1280"/>
    <n v="0.2"/>
  </r>
  <r>
    <x v="0"/>
    <x v="1"/>
    <x v="28"/>
    <x v="4"/>
    <x v="26"/>
    <s v="Florianopolis"/>
    <s v="Notebook 15"/>
    <n v="3200"/>
    <n v="2"/>
    <n v="6400"/>
    <n v="1280"/>
    <n v="0.2"/>
  </r>
  <r>
    <x v="1"/>
    <x v="1"/>
    <x v="29"/>
    <x v="4"/>
    <x v="26"/>
    <s v="Florianopolis"/>
    <s v="Teclado"/>
    <n v="300"/>
    <n v="1"/>
    <n v="300"/>
    <n v="45"/>
    <n v="0.15"/>
  </r>
  <r>
    <x v="0"/>
    <x v="1"/>
    <x v="30"/>
    <x v="4"/>
    <x v="26"/>
    <s v="Florianopolis"/>
    <s v="Desktop Ultra"/>
    <n v="8902"/>
    <n v="8"/>
    <n v="71216"/>
    <n v="24925.599999999999"/>
    <n v="0.35"/>
  </r>
  <r>
    <x v="0"/>
    <x v="1"/>
    <x v="31"/>
    <x v="4"/>
    <x v="26"/>
    <s v="Florianopolis"/>
    <s v="Teclado"/>
    <n v="300"/>
    <n v="4"/>
    <n v="1200"/>
    <n v="180"/>
    <n v="0.15"/>
  </r>
  <r>
    <x v="0"/>
    <x v="1"/>
    <x v="32"/>
    <x v="4"/>
    <x v="26"/>
    <s v="Florianopolis"/>
    <s v="Desktop Basic"/>
    <n v="4600"/>
    <n v="8"/>
    <n v="36800"/>
    <n v="9200"/>
    <n v="0.25"/>
  </r>
  <r>
    <x v="0"/>
    <x v="1"/>
    <x v="33"/>
    <x v="4"/>
    <x v="26"/>
    <s v="Florianopolis"/>
    <s v="Notebook 20"/>
    <n v="5300"/>
    <n v="5"/>
    <n v="26500"/>
    <n v="7950"/>
    <n v="0.3"/>
  </r>
  <r>
    <x v="0"/>
    <x v="1"/>
    <x v="34"/>
    <x v="4"/>
    <x v="26"/>
    <s v="Florianopolis"/>
    <s v="Monitor 27 pol"/>
    <n v="1700"/>
    <n v="12"/>
    <n v="20400"/>
    <n v="10200"/>
    <n v="0.5"/>
  </r>
  <r>
    <x v="0"/>
    <x v="0"/>
    <x v="35"/>
    <x v="4"/>
    <x v="26"/>
    <s v="Florianopolis"/>
    <s v="Monitor 27 pol"/>
    <n v="1700"/>
    <n v="9"/>
    <n v="15300"/>
    <n v="7650"/>
    <n v="0.5"/>
  </r>
  <r>
    <x v="0"/>
    <x v="0"/>
    <x v="36"/>
    <x v="4"/>
    <x v="26"/>
    <s v="Florianopolis"/>
    <s v="Notebook 15"/>
    <n v="3200"/>
    <n v="3"/>
    <n v="9600"/>
    <n v="1920"/>
    <n v="0.2"/>
  </r>
  <r>
    <x v="3"/>
    <x v="1"/>
    <x v="37"/>
    <x v="4"/>
    <x v="26"/>
    <s v="Florianopolis"/>
    <s v="Notebook 17"/>
    <n v="4500"/>
    <n v="2"/>
    <n v="9000"/>
    <n v="2250"/>
    <n v="0.25"/>
  </r>
  <r>
    <x v="3"/>
    <x v="1"/>
    <x v="38"/>
    <x v="4"/>
    <x v="26"/>
    <s v="Florianopolis"/>
    <s v="TV LED HD"/>
    <n v="3400"/>
    <n v="10"/>
    <n v="34000"/>
    <n v="11900"/>
    <n v="0.35"/>
  </r>
  <r>
    <x v="0"/>
    <x v="1"/>
    <x v="39"/>
    <x v="4"/>
    <x v="26"/>
    <s v="Florianopolis"/>
    <s v="Monitor 20 pol"/>
    <n v="1200"/>
    <n v="8"/>
    <n v="9600"/>
    <n v="2880"/>
    <n v="0.3"/>
  </r>
  <r>
    <x v="3"/>
    <x v="1"/>
    <x v="40"/>
    <x v="4"/>
    <x v="26"/>
    <s v="Florianopolis"/>
    <s v="Notebook 17"/>
    <n v="4500"/>
    <n v="9"/>
    <n v="40500"/>
    <n v="10125"/>
    <n v="0.25"/>
  </r>
  <r>
    <x v="0"/>
    <x v="1"/>
    <x v="41"/>
    <x v="4"/>
    <x v="26"/>
    <s v="Florianopolis"/>
    <s v="Monitor 27 pol"/>
    <n v="1700"/>
    <n v="11"/>
    <n v="18700"/>
    <n v="9350"/>
    <n v="0.5"/>
  </r>
  <r>
    <x v="0"/>
    <x v="1"/>
    <x v="42"/>
    <x v="4"/>
    <x v="26"/>
    <s v="Florianopolis"/>
    <s v="Monitor 27 pol"/>
    <n v="1700"/>
    <n v="5"/>
    <n v="8500"/>
    <n v="4250"/>
    <n v="0.5"/>
  </r>
  <r>
    <x v="0"/>
    <x v="1"/>
    <x v="43"/>
    <x v="4"/>
    <x v="26"/>
    <s v="Florianopolis"/>
    <s v="Notebook 17"/>
    <n v="4500"/>
    <n v="15"/>
    <n v="67500"/>
    <n v="16875"/>
    <n v="0.25"/>
  </r>
  <r>
    <x v="3"/>
    <x v="1"/>
    <x v="44"/>
    <x v="4"/>
    <x v="26"/>
    <s v="Florianopolis"/>
    <s v="TV LED HD"/>
    <n v="3400"/>
    <n v="10"/>
    <n v="34000"/>
    <n v="11900"/>
    <n v="0.35"/>
  </r>
  <r>
    <x v="4"/>
    <x v="1"/>
    <x v="45"/>
    <x v="4"/>
    <x v="26"/>
    <s v="Florianopolis"/>
    <s v="Notebook 20"/>
    <n v="5300"/>
    <n v="4"/>
    <n v="21200"/>
    <n v="6360"/>
    <n v="0.3"/>
  </r>
  <r>
    <x v="0"/>
    <x v="1"/>
    <x v="46"/>
    <x v="4"/>
    <x v="26"/>
    <s v="Florianopolis"/>
    <s v="Desktop Basic"/>
    <n v="4600"/>
    <n v="6"/>
    <n v="27600"/>
    <n v="6900"/>
    <n v="0.25"/>
  </r>
  <r>
    <x v="3"/>
    <x v="0"/>
    <x v="47"/>
    <x v="4"/>
    <x v="26"/>
    <s v="Florianopolis"/>
    <s v="TV LED HD"/>
    <n v="3400"/>
    <n v="2"/>
    <n v="6800"/>
    <n v="2380"/>
    <n v="0.35"/>
  </r>
  <r>
    <x v="0"/>
    <x v="1"/>
    <x v="48"/>
    <x v="4"/>
    <x v="26"/>
    <s v="Florianopolis"/>
    <s v="Desktop Basic"/>
    <n v="4600"/>
    <n v="7"/>
    <n v="32200"/>
    <n v="8050"/>
    <n v="0.25"/>
  </r>
  <r>
    <x v="3"/>
    <x v="1"/>
    <x v="49"/>
    <x v="4"/>
    <x v="26"/>
    <s v="Florianopolis"/>
    <s v="Notebook 20"/>
    <n v="5300"/>
    <n v="8"/>
    <n v="42400"/>
    <n v="12720"/>
    <n v="0.3"/>
  </r>
  <r>
    <x v="3"/>
    <x v="1"/>
    <x v="50"/>
    <x v="4"/>
    <x v="26"/>
    <s v="Florianopolis"/>
    <s v="Monitor 20 pol"/>
    <n v="1200"/>
    <n v="5"/>
    <n v="6000"/>
    <n v="1800"/>
    <n v="0.3"/>
  </r>
  <r>
    <x v="1"/>
    <x v="0"/>
    <x v="51"/>
    <x v="4"/>
    <x v="26"/>
    <s v="Florianopolis"/>
    <s v="TV Ultra"/>
    <n v="5130"/>
    <n v="7"/>
    <n v="35910"/>
    <n v="14364"/>
    <n v="0.4"/>
  </r>
  <r>
    <x v="4"/>
    <x v="1"/>
    <x v="52"/>
    <x v="4"/>
    <x v="26"/>
    <s v="Florianopolis"/>
    <s v="Desktop Ultra"/>
    <n v="8902"/>
    <n v="6"/>
    <n v="53412"/>
    <n v="18694.199999999997"/>
    <n v="0.35"/>
  </r>
  <r>
    <x v="0"/>
    <x v="1"/>
    <x v="53"/>
    <x v="4"/>
    <x v="26"/>
    <s v="Florianopolis"/>
    <s v="Desktop Basic"/>
    <n v="4600"/>
    <n v="11"/>
    <n v="50600"/>
    <n v="12650"/>
    <n v="0.25"/>
  </r>
  <r>
    <x v="2"/>
    <x v="1"/>
    <x v="54"/>
    <x v="4"/>
    <x v="26"/>
    <s v="Florianopolis"/>
    <s v="Teclado Gamer"/>
    <n v="500"/>
    <n v="1"/>
    <n v="500"/>
    <n v="125"/>
    <n v="0.25"/>
  </r>
  <r>
    <x v="3"/>
    <x v="1"/>
    <x v="55"/>
    <x v="4"/>
    <x v="26"/>
    <s v="Florianopolis"/>
    <s v="Desktop Ultra"/>
    <n v="8902"/>
    <n v="5"/>
    <n v="44510"/>
    <n v="15578.499999999998"/>
    <n v="0.35"/>
  </r>
  <r>
    <x v="0"/>
    <x v="0"/>
    <x v="56"/>
    <x v="4"/>
    <x v="26"/>
    <s v="Florianopolis"/>
    <s v="Monitor 27 pol"/>
    <n v="1700"/>
    <n v="5"/>
    <n v="8500"/>
    <n v="4250"/>
    <n v="0.5"/>
  </r>
  <r>
    <x v="2"/>
    <x v="1"/>
    <x v="57"/>
    <x v="4"/>
    <x v="26"/>
    <s v="Florianopolis"/>
    <s v="Teclado Gamer"/>
    <n v="500"/>
    <n v="12"/>
    <n v="6000"/>
    <n v="1500"/>
    <n v="0.25"/>
  </r>
  <r>
    <x v="3"/>
    <x v="1"/>
    <x v="58"/>
    <x v="4"/>
    <x v="26"/>
    <s v="Florianopolis"/>
    <s v="Notebook 17"/>
    <n v="4500"/>
    <n v="12"/>
    <n v="54000"/>
    <n v="13500"/>
    <n v="0.25"/>
  </r>
  <r>
    <x v="0"/>
    <x v="1"/>
    <x v="59"/>
    <x v="4"/>
    <x v="26"/>
    <s v="Florianopolis"/>
    <s v="Notebook 20"/>
    <n v="5300"/>
    <n v="8"/>
    <n v="42400"/>
    <n v="12720"/>
    <n v="0.3"/>
  </r>
  <r>
    <x v="2"/>
    <x v="0"/>
    <x v="60"/>
    <x v="4"/>
    <x v="26"/>
    <s v="Florianopolis"/>
    <s v="Teclado"/>
    <n v="300"/>
    <n v="8"/>
    <n v="2400"/>
    <n v="360"/>
    <n v="0.15"/>
  </r>
  <r>
    <x v="2"/>
    <x v="1"/>
    <x v="61"/>
    <x v="4"/>
    <x v="26"/>
    <s v="Florianopolis"/>
    <s v="Notebook 15"/>
    <n v="3200"/>
    <n v="8"/>
    <n v="25600"/>
    <n v="5120"/>
    <n v="0.2"/>
  </r>
  <r>
    <x v="1"/>
    <x v="0"/>
    <x v="62"/>
    <x v="4"/>
    <x v="26"/>
    <s v="Florianopolis"/>
    <s v="Monitor 24 pol"/>
    <n v="1500"/>
    <n v="15"/>
    <n v="22500"/>
    <n v="9000"/>
    <n v="0.4"/>
  </r>
  <r>
    <x v="0"/>
    <x v="1"/>
    <x v="63"/>
    <x v="4"/>
    <x v="26"/>
    <s v="Florianopolis"/>
    <s v="Teclado"/>
    <n v="300"/>
    <n v="12"/>
    <n v="3600"/>
    <n v="540"/>
    <n v="0.15"/>
  </r>
  <r>
    <x v="0"/>
    <x v="0"/>
    <x v="64"/>
    <x v="4"/>
    <x v="26"/>
    <s v="Florianopolis"/>
    <s v="Desktop Basic"/>
    <n v="4600"/>
    <n v="1"/>
    <n v="4600"/>
    <n v="1150"/>
    <n v="0.25"/>
  </r>
  <r>
    <x v="0"/>
    <x v="1"/>
    <x v="65"/>
    <x v="4"/>
    <x v="26"/>
    <s v="Florianopolis"/>
    <s v="Teclado Gamer"/>
    <n v="500"/>
    <n v="3"/>
    <n v="1500"/>
    <n v="375"/>
    <n v="0.25"/>
  </r>
  <r>
    <x v="2"/>
    <x v="0"/>
    <x v="66"/>
    <x v="4"/>
    <x v="26"/>
    <s v="Florianopolis"/>
    <s v="Monitor 20 pol"/>
    <n v="1200"/>
    <n v="10"/>
    <n v="12000"/>
    <n v="3600"/>
    <n v="0.3"/>
  </r>
  <r>
    <x v="2"/>
    <x v="0"/>
    <x v="67"/>
    <x v="4"/>
    <x v="26"/>
    <s v="Florianopolis"/>
    <s v="Monitor 24 pol"/>
    <n v="1500"/>
    <n v="5"/>
    <n v="7500"/>
    <n v="3000"/>
    <n v="0.4"/>
  </r>
  <r>
    <x v="0"/>
    <x v="1"/>
    <x v="68"/>
    <x v="4"/>
    <x v="26"/>
    <s v="Florianopolis"/>
    <s v="Monitor 24 pol"/>
    <n v="1500"/>
    <n v="6"/>
    <n v="9000"/>
    <n v="3600"/>
    <n v="0.4"/>
  </r>
  <r>
    <x v="0"/>
    <x v="1"/>
    <x v="69"/>
    <x v="4"/>
    <x v="26"/>
    <s v="Florianopolis"/>
    <s v="Notebook 15"/>
    <n v="3200"/>
    <n v="7"/>
    <n v="22400"/>
    <n v="4480"/>
    <n v="0.2"/>
  </r>
  <r>
    <x v="3"/>
    <x v="1"/>
    <x v="70"/>
    <x v="4"/>
    <x v="26"/>
    <s v="Florianopolis"/>
    <s v="Teclado"/>
    <n v="300"/>
    <n v="11"/>
    <n v="3300"/>
    <n v="495"/>
    <n v="0.15"/>
  </r>
  <r>
    <x v="1"/>
    <x v="1"/>
    <x v="71"/>
    <x v="4"/>
    <x v="26"/>
    <s v="Florianopolis"/>
    <s v="Desktop Basic"/>
    <n v="4600"/>
    <n v="2"/>
    <n v="9200"/>
    <n v="2300"/>
    <n v="0.25"/>
  </r>
  <r>
    <x v="3"/>
    <x v="0"/>
    <x v="72"/>
    <x v="4"/>
    <x v="26"/>
    <s v="Florianopolis"/>
    <s v="Notebook 17"/>
    <n v="4500"/>
    <n v="1"/>
    <n v="4500"/>
    <n v="1125"/>
    <n v="0.25"/>
  </r>
  <r>
    <x v="0"/>
    <x v="1"/>
    <x v="73"/>
    <x v="4"/>
    <x v="26"/>
    <s v="Florianopolis"/>
    <s v="Monitor 20 pol"/>
    <n v="1200"/>
    <n v="5"/>
    <n v="6000"/>
    <n v="1800"/>
    <n v="0.3"/>
  </r>
  <r>
    <x v="3"/>
    <x v="0"/>
    <x v="74"/>
    <x v="4"/>
    <x v="26"/>
    <s v="Florianopolis"/>
    <s v="Desktop Ultra"/>
    <n v="8902"/>
    <n v="15"/>
    <n v="133530"/>
    <n v="46735.5"/>
    <n v="0.35"/>
  </r>
  <r>
    <x v="2"/>
    <x v="1"/>
    <x v="75"/>
    <x v="4"/>
    <x v="26"/>
    <s v="Florianopolis"/>
    <s v="Desktop Basic"/>
    <n v="4600"/>
    <n v="7"/>
    <n v="32200"/>
    <n v="8050"/>
    <n v="0.25"/>
  </r>
  <r>
    <x v="0"/>
    <x v="0"/>
    <x v="76"/>
    <x v="4"/>
    <x v="26"/>
    <s v="Florianopolis"/>
    <s v="Notebook 15"/>
    <n v="3200"/>
    <n v="11"/>
    <n v="35200"/>
    <n v="7040"/>
    <n v="0.2"/>
  </r>
  <r>
    <x v="2"/>
    <x v="1"/>
    <x v="77"/>
    <x v="4"/>
    <x v="26"/>
    <s v="Florianopolis"/>
    <s v="Notebook 15"/>
    <n v="3200"/>
    <n v="9"/>
    <n v="28800"/>
    <n v="5760"/>
    <n v="0.2"/>
  </r>
  <r>
    <x v="0"/>
    <x v="1"/>
    <x v="78"/>
    <x v="4"/>
    <x v="26"/>
    <s v="Florianopolis"/>
    <s v="TV LED HD"/>
    <n v="3400"/>
    <n v="5"/>
    <n v="17000"/>
    <n v="5950"/>
    <n v="0.35"/>
  </r>
  <r>
    <x v="0"/>
    <x v="1"/>
    <x v="79"/>
    <x v="4"/>
    <x v="26"/>
    <s v="Florianopolis"/>
    <s v="Desktop Basic"/>
    <n v="4600"/>
    <n v="8"/>
    <n v="36800"/>
    <n v="9200"/>
    <n v="0.25"/>
  </r>
  <r>
    <x v="2"/>
    <x v="0"/>
    <x v="80"/>
    <x v="4"/>
    <x v="26"/>
    <s v="Florianopolis"/>
    <s v="Desktop Basic"/>
    <n v="4600"/>
    <n v="7"/>
    <n v="32200"/>
    <n v="8050"/>
    <n v="0.25"/>
  </r>
  <r>
    <x v="2"/>
    <x v="1"/>
    <x v="81"/>
    <x v="4"/>
    <x v="26"/>
    <s v="Florianopolis"/>
    <s v="Desktop Ultra"/>
    <n v="8902"/>
    <n v="11"/>
    <n v="97922"/>
    <n v="34272.699999999997"/>
    <n v="0.35"/>
  </r>
  <r>
    <x v="0"/>
    <x v="1"/>
    <x v="82"/>
    <x v="4"/>
    <x v="26"/>
    <s v="Florianopolis"/>
    <s v="Teclado"/>
    <n v="300"/>
    <n v="7"/>
    <n v="2100"/>
    <n v="315"/>
    <n v="0.15"/>
  </r>
  <r>
    <x v="0"/>
    <x v="0"/>
    <x v="83"/>
    <x v="4"/>
    <x v="26"/>
    <s v="Florianopolis"/>
    <s v="Teclado Gamer"/>
    <n v="500"/>
    <n v="3"/>
    <n v="1500"/>
    <n v="375"/>
    <n v="0.25"/>
  </r>
  <r>
    <x v="1"/>
    <x v="1"/>
    <x v="84"/>
    <x v="4"/>
    <x v="26"/>
    <s v="Florianopolis"/>
    <s v="Teclado"/>
    <n v="300"/>
    <n v="8"/>
    <n v="2400"/>
    <n v="360"/>
    <n v="0.15"/>
  </r>
  <r>
    <x v="3"/>
    <x v="1"/>
    <x v="85"/>
    <x v="4"/>
    <x v="26"/>
    <s v="Florianopolis"/>
    <s v="Desktop Basic"/>
    <n v="4600"/>
    <n v="2"/>
    <n v="9200"/>
    <n v="2300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F64F5-00F4-428C-89E8-D8A5B77120D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11" firstHeaderRow="1" firstDataRow="1" firstDataCol="1"/>
  <pivotFields count="15">
    <pivotField axis="axisRow" showAll="0" sortType="a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Soma de Receita Bruta" fld="9" baseField="0" baseItem="0" numFmtId="44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BE49F-EB27-4950-BCD7-4B4D49AB3F5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8" firstHeaderRow="1" firstDataRow="1" firstDataCol="1"/>
  <pivotFields count="15">
    <pivotField showAll="0"/>
    <pivotField axis="axisRow" showAll="0">
      <items count="3">
        <item x="1"/>
        <item x="0"/>
        <item t="default"/>
      </items>
    </pivotField>
    <pivotField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Receita Bruta" fld="9" baseField="0" baseItem="0" numFmtId="166"/>
  </dataFields>
  <formats count="1">
    <format dxfId="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1CDB9-52C2-4EA3-9E72-82FCF891634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28" firstHeaderRow="1" firstDataRow="1" firstDataCol="1"/>
  <pivotFields count="15">
    <pivotField showAll="0"/>
    <pivotField showAll="0"/>
    <pivotField axis="axisRow"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4"/>
    <field x="12"/>
    <field x="2"/>
  </rowFields>
  <rowItems count="2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oma de Receita Bruta" fld="9" baseField="0" baseItem="0" numFmtId="166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525A1-F78B-4467-B0C4-6ED51AD6AA3A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33" firstHeaderRow="1" firstDataRow="1" firstDataCol="1"/>
  <pivotFields count="15">
    <pivotField showAll="0"/>
    <pivotField showAll="0"/>
    <pivotField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28">
        <item x="16"/>
        <item x="11"/>
        <item x="18"/>
        <item x="13"/>
        <item x="4"/>
        <item x="5"/>
        <item x="0"/>
        <item x="21"/>
        <item x="1"/>
        <item x="9"/>
        <item x="2"/>
        <item x="3"/>
        <item x="20"/>
        <item x="14"/>
        <item x="10"/>
        <item x="24"/>
        <item x="6"/>
        <item x="8"/>
        <item x="22"/>
        <item x="12"/>
        <item x="25"/>
        <item x="19"/>
        <item x="17"/>
        <item x="26"/>
        <item x="23"/>
        <item x="7"/>
        <item x="15"/>
        <item t="default"/>
      </items>
    </pivotField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Receita Bruta" fld="9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YT">
      <a:dk1>
        <a:sysClr val="windowText" lastClr="000000"/>
      </a:dk1>
      <a:lt1>
        <a:srgbClr val="F8FFFE"/>
      </a:lt1>
      <a:dk2>
        <a:srgbClr val="282A36"/>
      </a:dk2>
      <a:lt2>
        <a:srgbClr val="5E74A1"/>
      </a:lt2>
      <a:accent1>
        <a:srgbClr val="282A36"/>
      </a:accent1>
      <a:accent2>
        <a:srgbClr val="4AFF7C"/>
      </a:accent2>
      <a:accent3>
        <a:srgbClr val="FF83D9"/>
      </a:accent3>
      <a:accent4>
        <a:srgbClr val="FFFF9A"/>
      </a:accent4>
      <a:accent5>
        <a:srgbClr val="5E74A1"/>
      </a:accent5>
      <a:accent6>
        <a:srgbClr val="F8FFFE"/>
      </a:accent6>
      <a:hlink>
        <a:srgbClr val="4AFF7C"/>
      </a:hlink>
      <a:folHlink>
        <a:srgbClr val="FFFF9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1E3E-C4C2-4BAF-BDB2-91495DF53B59}">
  <dimension ref="A1:Z35"/>
  <sheetViews>
    <sheetView showGridLines="0" tabSelected="1" zoomScale="70" zoomScaleNormal="70" workbookViewId="0">
      <selection activeCell="AE8" sqref="AE8"/>
    </sheetView>
  </sheetViews>
  <sheetFormatPr defaultRowHeight="15" x14ac:dyDescent="0.25"/>
  <cols>
    <col min="1" max="26" width="7.85546875" customWidth="1"/>
  </cols>
  <sheetData>
    <row r="1" spans="1:26" ht="12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" customHeigh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2" customHeigh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" customHeigh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" customHeight="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" customHeight="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" customHeight="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" customHeight="1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" customHeigh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251B-99AD-40D9-9F51-F458936117F4}">
  <dimension ref="A5:B11"/>
  <sheetViews>
    <sheetView workbookViewId="0">
      <selection activeCell="A15" sqref="A15"/>
    </sheetView>
  </sheetViews>
  <sheetFormatPr defaultRowHeight="15" x14ac:dyDescent="0.25"/>
  <cols>
    <col min="1" max="1" width="18" bestFit="1" customWidth="1"/>
    <col min="2" max="2" width="21" bestFit="1" customWidth="1"/>
  </cols>
  <sheetData>
    <row r="5" spans="1:2" x14ac:dyDescent="0.25">
      <c r="A5" s="9" t="s">
        <v>91</v>
      </c>
      <c r="B5" t="s">
        <v>90</v>
      </c>
    </row>
    <row r="6" spans="1:2" x14ac:dyDescent="0.25">
      <c r="A6" s="10" t="s">
        <v>34</v>
      </c>
      <c r="B6" s="11">
        <v>3980698</v>
      </c>
    </row>
    <row r="7" spans="1:2" x14ac:dyDescent="0.25">
      <c r="A7" s="10" t="s">
        <v>24</v>
      </c>
      <c r="B7" s="11">
        <v>6199402</v>
      </c>
    </row>
    <row r="8" spans="1:2" x14ac:dyDescent="0.25">
      <c r="A8" s="10" t="s">
        <v>22</v>
      </c>
      <c r="B8" s="11">
        <v>6504532</v>
      </c>
    </row>
    <row r="9" spans="1:2" x14ac:dyDescent="0.25">
      <c r="A9" s="10" t="s">
        <v>27</v>
      </c>
      <c r="B9" s="11">
        <v>12942258</v>
      </c>
    </row>
    <row r="10" spans="1:2" x14ac:dyDescent="0.25">
      <c r="A10" s="10" t="s">
        <v>13</v>
      </c>
      <c r="B10" s="11">
        <v>22028732</v>
      </c>
    </row>
    <row r="11" spans="1:2" x14ac:dyDescent="0.25">
      <c r="A11" s="10" t="s">
        <v>92</v>
      </c>
      <c r="B11" s="11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0C02-5BDB-436C-B77F-8AAB617671DE}">
  <dimension ref="A5:B8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21" bestFit="1" customWidth="1"/>
  </cols>
  <sheetData>
    <row r="5" spans="1:2" x14ac:dyDescent="0.25">
      <c r="A5" s="9" t="s">
        <v>91</v>
      </c>
      <c r="B5" t="s">
        <v>90</v>
      </c>
    </row>
    <row r="6" spans="1:2" x14ac:dyDescent="0.25">
      <c r="A6" s="10" t="s">
        <v>20</v>
      </c>
      <c r="B6" s="12">
        <v>35668772</v>
      </c>
    </row>
    <row r="7" spans="1:2" x14ac:dyDescent="0.25">
      <c r="A7" s="10" t="s">
        <v>14</v>
      </c>
      <c r="B7" s="12">
        <v>15986850</v>
      </c>
    </row>
    <row r="8" spans="1:2" x14ac:dyDescent="0.25">
      <c r="A8" s="10" t="s">
        <v>92</v>
      </c>
      <c r="B8" s="12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7946-63C8-40C5-AC8F-C8FFC32C59FE}">
  <dimension ref="A5:B28"/>
  <sheetViews>
    <sheetView workbookViewId="0">
      <selection activeCell="B9" sqref="B9"/>
    </sheetView>
  </sheetViews>
  <sheetFormatPr defaultRowHeight="15" x14ac:dyDescent="0.25"/>
  <cols>
    <col min="1" max="1" width="18" bestFit="1" customWidth="1"/>
    <col min="2" max="2" width="21" bestFit="1" customWidth="1"/>
  </cols>
  <sheetData>
    <row r="5" spans="1:2" x14ac:dyDescent="0.25">
      <c r="A5" s="9" t="s">
        <v>91</v>
      </c>
      <c r="B5" t="s">
        <v>90</v>
      </c>
    </row>
    <row r="6" spans="1:2" x14ac:dyDescent="0.25">
      <c r="A6" s="10" t="s">
        <v>93</v>
      </c>
      <c r="B6" s="12">
        <v>27510962</v>
      </c>
    </row>
    <row r="7" spans="1:2" x14ac:dyDescent="0.25">
      <c r="A7" s="13" t="s">
        <v>94</v>
      </c>
      <c r="B7" s="12">
        <v>1996256</v>
      </c>
    </row>
    <row r="8" spans="1:2" x14ac:dyDescent="0.25">
      <c r="A8" s="13" t="s">
        <v>95</v>
      </c>
      <c r="B8" s="12">
        <v>2303344</v>
      </c>
    </row>
    <row r="9" spans="1:2" x14ac:dyDescent="0.25">
      <c r="A9" s="13" t="s">
        <v>96</v>
      </c>
      <c r="B9" s="12">
        <v>2488168</v>
      </c>
    </row>
    <row r="10" spans="1:2" x14ac:dyDescent="0.25">
      <c r="A10" s="13" t="s">
        <v>97</v>
      </c>
      <c r="B10" s="12">
        <v>1978018</v>
      </c>
    </row>
    <row r="11" spans="1:2" x14ac:dyDescent="0.25">
      <c r="A11" s="13" t="s">
        <v>98</v>
      </c>
      <c r="B11" s="12">
        <v>2749540</v>
      </c>
    </row>
    <row r="12" spans="1:2" x14ac:dyDescent="0.25">
      <c r="A12" s="13" t="s">
        <v>99</v>
      </c>
      <c r="B12" s="12">
        <v>1925228</v>
      </c>
    </row>
    <row r="13" spans="1:2" x14ac:dyDescent="0.25">
      <c r="A13" s="13" t="s">
        <v>100</v>
      </c>
      <c r="B13" s="12">
        <v>2671054</v>
      </c>
    </row>
    <row r="14" spans="1:2" x14ac:dyDescent="0.25">
      <c r="A14" s="13" t="s">
        <v>101</v>
      </c>
      <c r="B14" s="12">
        <v>2074398</v>
      </c>
    </row>
    <row r="15" spans="1:2" x14ac:dyDescent="0.25">
      <c r="A15" s="13" t="s">
        <v>102</v>
      </c>
      <c r="B15" s="12">
        <v>2139862</v>
      </c>
    </row>
    <row r="16" spans="1:2" x14ac:dyDescent="0.25">
      <c r="A16" s="13" t="s">
        <v>103</v>
      </c>
      <c r="B16" s="12">
        <v>2561866</v>
      </c>
    </row>
    <row r="17" spans="1:2" x14ac:dyDescent="0.25">
      <c r="A17" s="13" t="s">
        <v>104</v>
      </c>
      <c r="B17" s="12">
        <v>2324576</v>
      </c>
    </row>
    <row r="18" spans="1:2" x14ac:dyDescent="0.25">
      <c r="A18" s="13" t="s">
        <v>105</v>
      </c>
      <c r="B18" s="12">
        <v>2298652</v>
      </c>
    </row>
    <row r="19" spans="1:2" x14ac:dyDescent="0.25">
      <c r="A19" s="10" t="s">
        <v>106</v>
      </c>
      <c r="B19" s="12">
        <v>24144660</v>
      </c>
    </row>
    <row r="20" spans="1:2" x14ac:dyDescent="0.25">
      <c r="A20" s="13" t="s">
        <v>94</v>
      </c>
      <c r="B20" s="12">
        <v>3235154</v>
      </c>
    </row>
    <row r="21" spans="1:2" x14ac:dyDescent="0.25">
      <c r="A21" s="13" t="s">
        <v>95</v>
      </c>
      <c r="B21" s="12">
        <v>2340144</v>
      </c>
    </row>
    <row r="22" spans="1:2" x14ac:dyDescent="0.25">
      <c r="A22" s="13" t="s">
        <v>96</v>
      </c>
      <c r="B22" s="12">
        <v>3037194</v>
      </c>
    </row>
    <row r="23" spans="1:2" x14ac:dyDescent="0.25">
      <c r="A23" s="13" t="s">
        <v>97</v>
      </c>
      <c r="B23" s="12">
        <v>2840356</v>
      </c>
    </row>
    <row r="24" spans="1:2" x14ac:dyDescent="0.25">
      <c r="A24" s="13" t="s">
        <v>98</v>
      </c>
      <c r="B24" s="12">
        <v>2236238</v>
      </c>
    </row>
    <row r="25" spans="1:2" x14ac:dyDescent="0.25">
      <c r="A25" s="13" t="s">
        <v>99</v>
      </c>
      <c r="B25" s="12">
        <v>3103942</v>
      </c>
    </row>
    <row r="26" spans="1:2" x14ac:dyDescent="0.25">
      <c r="A26" s="13" t="s">
        <v>100</v>
      </c>
      <c r="B26" s="12">
        <v>2840566</v>
      </c>
    </row>
    <row r="27" spans="1:2" x14ac:dyDescent="0.25">
      <c r="A27" s="13" t="s">
        <v>101</v>
      </c>
      <c r="B27" s="12">
        <v>4511066</v>
      </c>
    </row>
    <row r="28" spans="1:2" x14ac:dyDescent="0.25">
      <c r="A28" s="10" t="s">
        <v>92</v>
      </c>
      <c r="B28" s="12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4D81-145B-4A30-A57B-256BC1660F8D}">
  <dimension ref="A5:E33"/>
  <sheetViews>
    <sheetView topLeftCell="A4" workbookViewId="0">
      <selection activeCell="D5" sqref="D5:E32"/>
    </sheetView>
  </sheetViews>
  <sheetFormatPr defaultRowHeight="15" x14ac:dyDescent="0.25"/>
  <cols>
    <col min="1" max="1" width="19.42578125" bestFit="1" customWidth="1"/>
    <col min="2" max="2" width="21" bestFit="1" customWidth="1"/>
    <col min="3" max="3" width="3.5703125" customWidth="1"/>
    <col min="4" max="4" width="19.42578125" bestFit="1" customWidth="1"/>
    <col min="5" max="5" width="15.85546875" bestFit="1" customWidth="1"/>
  </cols>
  <sheetData>
    <row r="5" spans="1:5" x14ac:dyDescent="0.25">
      <c r="A5" s="9" t="s">
        <v>91</v>
      </c>
      <c r="B5" t="s">
        <v>90</v>
      </c>
      <c r="D5" t="s">
        <v>107</v>
      </c>
      <c r="E5" t="s">
        <v>108</v>
      </c>
    </row>
    <row r="6" spans="1:5" x14ac:dyDescent="0.25">
      <c r="A6" s="10" t="s">
        <v>68</v>
      </c>
      <c r="B6" s="12">
        <v>356820</v>
      </c>
      <c r="D6" s="10" t="s">
        <v>68</v>
      </c>
      <c r="E6" s="14">
        <f t="shared" ref="E6" si="0">GETPIVOTDATA("Receita Bruta",$A$5,"Estado","Acre")</f>
        <v>356820</v>
      </c>
    </row>
    <row r="7" spans="1:5" x14ac:dyDescent="0.25">
      <c r="A7" s="10" t="s">
        <v>57</v>
      </c>
      <c r="B7" s="12">
        <v>1600386</v>
      </c>
      <c r="D7" s="10" t="s">
        <v>57</v>
      </c>
      <c r="E7" s="14">
        <f>GETPIVOTDATA("Receita Bruta",$A$5,"Estado","Alagoas")</f>
        <v>1600386</v>
      </c>
    </row>
    <row r="8" spans="1:5" x14ac:dyDescent="0.25">
      <c r="A8" s="10" t="s">
        <v>72</v>
      </c>
      <c r="B8" s="12">
        <v>176000</v>
      </c>
      <c r="D8" s="10" t="s">
        <v>72</v>
      </c>
      <c r="E8" s="14">
        <f>GETPIVOTDATA("Receita Bruta",$A$5,"Estado","Amapá")</f>
        <v>176000</v>
      </c>
    </row>
    <row r="9" spans="1:5" x14ac:dyDescent="0.25">
      <c r="A9" s="10" t="s">
        <v>62</v>
      </c>
      <c r="B9" s="12">
        <v>418620</v>
      </c>
      <c r="D9" s="10" t="s">
        <v>62</v>
      </c>
      <c r="E9" s="14">
        <f>GETPIVOTDATA("Receita Bruta",$A$5,"Estado","Amazonas")</f>
        <v>418620</v>
      </c>
    </row>
    <row r="10" spans="1:5" x14ac:dyDescent="0.25">
      <c r="A10" s="10" t="s">
        <v>43</v>
      </c>
      <c r="B10" s="12">
        <v>1770578</v>
      </c>
      <c r="D10" s="10" t="s">
        <v>43</v>
      </c>
      <c r="E10" s="14">
        <f>GETPIVOTDATA("Receita Bruta",$A$5,"Estado","Bahia")</f>
        <v>1770578</v>
      </c>
    </row>
    <row r="11" spans="1:5" x14ac:dyDescent="0.25">
      <c r="A11" s="10" t="s">
        <v>45</v>
      </c>
      <c r="B11" s="12">
        <v>2502244</v>
      </c>
      <c r="D11" s="10" t="s">
        <v>45</v>
      </c>
      <c r="E11" s="14">
        <f>GETPIVOTDATA("Receita Bruta",$A$5,"Estado","Ceará")</f>
        <v>2502244</v>
      </c>
    </row>
    <row r="12" spans="1:5" x14ac:dyDescent="0.25">
      <c r="A12" s="10" t="s">
        <v>16</v>
      </c>
      <c r="B12" s="12">
        <v>2364450</v>
      </c>
      <c r="D12" s="10" t="s">
        <v>16</v>
      </c>
      <c r="E12" s="14">
        <f>GETPIVOTDATA("Receita Bruta",$A$5,"Estado","Distrito Federal")</f>
        <v>2364450</v>
      </c>
    </row>
    <row r="13" spans="1:5" x14ac:dyDescent="0.25">
      <c r="A13" s="10" t="s">
        <v>79</v>
      </c>
      <c r="B13" s="12">
        <v>1086412</v>
      </c>
      <c r="D13" s="10" t="s">
        <v>79</v>
      </c>
      <c r="E13" s="14">
        <f>GETPIVOTDATA("Receita Bruta",$A$5,"Estado","Espirito Santo")</f>
        <v>1086412</v>
      </c>
    </row>
    <row r="14" spans="1:5" x14ac:dyDescent="0.25">
      <c r="A14" s="10" t="s">
        <v>36</v>
      </c>
      <c r="B14" s="12">
        <v>2257626</v>
      </c>
      <c r="D14" s="10" t="s">
        <v>36</v>
      </c>
      <c r="E14" s="14">
        <f>GETPIVOTDATA("Receita Bruta",$A$5,"Estado","Goias")</f>
        <v>2257626</v>
      </c>
    </row>
    <row r="15" spans="1:5" x14ac:dyDescent="0.25">
      <c r="A15" s="10" t="s">
        <v>53</v>
      </c>
      <c r="B15" s="12">
        <v>1671566</v>
      </c>
      <c r="D15" s="10" t="s">
        <v>53</v>
      </c>
      <c r="E15" s="14">
        <f>GETPIVOTDATA("Receita Bruta",$A$5,"Estado","Maranhão")</f>
        <v>1671566</v>
      </c>
    </row>
    <row r="16" spans="1:5" x14ac:dyDescent="0.25">
      <c r="A16" s="10" t="s">
        <v>38</v>
      </c>
      <c r="B16" s="12">
        <v>3039164</v>
      </c>
      <c r="D16" s="10" t="s">
        <v>38</v>
      </c>
      <c r="E16" s="14">
        <f>GETPIVOTDATA("Receita Bruta",$A$5,"Estado","Mato Grosso")</f>
        <v>3039164</v>
      </c>
    </row>
    <row r="17" spans="1:5" x14ac:dyDescent="0.25">
      <c r="A17" s="10" t="s">
        <v>40</v>
      </c>
      <c r="B17" s="12">
        <v>1582912</v>
      </c>
      <c r="D17" s="10" t="s">
        <v>40</v>
      </c>
      <c r="E17" s="14">
        <f>GETPIVOTDATA("Receita Bruta",$A$5,"Estado","Mato Grosso do Sul")</f>
        <v>1582912</v>
      </c>
    </row>
    <row r="18" spans="1:5" x14ac:dyDescent="0.25">
      <c r="A18" s="10" t="s">
        <v>77</v>
      </c>
      <c r="B18" s="12">
        <v>1896230</v>
      </c>
      <c r="D18" s="10" t="s">
        <v>77</v>
      </c>
      <c r="E18" s="14">
        <f>GETPIVOTDATA("Receita Bruta",$A$5,"Estado","Minas Gerais")</f>
        <v>1896230</v>
      </c>
    </row>
    <row r="19" spans="1:5" x14ac:dyDescent="0.25">
      <c r="A19" s="10" t="s">
        <v>64</v>
      </c>
      <c r="B19" s="12">
        <v>1272972</v>
      </c>
      <c r="D19" s="10" t="s">
        <v>64</v>
      </c>
      <c r="E19" s="14">
        <f>GETPIVOTDATA("Receita Bruta",$A$5,"Estado","Pará")</f>
        <v>1272972</v>
      </c>
    </row>
    <row r="20" spans="1:5" x14ac:dyDescent="0.25">
      <c r="A20" s="10" t="s">
        <v>55</v>
      </c>
      <c r="B20" s="12">
        <v>1056110</v>
      </c>
      <c r="D20" s="10" t="s">
        <v>55</v>
      </c>
      <c r="E20" s="14">
        <f>GETPIVOTDATA("Receita Bruta",$A$5,"Estado","Paraiba")</f>
        <v>1056110</v>
      </c>
    </row>
    <row r="21" spans="1:5" x14ac:dyDescent="0.25">
      <c r="A21" s="10" t="s">
        <v>84</v>
      </c>
      <c r="B21" s="12">
        <v>2344620</v>
      </c>
      <c r="D21" s="10" t="s">
        <v>84</v>
      </c>
      <c r="E21" s="14">
        <f>GETPIVOTDATA("Receita Bruta",$A$5,"Estado","Paraná")</f>
        <v>2344620</v>
      </c>
    </row>
    <row r="22" spans="1:5" x14ac:dyDescent="0.25">
      <c r="A22" s="10" t="s">
        <v>47</v>
      </c>
      <c r="B22" s="12">
        <v>1977720</v>
      </c>
      <c r="D22" s="10" t="s">
        <v>47</v>
      </c>
      <c r="E22" s="14">
        <f>GETPIVOTDATA("Receita Bruta",$A$5,"Estado","Pernambuco")</f>
        <v>1977720</v>
      </c>
    </row>
    <row r="23" spans="1:5" x14ac:dyDescent="0.25">
      <c r="A23" s="10" t="s">
        <v>51</v>
      </c>
      <c r="B23" s="12">
        <v>718260</v>
      </c>
      <c r="D23" s="10" t="s">
        <v>51</v>
      </c>
      <c r="E23" s="14">
        <f>GETPIVOTDATA("Receita Bruta",$A$5,"Estado","Piaui")</f>
        <v>718260</v>
      </c>
    </row>
    <row r="24" spans="1:5" x14ac:dyDescent="0.25">
      <c r="A24" s="10" t="s">
        <v>81</v>
      </c>
      <c r="B24" s="12">
        <v>5889550</v>
      </c>
      <c r="D24" s="10" t="s">
        <v>81</v>
      </c>
      <c r="E24" s="14">
        <f>GETPIVOTDATA("Receita Bruta",$A$5,"Estado","Rio de Janeiro")</f>
        <v>5889550</v>
      </c>
    </row>
    <row r="25" spans="1:5" x14ac:dyDescent="0.25">
      <c r="A25" s="10" t="s">
        <v>59</v>
      </c>
      <c r="B25" s="12">
        <v>2167542</v>
      </c>
      <c r="D25" s="10" t="s">
        <v>59</v>
      </c>
      <c r="E25" s="14">
        <f>GETPIVOTDATA("Receita Bruta",$A$5,"Estado","Rio Grande Do Norte")</f>
        <v>2167542</v>
      </c>
    </row>
    <row r="26" spans="1:5" x14ac:dyDescent="0.25">
      <c r="A26" s="10" t="s">
        <v>86</v>
      </c>
      <c r="B26" s="12">
        <v>1970112</v>
      </c>
      <c r="D26" s="10" t="s">
        <v>86</v>
      </c>
      <c r="E26" s="14">
        <f>GETPIVOTDATA("Receita Bruta",$A$5,"Estado","Rio Grande do Sul")</f>
        <v>1970112</v>
      </c>
    </row>
    <row r="27" spans="1:5" x14ac:dyDescent="0.25">
      <c r="A27" s="10" t="s">
        <v>74</v>
      </c>
      <c r="B27" s="12">
        <v>174740</v>
      </c>
      <c r="D27" s="10" t="s">
        <v>74</v>
      </c>
      <c r="E27" s="14">
        <f>GETPIVOTDATA("Receita Bruta",$A$5,"Estado","Rondonia")</f>
        <v>174740</v>
      </c>
    </row>
    <row r="28" spans="1:5" x14ac:dyDescent="0.25">
      <c r="A28" s="10" t="s">
        <v>70</v>
      </c>
      <c r="B28" s="12">
        <v>203320</v>
      </c>
      <c r="D28" s="10" t="s">
        <v>70</v>
      </c>
      <c r="E28" s="14">
        <f>GETPIVOTDATA("Receita Bruta",$A$5,"Estado","Roraima")</f>
        <v>203320</v>
      </c>
    </row>
    <row r="29" spans="1:5" x14ac:dyDescent="0.25">
      <c r="A29" s="10" t="s">
        <v>88</v>
      </c>
      <c r="B29" s="12">
        <v>4314732</v>
      </c>
      <c r="D29" s="10" t="s">
        <v>88</v>
      </c>
      <c r="E29" s="14">
        <f>GETPIVOTDATA("Receita Bruta",$A$5,"Estado","Santa Catarina")</f>
        <v>4314732</v>
      </c>
    </row>
    <row r="30" spans="1:5" x14ac:dyDescent="0.25">
      <c r="A30" s="10" t="s">
        <v>82</v>
      </c>
      <c r="B30" s="12">
        <v>8027026</v>
      </c>
      <c r="D30" s="10" t="s">
        <v>82</v>
      </c>
      <c r="E30" s="14">
        <f>GETPIVOTDATA("Receita Bruta",$A$5,"Estado","São Paulo")</f>
        <v>8027026</v>
      </c>
    </row>
    <row r="31" spans="1:5" x14ac:dyDescent="0.25">
      <c r="A31" s="10" t="s">
        <v>49</v>
      </c>
      <c r="B31" s="12">
        <v>470930</v>
      </c>
      <c r="D31" s="10" t="s">
        <v>49</v>
      </c>
      <c r="E31" s="14">
        <f>GETPIVOTDATA("Receita Bruta",$A$5,"Estado","Sergipe")</f>
        <v>470930</v>
      </c>
    </row>
    <row r="32" spans="1:5" x14ac:dyDescent="0.25">
      <c r="A32" s="10" t="s">
        <v>66</v>
      </c>
      <c r="B32" s="12">
        <v>344980</v>
      </c>
      <c r="D32" s="10" t="s">
        <v>66</v>
      </c>
      <c r="E32" s="14">
        <f>GETPIVOTDATA("Receita Bruta",$A$5,"Estado","Tocantins")</f>
        <v>344980</v>
      </c>
    </row>
    <row r="33" spans="1:2" x14ac:dyDescent="0.25">
      <c r="A33" s="10" t="s">
        <v>92</v>
      </c>
      <c r="B33" s="12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5D48-61FC-490B-98B1-D56267B33684}">
  <dimension ref="B1:M2111"/>
  <sheetViews>
    <sheetView showGridLines="0" zoomScale="115" zoomScaleNormal="115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C9" sqref="C9"/>
    </sheetView>
  </sheetViews>
  <sheetFormatPr defaultRowHeight="15" x14ac:dyDescent="0.25"/>
  <cols>
    <col min="1" max="1" width="2.140625" customWidth="1"/>
    <col min="2" max="2" width="13.42578125" bestFit="1" customWidth="1"/>
    <col min="3" max="3" width="13" customWidth="1"/>
    <col min="4" max="4" width="11" customWidth="1"/>
    <col min="5" max="5" width="11.7109375" bestFit="1" customWidth="1"/>
    <col min="6" max="6" width="15.42578125" bestFit="1" customWidth="1"/>
    <col min="7" max="7" width="13.28515625" bestFit="1" customWidth="1"/>
    <col min="8" max="8" width="13.42578125" bestFit="1" customWidth="1"/>
    <col min="9" max="9" width="16.28515625" customWidth="1"/>
    <col min="10" max="10" width="16.5703125" bestFit="1" customWidth="1"/>
    <col min="11" max="11" width="15.85546875" customWidth="1"/>
    <col min="12" max="12" width="14.85546875" customWidth="1"/>
    <col min="13" max="13" width="13.140625" customWidth="1"/>
    <col min="14" max="14" width="11.42578125" customWidth="1"/>
  </cols>
  <sheetData>
    <row r="1" spans="2:13" ht="10.15" customHeight="1" x14ac:dyDescent="0.25"/>
    <row r="2" spans="2:13" ht="14.45" customHeight="1" x14ac:dyDescent="0.25">
      <c r="B2" s="8"/>
      <c r="C2" s="8"/>
      <c r="D2" s="8"/>
      <c r="E2" s="15" t="s">
        <v>0</v>
      </c>
      <c r="F2" s="15"/>
      <c r="G2" s="15"/>
      <c r="H2" s="15"/>
      <c r="I2" s="15"/>
      <c r="J2" s="15"/>
      <c r="K2" s="15"/>
      <c r="L2" s="15"/>
      <c r="M2" s="15"/>
    </row>
    <row r="3" spans="2:13" ht="14.45" customHeight="1" x14ac:dyDescent="0.25">
      <c r="B3" s="8"/>
      <c r="C3" s="8"/>
      <c r="D3" s="8"/>
      <c r="E3" s="15"/>
      <c r="F3" s="15"/>
      <c r="G3" s="15"/>
      <c r="H3" s="15"/>
      <c r="I3" s="15"/>
      <c r="J3" s="15"/>
      <c r="K3" s="15"/>
      <c r="L3" s="15"/>
      <c r="M3" s="15"/>
    </row>
    <row r="4" spans="2:13" ht="14.45" customHeight="1" x14ac:dyDescent="0.25">
      <c r="B4" s="8"/>
      <c r="C4" s="8"/>
      <c r="D4" s="8"/>
      <c r="E4" s="15"/>
      <c r="F4" s="15"/>
      <c r="G4" s="15"/>
      <c r="H4" s="15"/>
      <c r="I4" s="15"/>
      <c r="J4" s="15"/>
      <c r="K4" s="15"/>
      <c r="L4" s="15"/>
      <c r="M4" s="15"/>
    </row>
    <row r="5" spans="2:13" ht="7.9" customHeight="1" x14ac:dyDescent="0.25"/>
    <row r="6" spans="2:13" ht="30.6" customHeight="1" x14ac:dyDescent="0.25">
      <c r="B6" s="6" t="s">
        <v>1</v>
      </c>
      <c r="C6" s="6" t="s">
        <v>2</v>
      </c>
      <c r="D6" s="7" t="s">
        <v>3</v>
      </c>
      <c r="E6" s="6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12</v>
      </c>
    </row>
    <row r="7" spans="2:13" x14ac:dyDescent="0.25">
      <c r="B7" t="s">
        <v>13</v>
      </c>
      <c r="C7" s="1" t="s">
        <v>14</v>
      </c>
      <c r="D7" s="2">
        <v>44562</v>
      </c>
      <c r="E7" s="5" t="s">
        <v>15</v>
      </c>
      <c r="F7" s="5" t="s">
        <v>16</v>
      </c>
      <c r="G7" s="5" t="s">
        <v>17</v>
      </c>
      <c r="H7" t="s">
        <v>18</v>
      </c>
      <c r="I7" s="4">
        <v>8902</v>
      </c>
      <c r="J7" s="5">
        <v>4</v>
      </c>
      <c r="K7" s="4">
        <f t="shared" ref="K7:K38" si="0">I7*J7</f>
        <v>35608</v>
      </c>
      <c r="L7" s="4">
        <f t="shared" ref="L7:L38" si="1">K7*M7</f>
        <v>12462.8</v>
      </c>
      <c r="M7" s="3">
        <v>0.35</v>
      </c>
    </row>
    <row r="8" spans="2:13" x14ac:dyDescent="0.25">
      <c r="B8" t="s">
        <v>13</v>
      </c>
      <c r="C8" s="1" t="s">
        <v>14</v>
      </c>
      <c r="D8" s="2">
        <v>44577</v>
      </c>
      <c r="E8" s="5" t="s">
        <v>15</v>
      </c>
      <c r="F8" s="5" t="s">
        <v>16</v>
      </c>
      <c r="G8" s="5" t="s">
        <v>17</v>
      </c>
      <c r="H8" t="s">
        <v>19</v>
      </c>
      <c r="I8" s="4">
        <v>500</v>
      </c>
      <c r="J8" s="5">
        <v>4</v>
      </c>
      <c r="K8" s="4">
        <f t="shared" si="0"/>
        <v>2000</v>
      </c>
      <c r="L8" s="4">
        <f t="shared" si="1"/>
        <v>500</v>
      </c>
      <c r="M8" s="3">
        <v>0.25</v>
      </c>
    </row>
    <row r="9" spans="2:13" x14ac:dyDescent="0.25">
      <c r="B9" t="s">
        <v>13</v>
      </c>
      <c r="C9" s="1" t="s">
        <v>20</v>
      </c>
      <c r="D9" s="2">
        <v>44584</v>
      </c>
      <c r="E9" s="5" t="s">
        <v>15</v>
      </c>
      <c r="F9" s="5" t="s">
        <v>16</v>
      </c>
      <c r="G9" s="5" t="s">
        <v>17</v>
      </c>
      <c r="H9" t="s">
        <v>21</v>
      </c>
      <c r="I9" s="4">
        <v>1200</v>
      </c>
      <c r="J9" s="5">
        <v>5</v>
      </c>
      <c r="K9" s="4">
        <f t="shared" si="0"/>
        <v>6000</v>
      </c>
      <c r="L9" s="4">
        <f t="shared" si="1"/>
        <v>1800</v>
      </c>
      <c r="M9" s="3">
        <v>0.3</v>
      </c>
    </row>
    <row r="10" spans="2:13" x14ac:dyDescent="0.25">
      <c r="B10" t="s">
        <v>13</v>
      </c>
      <c r="C10" s="1" t="s">
        <v>20</v>
      </c>
      <c r="D10" s="2">
        <v>44591</v>
      </c>
      <c r="E10" s="5" t="s">
        <v>15</v>
      </c>
      <c r="F10" s="5" t="s">
        <v>16</v>
      </c>
      <c r="G10" s="5" t="s">
        <v>17</v>
      </c>
      <c r="H10" t="s">
        <v>19</v>
      </c>
      <c r="I10" s="4">
        <v>500</v>
      </c>
      <c r="J10" s="5">
        <v>12</v>
      </c>
      <c r="K10" s="4">
        <f t="shared" si="0"/>
        <v>6000</v>
      </c>
      <c r="L10" s="4">
        <f t="shared" si="1"/>
        <v>1500</v>
      </c>
      <c r="M10" s="3">
        <v>0.25</v>
      </c>
    </row>
    <row r="11" spans="2:13" x14ac:dyDescent="0.25">
      <c r="B11" t="s">
        <v>22</v>
      </c>
      <c r="C11" s="1" t="s">
        <v>20</v>
      </c>
      <c r="D11" s="2">
        <v>44598</v>
      </c>
      <c r="E11" s="5" t="s">
        <v>15</v>
      </c>
      <c r="F11" s="5" t="s">
        <v>16</v>
      </c>
      <c r="G11" s="5" t="s">
        <v>17</v>
      </c>
      <c r="H11" t="s">
        <v>18</v>
      </c>
      <c r="I11" s="4">
        <v>8902</v>
      </c>
      <c r="J11" s="5">
        <v>21</v>
      </c>
      <c r="K11" s="4">
        <f t="shared" si="0"/>
        <v>186942</v>
      </c>
      <c r="L11" s="4">
        <f t="shared" si="1"/>
        <v>65429.7</v>
      </c>
      <c r="M11" s="3">
        <v>0.35</v>
      </c>
    </row>
    <row r="12" spans="2:13" x14ac:dyDescent="0.25">
      <c r="B12" t="s">
        <v>13</v>
      </c>
      <c r="C12" s="1" t="s">
        <v>14</v>
      </c>
      <c r="D12" s="2">
        <v>44605</v>
      </c>
      <c r="E12" s="5" t="s">
        <v>15</v>
      </c>
      <c r="F12" s="5" t="s">
        <v>16</v>
      </c>
      <c r="G12" s="5" t="s">
        <v>17</v>
      </c>
      <c r="H12" t="s">
        <v>23</v>
      </c>
      <c r="I12" s="4">
        <v>5130</v>
      </c>
      <c r="J12" s="5">
        <v>2</v>
      </c>
      <c r="K12" s="4">
        <f t="shared" si="0"/>
        <v>10260</v>
      </c>
      <c r="L12" s="4">
        <f t="shared" si="1"/>
        <v>4104</v>
      </c>
      <c r="M12" s="3">
        <v>0.4</v>
      </c>
    </row>
    <row r="13" spans="2:13" x14ac:dyDescent="0.25">
      <c r="B13" t="s">
        <v>13</v>
      </c>
      <c r="C13" s="1" t="s">
        <v>20</v>
      </c>
      <c r="D13" s="2">
        <v>44612</v>
      </c>
      <c r="E13" s="5" t="s">
        <v>15</v>
      </c>
      <c r="F13" s="5" t="s">
        <v>16</v>
      </c>
      <c r="G13" s="5" t="s">
        <v>17</v>
      </c>
      <c r="H13" t="s">
        <v>18</v>
      </c>
      <c r="I13" s="4">
        <v>8902</v>
      </c>
      <c r="J13" s="5">
        <v>6</v>
      </c>
      <c r="K13" s="4">
        <f t="shared" si="0"/>
        <v>53412</v>
      </c>
      <c r="L13" s="4">
        <f t="shared" si="1"/>
        <v>18694.199999999997</v>
      </c>
      <c r="M13" s="3">
        <v>0.35</v>
      </c>
    </row>
    <row r="14" spans="2:13" x14ac:dyDescent="0.25">
      <c r="B14" t="s">
        <v>24</v>
      </c>
      <c r="C14" s="1" t="s">
        <v>20</v>
      </c>
      <c r="D14" s="2">
        <v>44619</v>
      </c>
      <c r="E14" s="5" t="s">
        <v>15</v>
      </c>
      <c r="F14" s="5" t="s">
        <v>16</v>
      </c>
      <c r="G14" s="5" t="s">
        <v>17</v>
      </c>
      <c r="H14" t="s">
        <v>25</v>
      </c>
      <c r="I14" s="4">
        <v>300</v>
      </c>
      <c r="J14" s="5">
        <v>1</v>
      </c>
      <c r="K14" s="4">
        <f t="shared" si="0"/>
        <v>300</v>
      </c>
      <c r="L14" s="4">
        <f t="shared" si="1"/>
        <v>45</v>
      </c>
      <c r="M14" s="3">
        <v>0.15</v>
      </c>
    </row>
    <row r="15" spans="2:13" x14ac:dyDescent="0.25">
      <c r="B15" t="s">
        <v>22</v>
      </c>
      <c r="C15" s="1" t="s">
        <v>14</v>
      </c>
      <c r="D15" s="2">
        <v>44626</v>
      </c>
      <c r="E15" s="5" t="s">
        <v>15</v>
      </c>
      <c r="F15" s="5" t="s">
        <v>16</v>
      </c>
      <c r="G15" s="5" t="s">
        <v>17</v>
      </c>
      <c r="H15" t="s">
        <v>26</v>
      </c>
      <c r="I15" s="4">
        <v>1700</v>
      </c>
      <c r="J15" s="5">
        <v>10</v>
      </c>
      <c r="K15" s="4">
        <f t="shared" si="0"/>
        <v>17000</v>
      </c>
      <c r="L15" s="4">
        <f t="shared" si="1"/>
        <v>8500</v>
      </c>
      <c r="M15" s="3">
        <v>0.5</v>
      </c>
    </row>
    <row r="16" spans="2:13" x14ac:dyDescent="0.25">
      <c r="B16" t="s">
        <v>27</v>
      </c>
      <c r="C16" s="1" t="s">
        <v>14</v>
      </c>
      <c r="D16" s="2">
        <v>44633</v>
      </c>
      <c r="E16" s="5" t="s">
        <v>15</v>
      </c>
      <c r="F16" s="5" t="s">
        <v>16</v>
      </c>
      <c r="G16" s="5" t="s">
        <v>17</v>
      </c>
      <c r="H16" t="s">
        <v>28</v>
      </c>
      <c r="I16" s="4">
        <v>1500</v>
      </c>
      <c r="J16" s="5">
        <v>3</v>
      </c>
      <c r="K16" s="4">
        <f t="shared" si="0"/>
        <v>4500</v>
      </c>
      <c r="L16" s="4">
        <f t="shared" si="1"/>
        <v>1800</v>
      </c>
      <c r="M16" s="3">
        <v>0.4</v>
      </c>
    </row>
    <row r="17" spans="2:13" x14ac:dyDescent="0.25">
      <c r="B17" t="s">
        <v>22</v>
      </c>
      <c r="C17" s="1" t="s">
        <v>20</v>
      </c>
      <c r="D17" s="2">
        <v>44640</v>
      </c>
      <c r="E17" s="5" t="s">
        <v>15</v>
      </c>
      <c r="F17" s="5" t="s">
        <v>16</v>
      </c>
      <c r="G17" s="5" t="s">
        <v>17</v>
      </c>
      <c r="H17" t="s">
        <v>29</v>
      </c>
      <c r="I17" s="4">
        <v>5340</v>
      </c>
      <c r="J17" s="5">
        <v>12</v>
      </c>
      <c r="K17" s="4">
        <f t="shared" si="0"/>
        <v>64080</v>
      </c>
      <c r="L17" s="4">
        <f t="shared" si="1"/>
        <v>19224</v>
      </c>
      <c r="M17" s="3">
        <v>0.3</v>
      </c>
    </row>
    <row r="18" spans="2:13" x14ac:dyDescent="0.25">
      <c r="B18" t="s">
        <v>13</v>
      </c>
      <c r="C18" s="1" t="s">
        <v>20</v>
      </c>
      <c r="D18" s="2">
        <v>44647</v>
      </c>
      <c r="E18" s="5" t="s">
        <v>15</v>
      </c>
      <c r="F18" s="5" t="s">
        <v>16</v>
      </c>
      <c r="G18" s="5" t="s">
        <v>17</v>
      </c>
      <c r="H18" t="s">
        <v>18</v>
      </c>
      <c r="I18" s="4">
        <v>8902</v>
      </c>
      <c r="J18" s="5">
        <v>2</v>
      </c>
      <c r="K18" s="4">
        <f t="shared" si="0"/>
        <v>17804</v>
      </c>
      <c r="L18" s="4">
        <f t="shared" si="1"/>
        <v>6231.4</v>
      </c>
      <c r="M18" s="3">
        <v>0.35</v>
      </c>
    </row>
    <row r="19" spans="2:13" x14ac:dyDescent="0.25">
      <c r="B19" t="s">
        <v>13</v>
      </c>
      <c r="C19" s="1" t="s">
        <v>20</v>
      </c>
      <c r="D19" s="2">
        <v>44654</v>
      </c>
      <c r="E19" s="5" t="s">
        <v>15</v>
      </c>
      <c r="F19" s="5" t="s">
        <v>16</v>
      </c>
      <c r="G19" s="5" t="s">
        <v>17</v>
      </c>
      <c r="H19" t="s">
        <v>23</v>
      </c>
      <c r="I19" s="4">
        <v>5130</v>
      </c>
      <c r="J19" s="5">
        <v>8</v>
      </c>
      <c r="K19" s="4">
        <f t="shared" si="0"/>
        <v>41040</v>
      </c>
      <c r="L19" s="4">
        <f t="shared" si="1"/>
        <v>16416</v>
      </c>
      <c r="M19" s="3">
        <v>0.4</v>
      </c>
    </row>
    <row r="20" spans="2:13" x14ac:dyDescent="0.25">
      <c r="B20" t="s">
        <v>27</v>
      </c>
      <c r="C20" s="1" t="s">
        <v>20</v>
      </c>
      <c r="D20" s="2">
        <v>44661</v>
      </c>
      <c r="E20" s="5" t="s">
        <v>15</v>
      </c>
      <c r="F20" s="5" t="s">
        <v>16</v>
      </c>
      <c r="G20" s="5" t="s">
        <v>17</v>
      </c>
      <c r="H20" t="s">
        <v>18</v>
      </c>
      <c r="I20" s="4">
        <v>8902</v>
      </c>
      <c r="J20" s="5">
        <v>3</v>
      </c>
      <c r="K20" s="4">
        <f t="shared" si="0"/>
        <v>26706</v>
      </c>
      <c r="L20" s="4">
        <f t="shared" si="1"/>
        <v>9347.0999999999985</v>
      </c>
      <c r="M20" s="3">
        <v>0.35</v>
      </c>
    </row>
    <row r="21" spans="2:13" x14ac:dyDescent="0.25">
      <c r="B21" t="s">
        <v>22</v>
      </c>
      <c r="C21" s="1" t="s">
        <v>14</v>
      </c>
      <c r="D21" s="2">
        <v>44668</v>
      </c>
      <c r="E21" s="5" t="s">
        <v>15</v>
      </c>
      <c r="F21" s="5" t="s">
        <v>16</v>
      </c>
      <c r="G21" s="5" t="s">
        <v>17</v>
      </c>
      <c r="H21" t="s">
        <v>30</v>
      </c>
      <c r="I21" s="4">
        <v>3400</v>
      </c>
      <c r="J21" s="5">
        <v>8</v>
      </c>
      <c r="K21" s="4">
        <f t="shared" si="0"/>
        <v>27200</v>
      </c>
      <c r="L21" s="4">
        <f t="shared" si="1"/>
        <v>9520</v>
      </c>
      <c r="M21" s="3">
        <v>0.35</v>
      </c>
    </row>
    <row r="22" spans="2:13" x14ac:dyDescent="0.25">
      <c r="B22" t="s">
        <v>22</v>
      </c>
      <c r="C22" s="1" t="s">
        <v>20</v>
      </c>
      <c r="D22" s="2">
        <v>44675</v>
      </c>
      <c r="E22" s="5" t="s">
        <v>15</v>
      </c>
      <c r="F22" s="5" t="s">
        <v>16</v>
      </c>
      <c r="G22" s="5" t="s">
        <v>17</v>
      </c>
      <c r="H22" t="s">
        <v>31</v>
      </c>
      <c r="I22" s="4">
        <v>5300</v>
      </c>
      <c r="J22" s="5">
        <v>10</v>
      </c>
      <c r="K22" s="4">
        <f t="shared" si="0"/>
        <v>53000</v>
      </c>
      <c r="L22" s="4">
        <f t="shared" si="1"/>
        <v>15900</v>
      </c>
      <c r="M22" s="3">
        <v>0.3</v>
      </c>
    </row>
    <row r="23" spans="2:13" x14ac:dyDescent="0.25">
      <c r="B23" t="s">
        <v>13</v>
      </c>
      <c r="C23" s="1" t="s">
        <v>14</v>
      </c>
      <c r="D23" s="2">
        <v>44682</v>
      </c>
      <c r="E23" s="5" t="s">
        <v>15</v>
      </c>
      <c r="F23" s="5" t="s">
        <v>16</v>
      </c>
      <c r="G23" s="5" t="s">
        <v>17</v>
      </c>
      <c r="H23" t="s">
        <v>18</v>
      </c>
      <c r="I23" s="4">
        <v>8902</v>
      </c>
      <c r="J23" s="5">
        <v>11</v>
      </c>
      <c r="K23" s="4">
        <f t="shared" si="0"/>
        <v>97922</v>
      </c>
      <c r="L23" s="4">
        <f t="shared" si="1"/>
        <v>34272.699999999997</v>
      </c>
      <c r="M23" s="3">
        <v>0.35</v>
      </c>
    </row>
    <row r="24" spans="2:13" x14ac:dyDescent="0.25">
      <c r="B24" t="s">
        <v>13</v>
      </c>
      <c r="C24" s="1" t="s">
        <v>20</v>
      </c>
      <c r="D24" s="2">
        <v>44689</v>
      </c>
      <c r="E24" s="5" t="s">
        <v>15</v>
      </c>
      <c r="F24" s="5" t="s">
        <v>16</v>
      </c>
      <c r="G24" s="5" t="s">
        <v>17</v>
      </c>
      <c r="H24" t="s">
        <v>23</v>
      </c>
      <c r="I24" s="4">
        <v>5130</v>
      </c>
      <c r="J24" s="5">
        <v>2</v>
      </c>
      <c r="K24" s="4">
        <f t="shared" si="0"/>
        <v>10260</v>
      </c>
      <c r="L24" s="4">
        <f t="shared" si="1"/>
        <v>4104</v>
      </c>
      <c r="M24" s="3">
        <v>0.4</v>
      </c>
    </row>
    <row r="25" spans="2:13" x14ac:dyDescent="0.25">
      <c r="B25" t="s">
        <v>24</v>
      </c>
      <c r="C25" s="1" t="s">
        <v>14</v>
      </c>
      <c r="D25" s="2">
        <v>44696</v>
      </c>
      <c r="E25" s="5" t="s">
        <v>15</v>
      </c>
      <c r="F25" s="5" t="s">
        <v>16</v>
      </c>
      <c r="G25" s="5" t="s">
        <v>17</v>
      </c>
      <c r="H25" t="s">
        <v>25</v>
      </c>
      <c r="I25" s="4">
        <v>300</v>
      </c>
      <c r="J25" s="5">
        <v>11</v>
      </c>
      <c r="K25" s="4">
        <f t="shared" si="0"/>
        <v>3300</v>
      </c>
      <c r="L25" s="4">
        <f t="shared" si="1"/>
        <v>495</v>
      </c>
      <c r="M25" s="3">
        <v>0.15</v>
      </c>
    </row>
    <row r="26" spans="2:13" x14ac:dyDescent="0.25">
      <c r="B26" t="s">
        <v>27</v>
      </c>
      <c r="C26" s="1" t="s">
        <v>20</v>
      </c>
      <c r="D26" s="2">
        <v>44703</v>
      </c>
      <c r="E26" s="5" t="s">
        <v>15</v>
      </c>
      <c r="F26" s="5" t="s">
        <v>16</v>
      </c>
      <c r="G26" s="5" t="s">
        <v>17</v>
      </c>
      <c r="H26" t="s">
        <v>32</v>
      </c>
      <c r="I26" s="4">
        <v>3200</v>
      </c>
      <c r="J26" s="5">
        <v>5</v>
      </c>
      <c r="K26" s="4">
        <f t="shared" si="0"/>
        <v>16000</v>
      </c>
      <c r="L26" s="4">
        <f t="shared" si="1"/>
        <v>3200</v>
      </c>
      <c r="M26" s="3">
        <v>0.2</v>
      </c>
    </row>
    <row r="27" spans="2:13" x14ac:dyDescent="0.25">
      <c r="B27" t="s">
        <v>13</v>
      </c>
      <c r="C27" s="1" t="s">
        <v>20</v>
      </c>
      <c r="D27" s="2">
        <v>44710</v>
      </c>
      <c r="E27" s="5" t="s">
        <v>15</v>
      </c>
      <c r="F27" s="5" t="s">
        <v>16</v>
      </c>
      <c r="G27" s="5" t="s">
        <v>17</v>
      </c>
      <c r="H27" t="s">
        <v>18</v>
      </c>
      <c r="I27" s="4">
        <v>8902</v>
      </c>
      <c r="J27" s="5">
        <v>2</v>
      </c>
      <c r="K27" s="4">
        <f t="shared" si="0"/>
        <v>17804</v>
      </c>
      <c r="L27" s="4">
        <f t="shared" si="1"/>
        <v>6231.4</v>
      </c>
      <c r="M27" s="3">
        <v>0.35</v>
      </c>
    </row>
    <row r="28" spans="2:13" x14ac:dyDescent="0.25">
      <c r="B28" t="s">
        <v>22</v>
      </c>
      <c r="C28" s="1" t="s">
        <v>20</v>
      </c>
      <c r="D28" s="2">
        <v>44717</v>
      </c>
      <c r="E28" s="5" t="s">
        <v>15</v>
      </c>
      <c r="F28" s="5" t="s">
        <v>16</v>
      </c>
      <c r="G28" s="5" t="s">
        <v>17</v>
      </c>
      <c r="H28" t="s">
        <v>25</v>
      </c>
      <c r="I28" s="4">
        <v>300</v>
      </c>
      <c r="J28" s="5">
        <v>10</v>
      </c>
      <c r="K28" s="4">
        <f t="shared" si="0"/>
        <v>3000</v>
      </c>
      <c r="L28" s="4">
        <f t="shared" si="1"/>
        <v>450</v>
      </c>
      <c r="M28" s="3">
        <v>0.15</v>
      </c>
    </row>
    <row r="29" spans="2:13" x14ac:dyDescent="0.25">
      <c r="B29" t="s">
        <v>24</v>
      </c>
      <c r="C29" s="1" t="s">
        <v>14</v>
      </c>
      <c r="D29" s="2">
        <v>44724</v>
      </c>
      <c r="E29" s="5" t="s">
        <v>15</v>
      </c>
      <c r="F29" s="5" t="s">
        <v>16</v>
      </c>
      <c r="G29" s="5" t="s">
        <v>17</v>
      </c>
      <c r="H29" t="s">
        <v>32</v>
      </c>
      <c r="I29" s="4">
        <v>3200</v>
      </c>
      <c r="J29" s="5">
        <v>12</v>
      </c>
      <c r="K29" s="4">
        <f t="shared" si="0"/>
        <v>38400</v>
      </c>
      <c r="L29" s="4">
        <f t="shared" si="1"/>
        <v>7680</v>
      </c>
      <c r="M29" s="3">
        <v>0.2</v>
      </c>
    </row>
    <row r="30" spans="2:13" x14ac:dyDescent="0.25">
      <c r="B30" t="s">
        <v>13</v>
      </c>
      <c r="C30" s="1" t="s">
        <v>20</v>
      </c>
      <c r="D30" s="2">
        <v>44731</v>
      </c>
      <c r="E30" s="5" t="s">
        <v>15</v>
      </c>
      <c r="F30" s="5" t="s">
        <v>16</v>
      </c>
      <c r="G30" s="5" t="s">
        <v>17</v>
      </c>
      <c r="H30" t="s">
        <v>33</v>
      </c>
      <c r="I30" s="4">
        <v>4600</v>
      </c>
      <c r="J30" s="5">
        <v>7</v>
      </c>
      <c r="K30" s="4">
        <f t="shared" si="0"/>
        <v>32200</v>
      </c>
      <c r="L30" s="4">
        <f t="shared" si="1"/>
        <v>8050</v>
      </c>
      <c r="M30" s="3">
        <v>0.25</v>
      </c>
    </row>
    <row r="31" spans="2:13" x14ac:dyDescent="0.25">
      <c r="B31" t="s">
        <v>24</v>
      </c>
      <c r="C31" s="1" t="s">
        <v>14</v>
      </c>
      <c r="D31" s="2">
        <v>44738</v>
      </c>
      <c r="E31" s="5" t="s">
        <v>15</v>
      </c>
      <c r="F31" s="5" t="s">
        <v>16</v>
      </c>
      <c r="G31" s="5" t="s">
        <v>17</v>
      </c>
      <c r="H31" t="s">
        <v>21</v>
      </c>
      <c r="I31" s="4">
        <v>1200</v>
      </c>
      <c r="J31" s="5">
        <v>9</v>
      </c>
      <c r="K31" s="4">
        <f t="shared" si="0"/>
        <v>10800</v>
      </c>
      <c r="L31" s="4">
        <f t="shared" si="1"/>
        <v>3240</v>
      </c>
      <c r="M31" s="3">
        <v>0.3</v>
      </c>
    </row>
    <row r="32" spans="2:13" x14ac:dyDescent="0.25">
      <c r="B32" t="s">
        <v>27</v>
      </c>
      <c r="C32" s="1" t="s">
        <v>14</v>
      </c>
      <c r="D32" s="2">
        <v>44745</v>
      </c>
      <c r="E32" s="5" t="s">
        <v>15</v>
      </c>
      <c r="F32" s="5" t="s">
        <v>16</v>
      </c>
      <c r="G32" s="5" t="s">
        <v>17</v>
      </c>
      <c r="H32" t="s">
        <v>33</v>
      </c>
      <c r="I32" s="4">
        <v>4600</v>
      </c>
      <c r="J32" s="5">
        <v>11</v>
      </c>
      <c r="K32" s="4">
        <f t="shared" si="0"/>
        <v>50600</v>
      </c>
      <c r="L32" s="4">
        <f t="shared" si="1"/>
        <v>12650</v>
      </c>
      <c r="M32" s="3">
        <v>0.25</v>
      </c>
    </row>
    <row r="33" spans="2:13" x14ac:dyDescent="0.25">
      <c r="B33" t="s">
        <v>34</v>
      </c>
      <c r="C33" s="1" t="s">
        <v>20</v>
      </c>
      <c r="D33" s="2">
        <v>44752</v>
      </c>
      <c r="E33" s="5" t="s">
        <v>15</v>
      </c>
      <c r="F33" s="5" t="s">
        <v>16</v>
      </c>
      <c r="G33" s="5" t="s">
        <v>17</v>
      </c>
      <c r="H33" t="s">
        <v>29</v>
      </c>
      <c r="I33" s="4">
        <v>5340</v>
      </c>
      <c r="J33" s="5">
        <v>9</v>
      </c>
      <c r="K33" s="4">
        <f t="shared" si="0"/>
        <v>48060</v>
      </c>
      <c r="L33" s="4">
        <f t="shared" si="1"/>
        <v>14418</v>
      </c>
      <c r="M33" s="3">
        <v>0.3</v>
      </c>
    </row>
    <row r="34" spans="2:13" x14ac:dyDescent="0.25">
      <c r="B34" t="s">
        <v>13</v>
      </c>
      <c r="C34" s="1" t="s">
        <v>20</v>
      </c>
      <c r="D34" s="2">
        <v>44759</v>
      </c>
      <c r="E34" s="5" t="s">
        <v>15</v>
      </c>
      <c r="F34" s="5" t="s">
        <v>16</v>
      </c>
      <c r="G34" s="5" t="s">
        <v>17</v>
      </c>
      <c r="H34" t="s">
        <v>31</v>
      </c>
      <c r="I34" s="4">
        <v>5300</v>
      </c>
      <c r="J34" s="5">
        <v>5</v>
      </c>
      <c r="K34" s="4">
        <f t="shared" si="0"/>
        <v>26500</v>
      </c>
      <c r="L34" s="4">
        <f t="shared" si="1"/>
        <v>7950</v>
      </c>
      <c r="M34" s="3">
        <v>0.3</v>
      </c>
    </row>
    <row r="35" spans="2:13" x14ac:dyDescent="0.25">
      <c r="B35" t="s">
        <v>13</v>
      </c>
      <c r="C35" s="1" t="s">
        <v>20</v>
      </c>
      <c r="D35" s="2">
        <v>44766</v>
      </c>
      <c r="E35" s="5" t="s">
        <v>15</v>
      </c>
      <c r="F35" s="5" t="s">
        <v>16</v>
      </c>
      <c r="G35" s="5" t="s">
        <v>17</v>
      </c>
      <c r="H35" t="s">
        <v>28</v>
      </c>
      <c r="I35" s="4">
        <v>1500</v>
      </c>
      <c r="J35" s="5">
        <v>3</v>
      </c>
      <c r="K35" s="4">
        <f t="shared" si="0"/>
        <v>4500</v>
      </c>
      <c r="L35" s="4">
        <f t="shared" si="1"/>
        <v>1800</v>
      </c>
      <c r="M35" s="3">
        <v>0.4</v>
      </c>
    </row>
    <row r="36" spans="2:13" x14ac:dyDescent="0.25">
      <c r="B36" t="s">
        <v>22</v>
      </c>
      <c r="C36" s="1" t="s">
        <v>20</v>
      </c>
      <c r="D36" s="2">
        <v>44766</v>
      </c>
      <c r="E36" s="5" t="s">
        <v>15</v>
      </c>
      <c r="F36" s="5" t="s">
        <v>16</v>
      </c>
      <c r="G36" s="5" t="s">
        <v>17</v>
      </c>
      <c r="H36" t="s">
        <v>32</v>
      </c>
      <c r="I36" s="4">
        <v>3200</v>
      </c>
      <c r="J36" s="5">
        <v>10</v>
      </c>
      <c r="K36" s="4">
        <f t="shared" si="0"/>
        <v>32000</v>
      </c>
      <c r="L36" s="4">
        <f t="shared" si="1"/>
        <v>6400</v>
      </c>
      <c r="M36" s="3">
        <v>0.2</v>
      </c>
    </row>
    <row r="37" spans="2:13" x14ac:dyDescent="0.25">
      <c r="B37" t="s">
        <v>13</v>
      </c>
      <c r="C37" s="1" t="s">
        <v>14</v>
      </c>
      <c r="D37" s="2">
        <v>44773</v>
      </c>
      <c r="E37" s="5" t="s">
        <v>15</v>
      </c>
      <c r="F37" s="5" t="s">
        <v>16</v>
      </c>
      <c r="G37" s="5" t="s">
        <v>17</v>
      </c>
      <c r="H37" t="s">
        <v>28</v>
      </c>
      <c r="I37" s="4">
        <v>1500</v>
      </c>
      <c r="J37" s="5">
        <v>8</v>
      </c>
      <c r="K37" s="4">
        <f t="shared" si="0"/>
        <v>12000</v>
      </c>
      <c r="L37" s="4">
        <f t="shared" si="1"/>
        <v>4800</v>
      </c>
      <c r="M37" s="3">
        <v>0.4</v>
      </c>
    </row>
    <row r="38" spans="2:13" x14ac:dyDescent="0.25">
      <c r="B38" t="s">
        <v>24</v>
      </c>
      <c r="C38" s="1" t="s">
        <v>14</v>
      </c>
      <c r="D38" s="2">
        <v>44780</v>
      </c>
      <c r="E38" s="5" t="s">
        <v>15</v>
      </c>
      <c r="F38" s="5" t="s">
        <v>16</v>
      </c>
      <c r="G38" s="5" t="s">
        <v>17</v>
      </c>
      <c r="H38" t="s">
        <v>19</v>
      </c>
      <c r="I38" s="4">
        <v>500</v>
      </c>
      <c r="J38" s="5">
        <v>12</v>
      </c>
      <c r="K38" s="4">
        <f t="shared" si="0"/>
        <v>6000</v>
      </c>
      <c r="L38" s="4">
        <f t="shared" si="1"/>
        <v>1500</v>
      </c>
      <c r="M38" s="3">
        <v>0.25</v>
      </c>
    </row>
    <row r="39" spans="2:13" x14ac:dyDescent="0.25">
      <c r="B39" t="s">
        <v>13</v>
      </c>
      <c r="C39" s="1" t="s">
        <v>20</v>
      </c>
      <c r="D39" s="2">
        <v>44787</v>
      </c>
      <c r="E39" s="5" t="s">
        <v>15</v>
      </c>
      <c r="F39" s="5" t="s">
        <v>16</v>
      </c>
      <c r="G39" s="5" t="s">
        <v>17</v>
      </c>
      <c r="H39" t="s">
        <v>25</v>
      </c>
      <c r="I39" s="4">
        <v>300</v>
      </c>
      <c r="J39" s="5">
        <v>8</v>
      </c>
      <c r="K39" s="4">
        <f t="shared" ref="K39:K70" si="2">I39*J39</f>
        <v>2400</v>
      </c>
      <c r="L39" s="4">
        <f t="shared" ref="L39:L70" si="3">K39*M39</f>
        <v>360</v>
      </c>
      <c r="M39" s="3">
        <v>0.15</v>
      </c>
    </row>
    <row r="40" spans="2:13" x14ac:dyDescent="0.25">
      <c r="B40" t="s">
        <v>27</v>
      </c>
      <c r="C40" s="1" t="s">
        <v>14</v>
      </c>
      <c r="D40" s="2">
        <v>44794</v>
      </c>
      <c r="E40" s="5" t="s">
        <v>15</v>
      </c>
      <c r="F40" s="5" t="s">
        <v>16</v>
      </c>
      <c r="G40" s="5" t="s">
        <v>17</v>
      </c>
      <c r="H40" t="s">
        <v>26</v>
      </c>
      <c r="I40" s="4">
        <v>1700</v>
      </c>
      <c r="J40" s="5">
        <v>10</v>
      </c>
      <c r="K40" s="4">
        <f t="shared" si="2"/>
        <v>17000</v>
      </c>
      <c r="L40" s="4">
        <f t="shared" si="3"/>
        <v>8500</v>
      </c>
      <c r="M40" s="3">
        <v>0.5</v>
      </c>
    </row>
    <row r="41" spans="2:13" x14ac:dyDescent="0.25">
      <c r="B41" t="s">
        <v>13</v>
      </c>
      <c r="C41" s="1" t="s">
        <v>20</v>
      </c>
      <c r="D41" s="2">
        <v>44801</v>
      </c>
      <c r="E41" s="5" t="s">
        <v>15</v>
      </c>
      <c r="F41" s="5" t="s">
        <v>16</v>
      </c>
      <c r="G41" s="5" t="s">
        <v>17</v>
      </c>
      <c r="H41" t="s">
        <v>30</v>
      </c>
      <c r="I41" s="4">
        <v>3400</v>
      </c>
      <c r="J41" s="5">
        <v>6</v>
      </c>
      <c r="K41" s="4">
        <f t="shared" si="2"/>
        <v>20400</v>
      </c>
      <c r="L41" s="4">
        <f t="shared" si="3"/>
        <v>7140</v>
      </c>
      <c r="M41" s="3">
        <v>0.35</v>
      </c>
    </row>
    <row r="42" spans="2:13" x14ac:dyDescent="0.25">
      <c r="B42" t="s">
        <v>13</v>
      </c>
      <c r="C42" s="1" t="s">
        <v>20</v>
      </c>
      <c r="D42" s="2">
        <v>44808</v>
      </c>
      <c r="E42" s="5" t="s">
        <v>15</v>
      </c>
      <c r="F42" s="5" t="s">
        <v>16</v>
      </c>
      <c r="G42" s="5" t="s">
        <v>17</v>
      </c>
      <c r="H42" t="s">
        <v>25</v>
      </c>
      <c r="I42" s="4">
        <v>300</v>
      </c>
      <c r="J42" s="5">
        <v>4</v>
      </c>
      <c r="K42" s="4">
        <f t="shared" si="2"/>
        <v>1200</v>
      </c>
      <c r="L42" s="4">
        <f t="shared" si="3"/>
        <v>180</v>
      </c>
      <c r="M42" s="3">
        <v>0.15</v>
      </c>
    </row>
    <row r="43" spans="2:13" x14ac:dyDescent="0.25">
      <c r="B43" t="s">
        <v>13</v>
      </c>
      <c r="C43" s="1" t="s">
        <v>20</v>
      </c>
      <c r="D43" s="2">
        <v>44815</v>
      </c>
      <c r="E43" s="5" t="s">
        <v>15</v>
      </c>
      <c r="F43" s="5" t="s">
        <v>16</v>
      </c>
      <c r="G43" s="5" t="s">
        <v>17</v>
      </c>
      <c r="H43" t="s">
        <v>19</v>
      </c>
      <c r="I43" s="4">
        <v>500</v>
      </c>
      <c r="J43" s="5">
        <v>9</v>
      </c>
      <c r="K43" s="4">
        <f t="shared" si="2"/>
        <v>4500</v>
      </c>
      <c r="L43" s="4">
        <f t="shared" si="3"/>
        <v>1125</v>
      </c>
      <c r="M43" s="3">
        <v>0.25</v>
      </c>
    </row>
    <row r="44" spans="2:13" x14ac:dyDescent="0.25">
      <c r="B44" t="s">
        <v>27</v>
      </c>
      <c r="C44" s="1" t="s">
        <v>20</v>
      </c>
      <c r="D44" s="2">
        <v>44822</v>
      </c>
      <c r="E44" s="5" t="s">
        <v>15</v>
      </c>
      <c r="F44" s="5" t="s">
        <v>16</v>
      </c>
      <c r="G44" s="5" t="s">
        <v>17</v>
      </c>
      <c r="H44" t="s">
        <v>32</v>
      </c>
      <c r="I44" s="4">
        <v>3200</v>
      </c>
      <c r="J44" s="5">
        <v>5</v>
      </c>
      <c r="K44" s="4">
        <f t="shared" si="2"/>
        <v>16000</v>
      </c>
      <c r="L44" s="4">
        <f t="shared" si="3"/>
        <v>3200</v>
      </c>
      <c r="M44" s="3">
        <v>0.2</v>
      </c>
    </row>
    <row r="45" spans="2:13" x14ac:dyDescent="0.25">
      <c r="B45" t="s">
        <v>13</v>
      </c>
      <c r="C45" s="1" t="s">
        <v>20</v>
      </c>
      <c r="D45" s="2">
        <v>44829</v>
      </c>
      <c r="E45" s="5" t="s">
        <v>15</v>
      </c>
      <c r="F45" s="5" t="s">
        <v>16</v>
      </c>
      <c r="G45" s="5" t="s">
        <v>17</v>
      </c>
      <c r="H45" t="s">
        <v>19</v>
      </c>
      <c r="I45" s="4">
        <v>500</v>
      </c>
      <c r="J45" s="5">
        <v>1</v>
      </c>
      <c r="K45" s="4">
        <f t="shared" si="2"/>
        <v>500</v>
      </c>
      <c r="L45" s="4">
        <f t="shared" si="3"/>
        <v>125</v>
      </c>
      <c r="M45" s="3">
        <v>0.25</v>
      </c>
    </row>
    <row r="46" spans="2:13" x14ac:dyDescent="0.25">
      <c r="B46" t="s">
        <v>27</v>
      </c>
      <c r="C46" s="1" t="s">
        <v>20</v>
      </c>
      <c r="D46" s="2">
        <v>44836</v>
      </c>
      <c r="E46" s="5" t="s">
        <v>15</v>
      </c>
      <c r="F46" s="5" t="s">
        <v>16</v>
      </c>
      <c r="G46" s="5" t="s">
        <v>17</v>
      </c>
      <c r="H46" t="s">
        <v>26</v>
      </c>
      <c r="I46" s="4">
        <v>1700</v>
      </c>
      <c r="J46" s="5">
        <v>6</v>
      </c>
      <c r="K46" s="4">
        <f t="shared" si="2"/>
        <v>10200</v>
      </c>
      <c r="L46" s="4">
        <f t="shared" si="3"/>
        <v>5100</v>
      </c>
      <c r="M46" s="3">
        <v>0.5</v>
      </c>
    </row>
    <row r="47" spans="2:13" x14ac:dyDescent="0.25">
      <c r="B47" t="s">
        <v>13</v>
      </c>
      <c r="C47" s="1" t="s">
        <v>20</v>
      </c>
      <c r="D47" s="2">
        <v>44843</v>
      </c>
      <c r="E47" s="5" t="s">
        <v>15</v>
      </c>
      <c r="F47" s="5" t="s">
        <v>16</v>
      </c>
      <c r="G47" s="5" t="s">
        <v>17</v>
      </c>
      <c r="H47" t="s">
        <v>18</v>
      </c>
      <c r="I47" s="4">
        <v>8902</v>
      </c>
      <c r="J47" s="5">
        <v>4</v>
      </c>
      <c r="K47" s="4">
        <f t="shared" si="2"/>
        <v>35608</v>
      </c>
      <c r="L47" s="4">
        <f t="shared" si="3"/>
        <v>12462.8</v>
      </c>
      <c r="M47" s="3">
        <v>0.35</v>
      </c>
    </row>
    <row r="48" spans="2:13" x14ac:dyDescent="0.25">
      <c r="B48" t="s">
        <v>22</v>
      </c>
      <c r="C48" s="1" t="s">
        <v>20</v>
      </c>
      <c r="D48" s="2">
        <v>44850</v>
      </c>
      <c r="E48" s="5" t="s">
        <v>15</v>
      </c>
      <c r="F48" s="5" t="s">
        <v>16</v>
      </c>
      <c r="G48" s="5" t="s">
        <v>17</v>
      </c>
      <c r="H48" t="s">
        <v>29</v>
      </c>
      <c r="I48" s="4">
        <v>5340</v>
      </c>
      <c r="J48" s="5">
        <v>1</v>
      </c>
      <c r="K48" s="4">
        <f t="shared" si="2"/>
        <v>5340</v>
      </c>
      <c r="L48" s="4">
        <f t="shared" si="3"/>
        <v>1602</v>
      </c>
      <c r="M48" s="3">
        <v>0.3</v>
      </c>
    </row>
    <row r="49" spans="2:13" x14ac:dyDescent="0.25">
      <c r="B49" t="s">
        <v>13</v>
      </c>
      <c r="C49" s="1" t="s">
        <v>20</v>
      </c>
      <c r="D49" s="2">
        <v>44857</v>
      </c>
      <c r="E49" s="5" t="s">
        <v>15</v>
      </c>
      <c r="F49" s="5" t="s">
        <v>16</v>
      </c>
      <c r="G49" s="5" t="s">
        <v>17</v>
      </c>
      <c r="H49" t="s">
        <v>18</v>
      </c>
      <c r="I49" s="4">
        <v>8902</v>
      </c>
      <c r="J49" s="5">
        <v>8</v>
      </c>
      <c r="K49" s="4">
        <f t="shared" si="2"/>
        <v>71216</v>
      </c>
      <c r="L49" s="4">
        <f t="shared" si="3"/>
        <v>24925.599999999999</v>
      </c>
      <c r="M49" s="3">
        <v>0.35</v>
      </c>
    </row>
    <row r="50" spans="2:13" x14ac:dyDescent="0.25">
      <c r="B50" t="s">
        <v>27</v>
      </c>
      <c r="C50" s="1" t="s">
        <v>14</v>
      </c>
      <c r="D50" s="2">
        <v>44864</v>
      </c>
      <c r="E50" s="5" t="s">
        <v>15</v>
      </c>
      <c r="F50" s="5" t="s">
        <v>16</v>
      </c>
      <c r="G50" s="5" t="s">
        <v>17</v>
      </c>
      <c r="H50" t="s">
        <v>19</v>
      </c>
      <c r="I50" s="4">
        <v>500</v>
      </c>
      <c r="J50" s="5">
        <v>5</v>
      </c>
      <c r="K50" s="4">
        <f t="shared" si="2"/>
        <v>2500</v>
      </c>
      <c r="L50" s="4">
        <f t="shared" si="3"/>
        <v>625</v>
      </c>
      <c r="M50" s="3">
        <v>0.25</v>
      </c>
    </row>
    <row r="51" spans="2:13" x14ac:dyDescent="0.25">
      <c r="B51" t="s">
        <v>34</v>
      </c>
      <c r="C51" s="1" t="s">
        <v>20</v>
      </c>
      <c r="D51" s="2">
        <v>44871</v>
      </c>
      <c r="E51" s="5" t="s">
        <v>15</v>
      </c>
      <c r="F51" s="5" t="s">
        <v>16</v>
      </c>
      <c r="G51" s="5" t="s">
        <v>17</v>
      </c>
      <c r="H51" t="s">
        <v>21</v>
      </c>
      <c r="I51" s="4">
        <v>1200</v>
      </c>
      <c r="J51" s="5">
        <v>2</v>
      </c>
      <c r="K51" s="4">
        <f t="shared" si="2"/>
        <v>2400</v>
      </c>
      <c r="L51" s="4">
        <f t="shared" si="3"/>
        <v>720</v>
      </c>
      <c r="M51" s="3">
        <v>0.3</v>
      </c>
    </row>
    <row r="52" spans="2:13" x14ac:dyDescent="0.25">
      <c r="B52" t="s">
        <v>24</v>
      </c>
      <c r="C52" s="1" t="s">
        <v>14</v>
      </c>
      <c r="D52" s="2">
        <v>44878</v>
      </c>
      <c r="E52" s="5" t="s">
        <v>15</v>
      </c>
      <c r="F52" s="5" t="s">
        <v>16</v>
      </c>
      <c r="G52" s="5" t="s">
        <v>17</v>
      </c>
      <c r="H52" t="s">
        <v>35</v>
      </c>
      <c r="I52" s="4">
        <v>4500</v>
      </c>
      <c r="J52" s="5">
        <v>5</v>
      </c>
      <c r="K52" s="4">
        <f t="shared" si="2"/>
        <v>22500</v>
      </c>
      <c r="L52" s="4">
        <f t="shared" si="3"/>
        <v>5625</v>
      </c>
      <c r="M52" s="3">
        <v>0.25</v>
      </c>
    </row>
    <row r="53" spans="2:13" x14ac:dyDescent="0.25">
      <c r="B53" t="s">
        <v>13</v>
      </c>
      <c r="C53" s="1" t="s">
        <v>20</v>
      </c>
      <c r="D53" s="2">
        <v>44885</v>
      </c>
      <c r="E53" s="5" t="s">
        <v>15</v>
      </c>
      <c r="F53" s="5" t="s">
        <v>16</v>
      </c>
      <c r="G53" s="5" t="s">
        <v>17</v>
      </c>
      <c r="H53" t="s">
        <v>18</v>
      </c>
      <c r="I53" s="4">
        <v>8902</v>
      </c>
      <c r="J53" s="5">
        <v>8</v>
      </c>
      <c r="K53" s="4">
        <f t="shared" si="2"/>
        <v>71216</v>
      </c>
      <c r="L53" s="4">
        <f t="shared" si="3"/>
        <v>24925.599999999999</v>
      </c>
      <c r="M53" s="3">
        <v>0.35</v>
      </c>
    </row>
    <row r="54" spans="2:13" x14ac:dyDescent="0.25">
      <c r="B54" t="s">
        <v>34</v>
      </c>
      <c r="C54" s="1" t="s">
        <v>20</v>
      </c>
      <c r="D54" s="2">
        <v>44892</v>
      </c>
      <c r="E54" s="5" t="s">
        <v>15</v>
      </c>
      <c r="F54" s="5" t="s">
        <v>16</v>
      </c>
      <c r="G54" s="5" t="s">
        <v>17</v>
      </c>
      <c r="H54" t="s">
        <v>31</v>
      </c>
      <c r="I54" s="4">
        <v>5300</v>
      </c>
      <c r="J54" s="5">
        <v>1</v>
      </c>
      <c r="K54" s="4">
        <f t="shared" si="2"/>
        <v>5300</v>
      </c>
      <c r="L54" s="4">
        <f t="shared" si="3"/>
        <v>1590</v>
      </c>
      <c r="M54" s="3">
        <v>0.3</v>
      </c>
    </row>
    <row r="55" spans="2:13" x14ac:dyDescent="0.25">
      <c r="B55" t="s">
        <v>24</v>
      </c>
      <c r="C55" s="1" t="s">
        <v>20</v>
      </c>
      <c r="D55" s="2">
        <v>44899</v>
      </c>
      <c r="E55" s="5" t="s">
        <v>15</v>
      </c>
      <c r="F55" s="5" t="s">
        <v>16</v>
      </c>
      <c r="G55" s="5" t="s">
        <v>17</v>
      </c>
      <c r="H55" t="s">
        <v>31</v>
      </c>
      <c r="I55" s="4">
        <v>5300</v>
      </c>
      <c r="J55" s="5">
        <v>1</v>
      </c>
      <c r="K55" s="4">
        <f t="shared" si="2"/>
        <v>5300</v>
      </c>
      <c r="L55" s="4">
        <f t="shared" si="3"/>
        <v>1590</v>
      </c>
      <c r="M55" s="3">
        <v>0.3</v>
      </c>
    </row>
    <row r="56" spans="2:13" x14ac:dyDescent="0.25">
      <c r="B56" t="s">
        <v>13</v>
      </c>
      <c r="C56" s="1" t="s">
        <v>20</v>
      </c>
      <c r="D56" s="2">
        <v>44906</v>
      </c>
      <c r="E56" s="5" t="s">
        <v>15</v>
      </c>
      <c r="F56" s="5" t="s">
        <v>16</v>
      </c>
      <c r="G56" s="5" t="s">
        <v>17</v>
      </c>
      <c r="H56" t="s">
        <v>33</v>
      </c>
      <c r="I56" s="4">
        <v>4600</v>
      </c>
      <c r="J56" s="5">
        <v>8</v>
      </c>
      <c r="K56" s="4">
        <f t="shared" si="2"/>
        <v>36800</v>
      </c>
      <c r="L56" s="4">
        <f t="shared" si="3"/>
        <v>9200</v>
      </c>
      <c r="M56" s="3">
        <v>0.25</v>
      </c>
    </row>
    <row r="57" spans="2:13" x14ac:dyDescent="0.25">
      <c r="B57" t="s">
        <v>22</v>
      </c>
      <c r="C57" s="1" t="s">
        <v>14</v>
      </c>
      <c r="D57" s="2">
        <v>44913</v>
      </c>
      <c r="E57" s="5" t="s">
        <v>15</v>
      </c>
      <c r="F57" s="5" t="s">
        <v>16</v>
      </c>
      <c r="G57" s="5" t="s">
        <v>17</v>
      </c>
      <c r="H57" t="s">
        <v>32</v>
      </c>
      <c r="I57" s="4">
        <v>3200</v>
      </c>
      <c r="J57" s="5">
        <v>6</v>
      </c>
      <c r="K57" s="4">
        <f t="shared" si="2"/>
        <v>19200</v>
      </c>
      <c r="L57" s="4">
        <f t="shared" si="3"/>
        <v>3840</v>
      </c>
      <c r="M57" s="3">
        <v>0.2</v>
      </c>
    </row>
    <row r="58" spans="2:13" x14ac:dyDescent="0.25">
      <c r="B58" t="s">
        <v>13</v>
      </c>
      <c r="C58" s="1" t="s">
        <v>14</v>
      </c>
      <c r="D58" s="2">
        <v>44920</v>
      </c>
      <c r="E58" s="5" t="s">
        <v>15</v>
      </c>
      <c r="F58" s="5" t="s">
        <v>16</v>
      </c>
      <c r="G58" s="5" t="s">
        <v>17</v>
      </c>
      <c r="H58" t="s">
        <v>23</v>
      </c>
      <c r="I58" s="4">
        <v>5130</v>
      </c>
      <c r="J58" s="5">
        <v>5</v>
      </c>
      <c r="K58" s="4">
        <f t="shared" si="2"/>
        <v>25650</v>
      </c>
      <c r="L58" s="4">
        <f t="shared" si="3"/>
        <v>10260</v>
      </c>
      <c r="M58" s="3">
        <v>0.4</v>
      </c>
    </row>
    <row r="59" spans="2:13" x14ac:dyDescent="0.25">
      <c r="B59" t="s">
        <v>22</v>
      </c>
      <c r="C59" s="1" t="s">
        <v>20</v>
      </c>
      <c r="D59" s="2">
        <v>44927</v>
      </c>
      <c r="E59" s="5" t="s">
        <v>15</v>
      </c>
      <c r="F59" s="5" t="s">
        <v>16</v>
      </c>
      <c r="G59" s="5" t="s">
        <v>17</v>
      </c>
      <c r="H59" t="s">
        <v>35</v>
      </c>
      <c r="I59" s="4">
        <v>4500</v>
      </c>
      <c r="J59" s="5">
        <v>11</v>
      </c>
      <c r="K59" s="4">
        <f t="shared" si="2"/>
        <v>49500</v>
      </c>
      <c r="L59" s="4">
        <f t="shared" si="3"/>
        <v>12375</v>
      </c>
      <c r="M59" s="3">
        <v>0.25</v>
      </c>
    </row>
    <row r="60" spans="2:13" x14ac:dyDescent="0.25">
      <c r="B60" t="s">
        <v>34</v>
      </c>
      <c r="C60" s="1" t="s">
        <v>20</v>
      </c>
      <c r="D60" s="2">
        <v>44934</v>
      </c>
      <c r="E60" s="5" t="s">
        <v>15</v>
      </c>
      <c r="F60" s="5" t="s">
        <v>16</v>
      </c>
      <c r="G60" s="5" t="s">
        <v>17</v>
      </c>
      <c r="H60" t="s">
        <v>25</v>
      </c>
      <c r="I60" s="4">
        <v>300</v>
      </c>
      <c r="J60" s="5">
        <v>4</v>
      </c>
      <c r="K60" s="4">
        <f t="shared" si="2"/>
        <v>1200</v>
      </c>
      <c r="L60" s="4">
        <f t="shared" si="3"/>
        <v>180</v>
      </c>
      <c r="M60" s="3">
        <v>0.15</v>
      </c>
    </row>
    <row r="61" spans="2:13" x14ac:dyDescent="0.25">
      <c r="B61" t="s">
        <v>13</v>
      </c>
      <c r="C61" s="1" t="s">
        <v>14</v>
      </c>
      <c r="D61" s="2">
        <v>44941</v>
      </c>
      <c r="E61" s="5" t="s">
        <v>15</v>
      </c>
      <c r="F61" s="5" t="s">
        <v>16</v>
      </c>
      <c r="G61" s="5" t="s">
        <v>17</v>
      </c>
      <c r="H61" t="s">
        <v>18</v>
      </c>
      <c r="I61" s="4">
        <v>8902</v>
      </c>
      <c r="J61" s="5">
        <v>3</v>
      </c>
      <c r="K61" s="4">
        <f t="shared" si="2"/>
        <v>26706</v>
      </c>
      <c r="L61" s="4">
        <f t="shared" si="3"/>
        <v>9347.0999999999985</v>
      </c>
      <c r="M61" s="3">
        <v>0.35</v>
      </c>
    </row>
    <row r="62" spans="2:13" x14ac:dyDescent="0.25">
      <c r="B62" t="s">
        <v>13</v>
      </c>
      <c r="C62" s="1" t="s">
        <v>14</v>
      </c>
      <c r="D62" s="2">
        <v>44948</v>
      </c>
      <c r="E62" s="5" t="s">
        <v>15</v>
      </c>
      <c r="F62" s="5" t="s">
        <v>16</v>
      </c>
      <c r="G62" s="5" t="s">
        <v>17</v>
      </c>
      <c r="H62" t="s">
        <v>33</v>
      </c>
      <c r="I62" s="4">
        <v>4600</v>
      </c>
      <c r="J62" s="5">
        <v>12</v>
      </c>
      <c r="K62" s="4">
        <f t="shared" si="2"/>
        <v>55200</v>
      </c>
      <c r="L62" s="4">
        <f t="shared" si="3"/>
        <v>13800</v>
      </c>
      <c r="M62" s="3">
        <v>0.25</v>
      </c>
    </row>
    <row r="63" spans="2:13" x14ac:dyDescent="0.25">
      <c r="B63" t="s">
        <v>13</v>
      </c>
      <c r="C63" s="1" t="s">
        <v>14</v>
      </c>
      <c r="D63" s="2">
        <v>44955</v>
      </c>
      <c r="E63" s="5" t="s">
        <v>15</v>
      </c>
      <c r="F63" s="5" t="s">
        <v>16</v>
      </c>
      <c r="G63" s="5" t="s">
        <v>17</v>
      </c>
      <c r="H63" t="s">
        <v>30</v>
      </c>
      <c r="I63" s="4">
        <v>3400</v>
      </c>
      <c r="J63" s="5">
        <v>1</v>
      </c>
      <c r="K63" s="4">
        <f t="shared" si="2"/>
        <v>3400</v>
      </c>
      <c r="L63" s="4">
        <f t="shared" si="3"/>
        <v>1190</v>
      </c>
      <c r="M63" s="3">
        <v>0.35</v>
      </c>
    </row>
    <row r="64" spans="2:13" x14ac:dyDescent="0.25">
      <c r="B64" t="s">
        <v>34</v>
      </c>
      <c r="C64" s="1" t="s">
        <v>20</v>
      </c>
      <c r="D64" s="2">
        <v>44962</v>
      </c>
      <c r="E64" s="5" t="s">
        <v>15</v>
      </c>
      <c r="F64" s="5" t="s">
        <v>16</v>
      </c>
      <c r="G64" s="5" t="s">
        <v>17</v>
      </c>
      <c r="H64" t="s">
        <v>29</v>
      </c>
      <c r="I64" s="4">
        <v>5340</v>
      </c>
      <c r="J64" s="5">
        <v>8</v>
      </c>
      <c r="K64" s="4">
        <f t="shared" si="2"/>
        <v>42720</v>
      </c>
      <c r="L64" s="4">
        <f t="shared" si="3"/>
        <v>12816</v>
      </c>
      <c r="M64" s="3">
        <v>0.3</v>
      </c>
    </row>
    <row r="65" spans="2:13" x14ac:dyDescent="0.25">
      <c r="B65" t="s">
        <v>13</v>
      </c>
      <c r="C65" s="1" t="s">
        <v>14</v>
      </c>
      <c r="D65" s="2">
        <v>44969</v>
      </c>
      <c r="E65" s="5" t="s">
        <v>15</v>
      </c>
      <c r="F65" s="5" t="s">
        <v>16</v>
      </c>
      <c r="G65" s="5" t="s">
        <v>17</v>
      </c>
      <c r="H65" t="s">
        <v>26</v>
      </c>
      <c r="I65" s="4">
        <v>1700</v>
      </c>
      <c r="J65" s="5">
        <v>12</v>
      </c>
      <c r="K65" s="4">
        <f t="shared" si="2"/>
        <v>20400</v>
      </c>
      <c r="L65" s="4">
        <f t="shared" si="3"/>
        <v>10200</v>
      </c>
      <c r="M65" s="3">
        <v>0.5</v>
      </c>
    </row>
    <row r="66" spans="2:13" x14ac:dyDescent="0.25">
      <c r="B66" t="s">
        <v>27</v>
      </c>
      <c r="C66" s="1" t="s">
        <v>14</v>
      </c>
      <c r="D66" s="2">
        <v>44976</v>
      </c>
      <c r="E66" s="5" t="s">
        <v>15</v>
      </c>
      <c r="F66" s="5" t="s">
        <v>16</v>
      </c>
      <c r="G66" s="5" t="s">
        <v>17</v>
      </c>
      <c r="H66" t="s">
        <v>32</v>
      </c>
      <c r="I66" s="4">
        <v>3200</v>
      </c>
      <c r="J66" s="5">
        <v>12</v>
      </c>
      <c r="K66" s="4">
        <f t="shared" si="2"/>
        <v>38400</v>
      </c>
      <c r="L66" s="4">
        <f t="shared" si="3"/>
        <v>7680</v>
      </c>
      <c r="M66" s="3">
        <v>0.2</v>
      </c>
    </row>
    <row r="67" spans="2:13" x14ac:dyDescent="0.25">
      <c r="B67" t="s">
        <v>27</v>
      </c>
      <c r="C67" s="1" t="s">
        <v>20</v>
      </c>
      <c r="D67" s="2">
        <v>44983</v>
      </c>
      <c r="E67" s="5" t="s">
        <v>15</v>
      </c>
      <c r="F67" s="5" t="s">
        <v>16</v>
      </c>
      <c r="G67" s="5" t="s">
        <v>17</v>
      </c>
      <c r="H67" t="s">
        <v>19</v>
      </c>
      <c r="I67" s="4">
        <v>500</v>
      </c>
      <c r="J67" s="5">
        <v>10</v>
      </c>
      <c r="K67" s="4">
        <f t="shared" si="2"/>
        <v>5000</v>
      </c>
      <c r="L67" s="4">
        <f t="shared" si="3"/>
        <v>1250</v>
      </c>
      <c r="M67" s="3">
        <v>0.25</v>
      </c>
    </row>
    <row r="68" spans="2:13" x14ac:dyDescent="0.25">
      <c r="B68" t="s">
        <v>27</v>
      </c>
      <c r="C68" s="1" t="s">
        <v>20</v>
      </c>
      <c r="D68" s="2">
        <v>44990</v>
      </c>
      <c r="E68" s="5" t="s">
        <v>15</v>
      </c>
      <c r="F68" s="5" t="s">
        <v>16</v>
      </c>
      <c r="G68" s="5" t="s">
        <v>17</v>
      </c>
      <c r="H68" t="s">
        <v>31</v>
      </c>
      <c r="I68" s="4">
        <v>5300</v>
      </c>
      <c r="J68" s="5">
        <v>10</v>
      </c>
      <c r="K68" s="4">
        <f t="shared" si="2"/>
        <v>53000</v>
      </c>
      <c r="L68" s="4">
        <f t="shared" si="3"/>
        <v>15900</v>
      </c>
      <c r="M68" s="3">
        <v>0.3</v>
      </c>
    </row>
    <row r="69" spans="2:13" x14ac:dyDescent="0.25">
      <c r="B69" t="s">
        <v>13</v>
      </c>
      <c r="C69" s="1" t="s">
        <v>20</v>
      </c>
      <c r="D69" s="2">
        <v>44997</v>
      </c>
      <c r="E69" s="5" t="s">
        <v>15</v>
      </c>
      <c r="F69" s="5" t="s">
        <v>16</v>
      </c>
      <c r="G69" s="5" t="s">
        <v>17</v>
      </c>
      <c r="H69" t="s">
        <v>32</v>
      </c>
      <c r="I69" s="4">
        <v>3200</v>
      </c>
      <c r="J69" s="5">
        <v>7</v>
      </c>
      <c r="K69" s="4">
        <f t="shared" si="2"/>
        <v>22400</v>
      </c>
      <c r="L69" s="4">
        <f t="shared" si="3"/>
        <v>4480</v>
      </c>
      <c r="M69" s="3">
        <v>0.2</v>
      </c>
    </row>
    <row r="70" spans="2:13" x14ac:dyDescent="0.25">
      <c r="B70" t="s">
        <v>34</v>
      </c>
      <c r="C70" s="1" t="s">
        <v>14</v>
      </c>
      <c r="D70" s="2">
        <v>45004</v>
      </c>
      <c r="E70" s="5" t="s">
        <v>15</v>
      </c>
      <c r="F70" s="5" t="s">
        <v>16</v>
      </c>
      <c r="G70" s="5" t="s">
        <v>17</v>
      </c>
      <c r="H70" t="s">
        <v>19</v>
      </c>
      <c r="I70" s="4">
        <v>500</v>
      </c>
      <c r="J70" s="5">
        <v>15</v>
      </c>
      <c r="K70" s="4">
        <f t="shared" si="2"/>
        <v>7500</v>
      </c>
      <c r="L70" s="4">
        <f t="shared" si="3"/>
        <v>1875</v>
      </c>
      <c r="M70" s="3">
        <v>0.25</v>
      </c>
    </row>
    <row r="71" spans="2:13" x14ac:dyDescent="0.25">
      <c r="B71" t="s">
        <v>27</v>
      </c>
      <c r="C71" s="1" t="s">
        <v>14</v>
      </c>
      <c r="D71" s="2">
        <v>45011</v>
      </c>
      <c r="E71" s="5" t="s">
        <v>15</v>
      </c>
      <c r="F71" s="5" t="s">
        <v>16</v>
      </c>
      <c r="G71" s="5" t="s">
        <v>17</v>
      </c>
      <c r="H71" t="s">
        <v>32</v>
      </c>
      <c r="I71" s="4">
        <v>3200</v>
      </c>
      <c r="J71" s="5">
        <v>10</v>
      </c>
      <c r="K71" s="4">
        <f t="shared" ref="K71:K93" si="4">I71*J71</f>
        <v>32000</v>
      </c>
      <c r="L71" s="4">
        <f t="shared" ref="L71:L93" si="5">K71*M71</f>
        <v>6400</v>
      </c>
      <c r="M71" s="3">
        <v>0.2</v>
      </c>
    </row>
    <row r="72" spans="2:13" x14ac:dyDescent="0.25">
      <c r="B72" t="s">
        <v>13</v>
      </c>
      <c r="C72" s="1" t="s">
        <v>20</v>
      </c>
      <c r="D72" s="2">
        <v>45018</v>
      </c>
      <c r="E72" s="5" t="s">
        <v>15</v>
      </c>
      <c r="F72" s="5" t="s">
        <v>16</v>
      </c>
      <c r="G72" s="5" t="s">
        <v>17</v>
      </c>
      <c r="H72" t="s">
        <v>35</v>
      </c>
      <c r="I72" s="4">
        <v>4500</v>
      </c>
      <c r="J72" s="5">
        <v>8</v>
      </c>
      <c r="K72" s="4">
        <f t="shared" si="4"/>
        <v>36000</v>
      </c>
      <c r="L72" s="4">
        <f t="shared" si="5"/>
        <v>9000</v>
      </c>
      <c r="M72" s="3">
        <v>0.25</v>
      </c>
    </row>
    <row r="73" spans="2:13" x14ac:dyDescent="0.25">
      <c r="B73" t="s">
        <v>27</v>
      </c>
      <c r="C73" s="1" t="s">
        <v>20</v>
      </c>
      <c r="D73" s="2">
        <v>45025</v>
      </c>
      <c r="E73" s="5" t="s">
        <v>15</v>
      </c>
      <c r="F73" s="5" t="s">
        <v>16</v>
      </c>
      <c r="G73" s="5" t="s">
        <v>17</v>
      </c>
      <c r="H73" t="s">
        <v>35</v>
      </c>
      <c r="I73" s="4">
        <v>4500</v>
      </c>
      <c r="J73" s="5">
        <v>4</v>
      </c>
      <c r="K73" s="4">
        <f t="shared" si="4"/>
        <v>18000</v>
      </c>
      <c r="L73" s="4">
        <f t="shared" si="5"/>
        <v>4500</v>
      </c>
      <c r="M73" s="3">
        <v>0.25</v>
      </c>
    </row>
    <row r="74" spans="2:13" x14ac:dyDescent="0.25">
      <c r="B74" t="s">
        <v>22</v>
      </c>
      <c r="C74" s="1" t="s">
        <v>20</v>
      </c>
      <c r="D74" s="2">
        <v>45032</v>
      </c>
      <c r="E74" s="5" t="s">
        <v>15</v>
      </c>
      <c r="F74" s="5" t="s">
        <v>16</v>
      </c>
      <c r="G74" s="5" t="s">
        <v>17</v>
      </c>
      <c r="H74" t="s">
        <v>35</v>
      </c>
      <c r="I74" s="4">
        <v>4500</v>
      </c>
      <c r="J74" s="5">
        <v>5</v>
      </c>
      <c r="K74" s="4">
        <f t="shared" si="4"/>
        <v>22500</v>
      </c>
      <c r="L74" s="4">
        <f t="shared" si="5"/>
        <v>5625</v>
      </c>
      <c r="M74" s="3">
        <v>0.25</v>
      </c>
    </row>
    <row r="75" spans="2:13" x14ac:dyDescent="0.25">
      <c r="B75" t="s">
        <v>34</v>
      </c>
      <c r="C75" s="1" t="s">
        <v>20</v>
      </c>
      <c r="D75" s="2">
        <v>45039</v>
      </c>
      <c r="E75" s="5" t="s">
        <v>15</v>
      </c>
      <c r="F75" s="5" t="s">
        <v>16</v>
      </c>
      <c r="G75" s="5" t="s">
        <v>17</v>
      </c>
      <c r="H75" t="s">
        <v>35</v>
      </c>
      <c r="I75" s="4">
        <v>4500</v>
      </c>
      <c r="J75" s="5">
        <v>6</v>
      </c>
      <c r="K75" s="4">
        <f t="shared" si="4"/>
        <v>27000</v>
      </c>
      <c r="L75" s="4">
        <f t="shared" si="5"/>
        <v>6750</v>
      </c>
      <c r="M75" s="3">
        <v>0.25</v>
      </c>
    </row>
    <row r="76" spans="2:13" x14ac:dyDescent="0.25">
      <c r="B76" t="s">
        <v>22</v>
      </c>
      <c r="C76" s="1" t="s">
        <v>20</v>
      </c>
      <c r="D76" s="2">
        <v>45046</v>
      </c>
      <c r="E76" s="5" t="s">
        <v>15</v>
      </c>
      <c r="F76" s="5" t="s">
        <v>16</v>
      </c>
      <c r="G76" s="5" t="s">
        <v>17</v>
      </c>
      <c r="H76" t="s">
        <v>21</v>
      </c>
      <c r="I76" s="4">
        <v>1200</v>
      </c>
      <c r="J76" s="5">
        <v>4</v>
      </c>
      <c r="K76" s="4">
        <f t="shared" si="4"/>
        <v>4800</v>
      </c>
      <c r="L76" s="4">
        <f t="shared" si="5"/>
        <v>1440</v>
      </c>
      <c r="M76" s="3">
        <v>0.3</v>
      </c>
    </row>
    <row r="77" spans="2:13" x14ac:dyDescent="0.25">
      <c r="B77" t="s">
        <v>24</v>
      </c>
      <c r="C77" s="1" t="s">
        <v>20</v>
      </c>
      <c r="D77" s="2">
        <v>45053</v>
      </c>
      <c r="E77" s="5" t="s">
        <v>15</v>
      </c>
      <c r="F77" s="5" t="s">
        <v>16</v>
      </c>
      <c r="G77" s="5" t="s">
        <v>17</v>
      </c>
      <c r="H77" t="s">
        <v>30</v>
      </c>
      <c r="I77" s="4">
        <v>3400</v>
      </c>
      <c r="J77" s="5">
        <v>1</v>
      </c>
      <c r="K77" s="4">
        <f t="shared" si="4"/>
        <v>3400</v>
      </c>
      <c r="L77" s="4">
        <f t="shared" si="5"/>
        <v>1190</v>
      </c>
      <c r="M77" s="3">
        <v>0.35</v>
      </c>
    </row>
    <row r="78" spans="2:13" x14ac:dyDescent="0.25">
      <c r="B78" t="s">
        <v>27</v>
      </c>
      <c r="C78" s="1" t="s">
        <v>14</v>
      </c>
      <c r="D78" s="2">
        <v>45060</v>
      </c>
      <c r="E78" s="5" t="s">
        <v>15</v>
      </c>
      <c r="F78" s="5" t="s">
        <v>16</v>
      </c>
      <c r="G78" s="5" t="s">
        <v>17</v>
      </c>
      <c r="H78" t="s">
        <v>19</v>
      </c>
      <c r="I78" s="4">
        <v>500</v>
      </c>
      <c r="J78" s="5">
        <v>10</v>
      </c>
      <c r="K78" s="4">
        <f t="shared" si="4"/>
        <v>5000</v>
      </c>
      <c r="L78" s="4">
        <f t="shared" si="5"/>
        <v>1250</v>
      </c>
      <c r="M78" s="3">
        <v>0.25</v>
      </c>
    </row>
    <row r="79" spans="2:13" x14ac:dyDescent="0.25">
      <c r="B79" t="s">
        <v>27</v>
      </c>
      <c r="C79" s="1" t="s">
        <v>20</v>
      </c>
      <c r="D79" s="2">
        <v>45067</v>
      </c>
      <c r="E79" s="5" t="s">
        <v>15</v>
      </c>
      <c r="F79" s="5" t="s">
        <v>16</v>
      </c>
      <c r="G79" s="5" t="s">
        <v>17</v>
      </c>
      <c r="H79" t="s">
        <v>30</v>
      </c>
      <c r="I79" s="4">
        <v>3400</v>
      </c>
      <c r="J79" s="5">
        <v>8</v>
      </c>
      <c r="K79" s="4">
        <f t="shared" si="4"/>
        <v>27200</v>
      </c>
      <c r="L79" s="4">
        <f t="shared" si="5"/>
        <v>9520</v>
      </c>
      <c r="M79" s="3">
        <v>0.35</v>
      </c>
    </row>
    <row r="80" spans="2:13" x14ac:dyDescent="0.25">
      <c r="B80" t="s">
        <v>13</v>
      </c>
      <c r="C80" s="1" t="s">
        <v>20</v>
      </c>
      <c r="D80" s="2">
        <v>45074</v>
      </c>
      <c r="E80" s="5" t="s">
        <v>15</v>
      </c>
      <c r="F80" s="5" t="s">
        <v>16</v>
      </c>
      <c r="G80" s="5" t="s">
        <v>17</v>
      </c>
      <c r="H80" t="s">
        <v>33</v>
      </c>
      <c r="I80" s="4">
        <v>4600</v>
      </c>
      <c r="J80" s="5">
        <v>12</v>
      </c>
      <c r="K80" s="4">
        <f t="shared" si="4"/>
        <v>55200</v>
      </c>
      <c r="L80" s="4">
        <f t="shared" si="5"/>
        <v>13800</v>
      </c>
      <c r="M80" s="3">
        <v>0.25</v>
      </c>
    </row>
    <row r="81" spans="2:13" x14ac:dyDescent="0.25">
      <c r="B81" t="s">
        <v>27</v>
      </c>
      <c r="C81" s="1" t="s">
        <v>14</v>
      </c>
      <c r="D81" s="2">
        <v>45081</v>
      </c>
      <c r="E81" s="5" t="s">
        <v>15</v>
      </c>
      <c r="F81" s="5" t="s">
        <v>16</v>
      </c>
      <c r="G81" s="5" t="s">
        <v>17</v>
      </c>
      <c r="H81" t="s">
        <v>19</v>
      </c>
      <c r="I81" s="4">
        <v>500</v>
      </c>
      <c r="J81" s="5">
        <v>10</v>
      </c>
      <c r="K81" s="4">
        <f t="shared" si="4"/>
        <v>5000</v>
      </c>
      <c r="L81" s="4">
        <f t="shared" si="5"/>
        <v>1250</v>
      </c>
      <c r="M81" s="3">
        <v>0.25</v>
      </c>
    </row>
    <row r="82" spans="2:13" x14ac:dyDescent="0.25">
      <c r="B82" t="s">
        <v>24</v>
      </c>
      <c r="C82" s="1" t="s">
        <v>20</v>
      </c>
      <c r="D82" s="2">
        <v>45088</v>
      </c>
      <c r="E82" s="5" t="s">
        <v>15</v>
      </c>
      <c r="F82" s="5" t="s">
        <v>16</v>
      </c>
      <c r="G82" s="5" t="s">
        <v>17</v>
      </c>
      <c r="H82" t="s">
        <v>23</v>
      </c>
      <c r="I82" s="4">
        <v>5130</v>
      </c>
      <c r="J82" s="5">
        <v>15</v>
      </c>
      <c r="K82" s="4">
        <f t="shared" si="4"/>
        <v>76950</v>
      </c>
      <c r="L82" s="4">
        <f t="shared" si="5"/>
        <v>30780</v>
      </c>
      <c r="M82" s="3">
        <v>0.4</v>
      </c>
    </row>
    <row r="83" spans="2:13" x14ac:dyDescent="0.25">
      <c r="B83" t="s">
        <v>34</v>
      </c>
      <c r="C83" s="1" t="s">
        <v>14</v>
      </c>
      <c r="D83" s="2">
        <v>45095</v>
      </c>
      <c r="E83" s="5" t="s">
        <v>15</v>
      </c>
      <c r="F83" s="5" t="s">
        <v>16</v>
      </c>
      <c r="G83" s="5" t="s">
        <v>17</v>
      </c>
      <c r="H83" t="s">
        <v>28</v>
      </c>
      <c r="I83" s="4">
        <v>1500</v>
      </c>
      <c r="J83" s="5">
        <v>1</v>
      </c>
      <c r="K83" s="4">
        <f t="shared" si="4"/>
        <v>1500</v>
      </c>
      <c r="L83" s="4">
        <f t="shared" si="5"/>
        <v>600</v>
      </c>
      <c r="M83" s="3">
        <v>0.4</v>
      </c>
    </row>
    <row r="84" spans="2:13" x14ac:dyDescent="0.25">
      <c r="B84" t="s">
        <v>13</v>
      </c>
      <c r="C84" s="1" t="s">
        <v>20</v>
      </c>
      <c r="D84" s="2">
        <v>45102</v>
      </c>
      <c r="E84" s="5" t="s">
        <v>15</v>
      </c>
      <c r="F84" s="5" t="s">
        <v>16</v>
      </c>
      <c r="G84" s="5" t="s">
        <v>17</v>
      </c>
      <c r="H84" t="s">
        <v>32</v>
      </c>
      <c r="I84" s="4">
        <v>3200</v>
      </c>
      <c r="J84" s="5">
        <v>11</v>
      </c>
      <c r="K84" s="4">
        <f t="shared" si="4"/>
        <v>35200</v>
      </c>
      <c r="L84" s="4">
        <f t="shared" si="5"/>
        <v>7040</v>
      </c>
      <c r="M84" s="3">
        <v>0.2</v>
      </c>
    </row>
    <row r="85" spans="2:13" x14ac:dyDescent="0.25">
      <c r="B85" t="s">
        <v>13</v>
      </c>
      <c r="C85" s="1" t="s">
        <v>20</v>
      </c>
      <c r="D85" s="2">
        <v>45109</v>
      </c>
      <c r="E85" s="5" t="s">
        <v>15</v>
      </c>
      <c r="F85" s="5" t="s">
        <v>16</v>
      </c>
      <c r="G85" s="5" t="s">
        <v>17</v>
      </c>
      <c r="H85" t="s">
        <v>29</v>
      </c>
      <c r="I85" s="4">
        <v>5340</v>
      </c>
      <c r="J85" s="5">
        <v>2</v>
      </c>
      <c r="K85" s="4">
        <f t="shared" si="4"/>
        <v>10680</v>
      </c>
      <c r="L85" s="4">
        <f t="shared" si="5"/>
        <v>3204</v>
      </c>
      <c r="M85" s="3">
        <v>0.3</v>
      </c>
    </row>
    <row r="86" spans="2:13" x14ac:dyDescent="0.25">
      <c r="B86" t="s">
        <v>27</v>
      </c>
      <c r="C86" s="1" t="s">
        <v>14</v>
      </c>
      <c r="D86" s="2">
        <v>45116</v>
      </c>
      <c r="E86" s="5" t="s">
        <v>15</v>
      </c>
      <c r="F86" s="5" t="s">
        <v>16</v>
      </c>
      <c r="G86" s="5" t="s">
        <v>17</v>
      </c>
      <c r="H86" t="s">
        <v>29</v>
      </c>
      <c r="I86" s="4">
        <v>5340</v>
      </c>
      <c r="J86" s="5">
        <v>1</v>
      </c>
      <c r="K86" s="4">
        <f t="shared" si="4"/>
        <v>5340</v>
      </c>
      <c r="L86" s="4">
        <f t="shared" si="5"/>
        <v>1602</v>
      </c>
      <c r="M86" s="3">
        <v>0.3</v>
      </c>
    </row>
    <row r="87" spans="2:13" x14ac:dyDescent="0.25">
      <c r="B87" t="s">
        <v>13</v>
      </c>
      <c r="C87" s="1" t="s">
        <v>14</v>
      </c>
      <c r="D87" s="2">
        <v>45123</v>
      </c>
      <c r="E87" s="5" t="s">
        <v>15</v>
      </c>
      <c r="F87" s="5" t="s">
        <v>16</v>
      </c>
      <c r="G87" s="5" t="s">
        <v>17</v>
      </c>
      <c r="H87" t="s">
        <v>19</v>
      </c>
      <c r="I87" s="4">
        <v>500</v>
      </c>
      <c r="J87" s="5">
        <v>5</v>
      </c>
      <c r="K87" s="4">
        <f t="shared" si="4"/>
        <v>2500</v>
      </c>
      <c r="L87" s="4">
        <f t="shared" si="5"/>
        <v>625</v>
      </c>
      <c r="M87" s="3">
        <v>0.25</v>
      </c>
    </row>
    <row r="88" spans="2:13" x14ac:dyDescent="0.25">
      <c r="B88" t="s">
        <v>13</v>
      </c>
      <c r="C88" s="1" t="s">
        <v>14</v>
      </c>
      <c r="D88" s="2">
        <v>45130</v>
      </c>
      <c r="E88" s="5" t="s">
        <v>15</v>
      </c>
      <c r="F88" s="5" t="s">
        <v>16</v>
      </c>
      <c r="G88" s="5" t="s">
        <v>17</v>
      </c>
      <c r="H88" t="s">
        <v>29</v>
      </c>
      <c r="I88" s="4">
        <v>5340</v>
      </c>
      <c r="J88" s="5">
        <v>12</v>
      </c>
      <c r="K88" s="4">
        <f t="shared" si="4"/>
        <v>64080</v>
      </c>
      <c r="L88" s="4">
        <f t="shared" si="5"/>
        <v>19224</v>
      </c>
      <c r="M88" s="3">
        <v>0.3</v>
      </c>
    </row>
    <row r="89" spans="2:13" x14ac:dyDescent="0.25">
      <c r="B89" t="s">
        <v>34</v>
      </c>
      <c r="C89" s="1" t="s">
        <v>20</v>
      </c>
      <c r="D89" s="2">
        <v>45137</v>
      </c>
      <c r="E89" s="5" t="s">
        <v>15</v>
      </c>
      <c r="F89" s="5" t="s">
        <v>16</v>
      </c>
      <c r="G89" s="5" t="s">
        <v>17</v>
      </c>
      <c r="H89" t="s">
        <v>21</v>
      </c>
      <c r="I89" s="4">
        <v>1200</v>
      </c>
      <c r="J89" s="5">
        <v>8</v>
      </c>
      <c r="K89" s="4">
        <f t="shared" si="4"/>
        <v>9600</v>
      </c>
      <c r="L89" s="4">
        <f t="shared" si="5"/>
        <v>2880</v>
      </c>
      <c r="M89" s="3">
        <v>0.3</v>
      </c>
    </row>
    <row r="90" spans="2:13" x14ac:dyDescent="0.25">
      <c r="B90" t="s">
        <v>13</v>
      </c>
      <c r="C90" s="1" t="s">
        <v>14</v>
      </c>
      <c r="D90" s="2">
        <v>45144</v>
      </c>
      <c r="E90" s="5" t="s">
        <v>15</v>
      </c>
      <c r="F90" s="5" t="s">
        <v>16</v>
      </c>
      <c r="G90" s="5" t="s">
        <v>17</v>
      </c>
      <c r="H90" t="s">
        <v>31</v>
      </c>
      <c r="I90" s="4">
        <v>5300</v>
      </c>
      <c r="J90" s="5">
        <v>8</v>
      </c>
      <c r="K90" s="4">
        <f t="shared" si="4"/>
        <v>42400</v>
      </c>
      <c r="L90" s="4">
        <f t="shared" si="5"/>
        <v>12720</v>
      </c>
      <c r="M90" s="3">
        <v>0.3</v>
      </c>
    </row>
    <row r="91" spans="2:13" x14ac:dyDescent="0.25">
      <c r="B91" t="s">
        <v>22</v>
      </c>
      <c r="C91" s="1" t="s">
        <v>20</v>
      </c>
      <c r="D91" s="2">
        <v>45151</v>
      </c>
      <c r="E91" s="5" t="s">
        <v>15</v>
      </c>
      <c r="F91" s="5" t="s">
        <v>16</v>
      </c>
      <c r="G91" s="5" t="s">
        <v>17</v>
      </c>
      <c r="H91" t="s">
        <v>18</v>
      </c>
      <c r="I91" s="4">
        <v>8902</v>
      </c>
      <c r="J91" s="5">
        <v>11</v>
      </c>
      <c r="K91" s="4">
        <f t="shared" si="4"/>
        <v>97922</v>
      </c>
      <c r="L91" s="4">
        <f t="shared" si="5"/>
        <v>34272.699999999997</v>
      </c>
      <c r="M91" s="3">
        <v>0.35</v>
      </c>
    </row>
    <row r="92" spans="2:13" x14ac:dyDescent="0.25">
      <c r="B92" t="s">
        <v>27</v>
      </c>
      <c r="C92" s="1" t="s">
        <v>20</v>
      </c>
      <c r="D92" s="2">
        <v>45158</v>
      </c>
      <c r="E92" s="5" t="s">
        <v>15</v>
      </c>
      <c r="F92" s="5" t="s">
        <v>16</v>
      </c>
      <c r="G92" s="5" t="s">
        <v>17</v>
      </c>
      <c r="H92" t="s">
        <v>18</v>
      </c>
      <c r="I92" s="4">
        <v>8902</v>
      </c>
      <c r="J92" s="5">
        <v>12</v>
      </c>
      <c r="K92" s="4">
        <f t="shared" si="4"/>
        <v>106824</v>
      </c>
      <c r="L92" s="4">
        <f t="shared" si="5"/>
        <v>37388.399999999994</v>
      </c>
      <c r="M92" s="3">
        <v>0.35</v>
      </c>
    </row>
    <row r="93" spans="2:13" x14ac:dyDescent="0.25">
      <c r="B93" t="s">
        <v>22</v>
      </c>
      <c r="C93" s="1" t="s">
        <v>20</v>
      </c>
      <c r="D93" s="2">
        <v>45165</v>
      </c>
      <c r="E93" s="5" t="s">
        <v>15</v>
      </c>
      <c r="F93" s="5" t="s">
        <v>16</v>
      </c>
      <c r="G93" s="5" t="s">
        <v>17</v>
      </c>
      <c r="H93" t="s">
        <v>35</v>
      </c>
      <c r="I93" s="4">
        <v>4500</v>
      </c>
      <c r="J93" s="5">
        <v>3</v>
      </c>
      <c r="K93" s="4">
        <f t="shared" si="4"/>
        <v>13500</v>
      </c>
      <c r="L93" s="4">
        <f t="shared" si="5"/>
        <v>3375</v>
      </c>
      <c r="M93" s="3">
        <v>0.25</v>
      </c>
    </row>
    <row r="94" spans="2:13" x14ac:dyDescent="0.25">
      <c r="B94" t="s">
        <v>13</v>
      </c>
      <c r="C94" s="1" t="s">
        <v>14</v>
      </c>
      <c r="D94" s="2">
        <v>44562</v>
      </c>
      <c r="E94" s="5" t="s">
        <v>15</v>
      </c>
      <c r="F94" s="5" t="s">
        <v>36</v>
      </c>
      <c r="G94" s="5" t="s">
        <v>37</v>
      </c>
      <c r="H94" t="s">
        <v>18</v>
      </c>
      <c r="I94" s="4">
        <v>8902</v>
      </c>
      <c r="J94" s="5">
        <v>13</v>
      </c>
      <c r="K94" s="4">
        <v>35608</v>
      </c>
      <c r="L94" s="4">
        <v>12462.8</v>
      </c>
      <c r="M94" s="3">
        <v>0.35</v>
      </c>
    </row>
    <row r="95" spans="2:13" x14ac:dyDescent="0.25">
      <c r="B95" t="s">
        <v>13</v>
      </c>
      <c r="C95" s="1" t="s">
        <v>14</v>
      </c>
      <c r="D95" s="2">
        <v>44577</v>
      </c>
      <c r="E95" s="5" t="s">
        <v>15</v>
      </c>
      <c r="F95" s="5" t="s">
        <v>36</v>
      </c>
      <c r="G95" s="5" t="s">
        <v>37</v>
      </c>
      <c r="H95" t="s">
        <v>19</v>
      </c>
      <c r="I95" s="4">
        <v>500</v>
      </c>
      <c r="J95" s="5">
        <v>13</v>
      </c>
      <c r="K95" s="4">
        <v>2000</v>
      </c>
      <c r="L95" s="4">
        <v>500</v>
      </c>
      <c r="M95" s="3">
        <v>0.25</v>
      </c>
    </row>
    <row r="96" spans="2:13" x14ac:dyDescent="0.25">
      <c r="B96" t="s">
        <v>13</v>
      </c>
      <c r="C96" s="1" t="s">
        <v>20</v>
      </c>
      <c r="D96" s="2">
        <v>44584</v>
      </c>
      <c r="E96" s="5" t="s">
        <v>15</v>
      </c>
      <c r="F96" s="5" t="s">
        <v>36</v>
      </c>
      <c r="G96" s="5" t="s">
        <v>37</v>
      </c>
      <c r="H96" t="s">
        <v>21</v>
      </c>
      <c r="I96" s="4">
        <v>1200</v>
      </c>
      <c r="J96" s="5">
        <v>13</v>
      </c>
      <c r="K96" s="4">
        <v>6000</v>
      </c>
      <c r="L96" s="4">
        <v>1800</v>
      </c>
      <c r="M96" s="3">
        <v>0.3</v>
      </c>
    </row>
    <row r="97" spans="2:13" x14ac:dyDescent="0.25">
      <c r="B97" t="s">
        <v>13</v>
      </c>
      <c r="C97" s="1" t="s">
        <v>20</v>
      </c>
      <c r="D97" s="2">
        <v>44591</v>
      </c>
      <c r="E97" s="5" t="s">
        <v>15</v>
      </c>
      <c r="F97" s="5" t="s">
        <v>36</v>
      </c>
      <c r="G97" s="5" t="s">
        <v>37</v>
      </c>
      <c r="H97" t="s">
        <v>19</v>
      </c>
      <c r="I97" s="4">
        <v>500</v>
      </c>
      <c r="J97" s="5">
        <v>12</v>
      </c>
      <c r="K97" s="4">
        <v>6000</v>
      </c>
      <c r="L97" s="4">
        <v>1500</v>
      </c>
      <c r="M97" s="3">
        <v>0.25</v>
      </c>
    </row>
    <row r="98" spans="2:13" x14ac:dyDescent="0.25">
      <c r="B98" t="s">
        <v>22</v>
      </c>
      <c r="C98" s="1" t="s">
        <v>20</v>
      </c>
      <c r="D98" s="2">
        <v>44598</v>
      </c>
      <c r="E98" s="5" t="s">
        <v>15</v>
      </c>
      <c r="F98" s="5" t="s">
        <v>36</v>
      </c>
      <c r="G98" s="5" t="s">
        <v>37</v>
      </c>
      <c r="H98" t="s">
        <v>18</v>
      </c>
      <c r="I98" s="4">
        <v>8902</v>
      </c>
      <c r="J98" s="5">
        <v>9</v>
      </c>
      <c r="K98" s="4">
        <v>80118</v>
      </c>
      <c r="L98" s="4">
        <v>28041.3</v>
      </c>
      <c r="M98" s="3">
        <v>0.35</v>
      </c>
    </row>
    <row r="99" spans="2:13" x14ac:dyDescent="0.25">
      <c r="B99" t="s">
        <v>13</v>
      </c>
      <c r="C99" s="1" t="s">
        <v>14</v>
      </c>
      <c r="D99" s="2">
        <v>44605</v>
      </c>
      <c r="E99" s="5" t="s">
        <v>15</v>
      </c>
      <c r="F99" s="5" t="s">
        <v>36</v>
      </c>
      <c r="G99" s="5" t="s">
        <v>37</v>
      </c>
      <c r="H99" t="s">
        <v>23</v>
      </c>
      <c r="I99" s="4">
        <v>5130</v>
      </c>
      <c r="J99" s="5">
        <v>2</v>
      </c>
      <c r="K99" s="4">
        <v>10260</v>
      </c>
      <c r="L99" s="4">
        <v>4104</v>
      </c>
      <c r="M99" s="3">
        <v>0.4</v>
      </c>
    </row>
    <row r="100" spans="2:13" x14ac:dyDescent="0.25">
      <c r="B100" t="s">
        <v>13</v>
      </c>
      <c r="C100" s="1" t="s">
        <v>20</v>
      </c>
      <c r="D100" s="2">
        <v>44612</v>
      </c>
      <c r="E100" s="5" t="s">
        <v>15</v>
      </c>
      <c r="F100" s="5" t="s">
        <v>36</v>
      </c>
      <c r="G100" s="5" t="s">
        <v>37</v>
      </c>
      <c r="H100" t="s">
        <v>18</v>
      </c>
      <c r="I100" s="4">
        <v>8902</v>
      </c>
      <c r="J100" s="5">
        <v>6</v>
      </c>
      <c r="K100" s="4">
        <v>53412</v>
      </c>
      <c r="L100" s="4">
        <v>18694.199999999997</v>
      </c>
      <c r="M100" s="3">
        <v>0.35</v>
      </c>
    </row>
    <row r="101" spans="2:13" x14ac:dyDescent="0.25">
      <c r="B101" t="s">
        <v>24</v>
      </c>
      <c r="C101" s="1" t="s">
        <v>20</v>
      </c>
      <c r="D101" s="2">
        <v>44619</v>
      </c>
      <c r="E101" s="5" t="s">
        <v>15</v>
      </c>
      <c r="F101" s="5" t="s">
        <v>36</v>
      </c>
      <c r="G101" s="5" t="s">
        <v>37</v>
      </c>
      <c r="H101" t="s">
        <v>25</v>
      </c>
      <c r="I101" s="4">
        <v>300</v>
      </c>
      <c r="J101" s="5">
        <v>1</v>
      </c>
      <c r="K101" s="4">
        <v>300</v>
      </c>
      <c r="L101" s="4">
        <v>45</v>
      </c>
      <c r="M101" s="3">
        <v>0.15</v>
      </c>
    </row>
    <row r="102" spans="2:13" x14ac:dyDescent="0.25">
      <c r="B102" t="s">
        <v>22</v>
      </c>
      <c r="C102" s="1" t="s">
        <v>14</v>
      </c>
      <c r="D102" s="2">
        <v>44626</v>
      </c>
      <c r="E102" s="5" t="s">
        <v>15</v>
      </c>
      <c r="F102" s="5" t="s">
        <v>36</v>
      </c>
      <c r="G102" s="5" t="s">
        <v>37</v>
      </c>
      <c r="H102" t="s">
        <v>26</v>
      </c>
      <c r="I102" s="4">
        <v>1700</v>
      </c>
      <c r="J102" s="5">
        <v>10</v>
      </c>
      <c r="K102" s="4">
        <v>17000</v>
      </c>
      <c r="L102" s="4">
        <v>8500</v>
      </c>
      <c r="M102" s="3">
        <v>0.5</v>
      </c>
    </row>
    <row r="103" spans="2:13" x14ac:dyDescent="0.25">
      <c r="B103" t="s">
        <v>27</v>
      </c>
      <c r="C103" s="1" t="s">
        <v>14</v>
      </c>
      <c r="D103" s="2">
        <v>44633</v>
      </c>
      <c r="E103" s="5" t="s">
        <v>15</v>
      </c>
      <c r="F103" s="5" t="s">
        <v>36</v>
      </c>
      <c r="G103" s="5" t="s">
        <v>37</v>
      </c>
      <c r="H103" t="s">
        <v>28</v>
      </c>
      <c r="I103" s="4">
        <v>1500</v>
      </c>
      <c r="J103" s="5">
        <v>3</v>
      </c>
      <c r="K103" s="4">
        <v>4500</v>
      </c>
      <c r="L103" s="4">
        <v>1800</v>
      </c>
      <c r="M103" s="3">
        <v>0.4</v>
      </c>
    </row>
    <row r="104" spans="2:13" x14ac:dyDescent="0.25">
      <c r="B104" t="s">
        <v>22</v>
      </c>
      <c r="C104" s="1" t="s">
        <v>20</v>
      </c>
      <c r="D104" s="2">
        <v>44640</v>
      </c>
      <c r="E104" s="5" t="s">
        <v>15</v>
      </c>
      <c r="F104" s="5" t="s">
        <v>36</v>
      </c>
      <c r="G104" s="5" t="s">
        <v>37</v>
      </c>
      <c r="H104" t="s">
        <v>29</v>
      </c>
      <c r="I104" s="4">
        <v>5340</v>
      </c>
      <c r="J104" s="5">
        <v>12</v>
      </c>
      <c r="K104" s="4">
        <v>64080</v>
      </c>
      <c r="L104" s="4">
        <v>19224</v>
      </c>
      <c r="M104" s="3">
        <v>0.3</v>
      </c>
    </row>
    <row r="105" spans="2:13" x14ac:dyDescent="0.25">
      <c r="B105" t="s">
        <v>13</v>
      </c>
      <c r="C105" s="1" t="s">
        <v>20</v>
      </c>
      <c r="D105" s="2">
        <v>44647</v>
      </c>
      <c r="E105" s="5" t="s">
        <v>15</v>
      </c>
      <c r="F105" s="5" t="s">
        <v>36</v>
      </c>
      <c r="G105" s="5" t="s">
        <v>37</v>
      </c>
      <c r="H105" t="s">
        <v>18</v>
      </c>
      <c r="I105" s="4">
        <v>8902</v>
      </c>
      <c r="J105" s="5">
        <v>2</v>
      </c>
      <c r="K105" s="4">
        <v>17804</v>
      </c>
      <c r="L105" s="4">
        <v>6231.4</v>
      </c>
      <c r="M105" s="3">
        <v>0.35</v>
      </c>
    </row>
    <row r="106" spans="2:13" x14ac:dyDescent="0.25">
      <c r="B106" t="s">
        <v>13</v>
      </c>
      <c r="C106" s="1" t="s">
        <v>20</v>
      </c>
      <c r="D106" s="2">
        <v>44654</v>
      </c>
      <c r="E106" s="5" t="s">
        <v>15</v>
      </c>
      <c r="F106" s="5" t="s">
        <v>36</v>
      </c>
      <c r="G106" s="5" t="s">
        <v>37</v>
      </c>
      <c r="H106" t="s">
        <v>23</v>
      </c>
      <c r="I106" s="4">
        <v>5130</v>
      </c>
      <c r="J106" s="5">
        <v>8</v>
      </c>
      <c r="K106" s="4">
        <v>41040</v>
      </c>
      <c r="L106" s="4">
        <v>16416</v>
      </c>
      <c r="M106" s="3">
        <v>0.4</v>
      </c>
    </row>
    <row r="107" spans="2:13" x14ac:dyDescent="0.25">
      <c r="B107" t="s">
        <v>27</v>
      </c>
      <c r="C107" s="1" t="s">
        <v>20</v>
      </c>
      <c r="D107" s="2">
        <v>44661</v>
      </c>
      <c r="E107" s="5" t="s">
        <v>15</v>
      </c>
      <c r="F107" s="5" t="s">
        <v>36</v>
      </c>
      <c r="G107" s="5" t="s">
        <v>37</v>
      </c>
      <c r="H107" t="s">
        <v>18</v>
      </c>
      <c r="I107" s="4">
        <v>8902</v>
      </c>
      <c r="J107" s="5">
        <v>3</v>
      </c>
      <c r="K107" s="4">
        <v>26706</v>
      </c>
      <c r="L107" s="4">
        <v>9347.0999999999985</v>
      </c>
      <c r="M107" s="3">
        <v>0.35</v>
      </c>
    </row>
    <row r="108" spans="2:13" x14ac:dyDescent="0.25">
      <c r="B108" t="s">
        <v>22</v>
      </c>
      <c r="C108" s="1" t="s">
        <v>14</v>
      </c>
      <c r="D108" s="2">
        <v>44668</v>
      </c>
      <c r="E108" s="5" t="s">
        <v>15</v>
      </c>
      <c r="F108" s="5" t="s">
        <v>36</v>
      </c>
      <c r="G108" s="5" t="s">
        <v>37</v>
      </c>
      <c r="H108" t="s">
        <v>30</v>
      </c>
      <c r="I108" s="4">
        <v>3400</v>
      </c>
      <c r="J108" s="5">
        <v>8</v>
      </c>
      <c r="K108" s="4">
        <v>27200</v>
      </c>
      <c r="L108" s="4">
        <v>9520</v>
      </c>
      <c r="M108" s="3">
        <v>0.35</v>
      </c>
    </row>
    <row r="109" spans="2:13" x14ac:dyDescent="0.25">
      <c r="B109" t="s">
        <v>22</v>
      </c>
      <c r="C109" s="1" t="s">
        <v>20</v>
      </c>
      <c r="D109" s="2">
        <v>44675</v>
      </c>
      <c r="E109" s="5" t="s">
        <v>15</v>
      </c>
      <c r="F109" s="5" t="s">
        <v>36</v>
      </c>
      <c r="G109" s="5" t="s">
        <v>37</v>
      </c>
      <c r="H109" t="s">
        <v>31</v>
      </c>
      <c r="I109" s="4">
        <v>5300</v>
      </c>
      <c r="J109" s="5">
        <v>10</v>
      </c>
      <c r="K109" s="4">
        <v>53000</v>
      </c>
      <c r="L109" s="4">
        <v>15900</v>
      </c>
      <c r="M109" s="3">
        <v>0.3</v>
      </c>
    </row>
    <row r="110" spans="2:13" x14ac:dyDescent="0.25">
      <c r="B110" t="s">
        <v>13</v>
      </c>
      <c r="C110" s="1" t="s">
        <v>14</v>
      </c>
      <c r="D110" s="2">
        <v>44682</v>
      </c>
      <c r="E110" s="5" t="s">
        <v>15</v>
      </c>
      <c r="F110" s="5" t="s">
        <v>36</v>
      </c>
      <c r="G110" s="5" t="s">
        <v>37</v>
      </c>
      <c r="H110" t="s">
        <v>18</v>
      </c>
      <c r="I110" s="4">
        <v>8902</v>
      </c>
      <c r="J110" s="5">
        <v>11</v>
      </c>
      <c r="K110" s="4">
        <v>97922</v>
      </c>
      <c r="L110" s="4">
        <v>34272.699999999997</v>
      </c>
      <c r="M110" s="3">
        <v>0.35</v>
      </c>
    </row>
    <row r="111" spans="2:13" x14ac:dyDescent="0.25">
      <c r="B111" t="s">
        <v>13</v>
      </c>
      <c r="C111" s="1" t="s">
        <v>20</v>
      </c>
      <c r="D111" s="2">
        <v>44689</v>
      </c>
      <c r="E111" s="5" t="s">
        <v>15</v>
      </c>
      <c r="F111" s="5" t="s">
        <v>36</v>
      </c>
      <c r="G111" s="5" t="s">
        <v>37</v>
      </c>
      <c r="H111" t="s">
        <v>23</v>
      </c>
      <c r="I111" s="4">
        <v>5130</v>
      </c>
      <c r="J111" s="5">
        <v>2</v>
      </c>
      <c r="K111" s="4">
        <v>10260</v>
      </c>
      <c r="L111" s="4">
        <v>4104</v>
      </c>
      <c r="M111" s="3">
        <v>0.4</v>
      </c>
    </row>
    <row r="112" spans="2:13" x14ac:dyDescent="0.25">
      <c r="B112" t="s">
        <v>24</v>
      </c>
      <c r="C112" s="1" t="s">
        <v>14</v>
      </c>
      <c r="D112" s="2">
        <v>44696</v>
      </c>
      <c r="E112" s="5" t="s">
        <v>15</v>
      </c>
      <c r="F112" s="5" t="s">
        <v>36</v>
      </c>
      <c r="G112" s="5" t="s">
        <v>37</v>
      </c>
      <c r="H112" t="s">
        <v>25</v>
      </c>
      <c r="I112" s="4">
        <v>300</v>
      </c>
      <c r="J112" s="5">
        <v>11</v>
      </c>
      <c r="K112" s="4">
        <v>3300</v>
      </c>
      <c r="L112" s="4">
        <v>495</v>
      </c>
      <c r="M112" s="3">
        <v>0.15</v>
      </c>
    </row>
    <row r="113" spans="2:13" x14ac:dyDescent="0.25">
      <c r="B113" t="s">
        <v>27</v>
      </c>
      <c r="C113" s="1" t="s">
        <v>20</v>
      </c>
      <c r="D113" s="2">
        <v>44703</v>
      </c>
      <c r="E113" s="5" t="s">
        <v>15</v>
      </c>
      <c r="F113" s="5" t="s">
        <v>36</v>
      </c>
      <c r="G113" s="5" t="s">
        <v>37</v>
      </c>
      <c r="H113" t="s">
        <v>32</v>
      </c>
      <c r="I113" s="4">
        <v>3200</v>
      </c>
      <c r="J113" s="5">
        <v>5</v>
      </c>
      <c r="K113" s="4">
        <v>16000</v>
      </c>
      <c r="L113" s="4">
        <v>3200</v>
      </c>
      <c r="M113" s="3">
        <v>0.2</v>
      </c>
    </row>
    <row r="114" spans="2:13" x14ac:dyDescent="0.25">
      <c r="B114" t="s">
        <v>13</v>
      </c>
      <c r="C114" s="1" t="s">
        <v>20</v>
      </c>
      <c r="D114" s="2">
        <v>44710</v>
      </c>
      <c r="E114" s="5" t="s">
        <v>15</v>
      </c>
      <c r="F114" s="5" t="s">
        <v>36</v>
      </c>
      <c r="G114" s="5" t="s">
        <v>37</v>
      </c>
      <c r="H114" t="s">
        <v>18</v>
      </c>
      <c r="I114" s="4">
        <v>8902</v>
      </c>
      <c r="J114" s="5">
        <v>2</v>
      </c>
      <c r="K114" s="4">
        <v>17804</v>
      </c>
      <c r="L114" s="4">
        <v>6231.4</v>
      </c>
      <c r="M114" s="3">
        <v>0.35</v>
      </c>
    </row>
    <row r="115" spans="2:13" x14ac:dyDescent="0.25">
      <c r="B115" t="s">
        <v>22</v>
      </c>
      <c r="C115" s="1" t="s">
        <v>20</v>
      </c>
      <c r="D115" s="2">
        <v>44717</v>
      </c>
      <c r="E115" s="5" t="s">
        <v>15</v>
      </c>
      <c r="F115" s="5" t="s">
        <v>36</v>
      </c>
      <c r="G115" s="5" t="s">
        <v>37</v>
      </c>
      <c r="H115" t="s">
        <v>25</v>
      </c>
      <c r="I115" s="4">
        <v>300</v>
      </c>
      <c r="J115" s="5">
        <v>10</v>
      </c>
      <c r="K115" s="4">
        <v>3000</v>
      </c>
      <c r="L115" s="4">
        <v>450</v>
      </c>
      <c r="M115" s="3">
        <v>0.15</v>
      </c>
    </row>
    <row r="116" spans="2:13" x14ac:dyDescent="0.25">
      <c r="B116" t="s">
        <v>24</v>
      </c>
      <c r="C116" s="1" t="s">
        <v>14</v>
      </c>
      <c r="D116" s="2">
        <v>44724</v>
      </c>
      <c r="E116" s="5" t="s">
        <v>15</v>
      </c>
      <c r="F116" s="5" t="s">
        <v>36</v>
      </c>
      <c r="G116" s="5" t="s">
        <v>37</v>
      </c>
      <c r="H116" t="s">
        <v>32</v>
      </c>
      <c r="I116" s="4">
        <v>3200</v>
      </c>
      <c r="J116" s="5">
        <v>12</v>
      </c>
      <c r="K116" s="4">
        <v>38400</v>
      </c>
      <c r="L116" s="4">
        <v>7680</v>
      </c>
      <c r="M116" s="3">
        <v>0.2</v>
      </c>
    </row>
    <row r="117" spans="2:13" x14ac:dyDescent="0.25">
      <c r="B117" t="s">
        <v>13</v>
      </c>
      <c r="C117" s="1" t="s">
        <v>20</v>
      </c>
      <c r="D117" s="2">
        <v>44731</v>
      </c>
      <c r="E117" s="5" t="s">
        <v>15</v>
      </c>
      <c r="F117" s="5" t="s">
        <v>36</v>
      </c>
      <c r="G117" s="5" t="s">
        <v>37</v>
      </c>
      <c r="H117" t="s">
        <v>33</v>
      </c>
      <c r="I117" s="4">
        <v>4600</v>
      </c>
      <c r="J117" s="5">
        <v>7</v>
      </c>
      <c r="K117" s="4">
        <v>32200</v>
      </c>
      <c r="L117" s="4">
        <v>8050</v>
      </c>
      <c r="M117" s="3">
        <v>0.25</v>
      </c>
    </row>
    <row r="118" spans="2:13" x14ac:dyDescent="0.25">
      <c r="B118" t="s">
        <v>24</v>
      </c>
      <c r="C118" s="1" t="s">
        <v>14</v>
      </c>
      <c r="D118" s="2">
        <v>44738</v>
      </c>
      <c r="E118" s="5" t="s">
        <v>15</v>
      </c>
      <c r="F118" s="5" t="s">
        <v>36</v>
      </c>
      <c r="G118" s="5" t="s">
        <v>37</v>
      </c>
      <c r="H118" t="s">
        <v>21</v>
      </c>
      <c r="I118" s="4">
        <v>1200</v>
      </c>
      <c r="J118" s="5">
        <v>9</v>
      </c>
      <c r="K118" s="4">
        <v>10800</v>
      </c>
      <c r="L118" s="4">
        <v>3240</v>
      </c>
      <c r="M118" s="3">
        <v>0.3</v>
      </c>
    </row>
    <row r="119" spans="2:13" x14ac:dyDescent="0.25">
      <c r="B119" t="s">
        <v>27</v>
      </c>
      <c r="C119" s="1" t="s">
        <v>14</v>
      </c>
      <c r="D119" s="2">
        <v>44745</v>
      </c>
      <c r="E119" s="5" t="s">
        <v>15</v>
      </c>
      <c r="F119" s="5" t="s">
        <v>36</v>
      </c>
      <c r="G119" s="5" t="s">
        <v>37</v>
      </c>
      <c r="H119" t="s">
        <v>33</v>
      </c>
      <c r="I119" s="4">
        <v>4600</v>
      </c>
      <c r="J119" s="5">
        <v>11</v>
      </c>
      <c r="K119" s="4">
        <v>50600</v>
      </c>
      <c r="L119" s="4">
        <v>12650</v>
      </c>
      <c r="M119" s="3">
        <v>0.25</v>
      </c>
    </row>
    <row r="120" spans="2:13" x14ac:dyDescent="0.25">
      <c r="B120" t="s">
        <v>34</v>
      </c>
      <c r="C120" s="1" t="s">
        <v>20</v>
      </c>
      <c r="D120" s="2">
        <v>44752</v>
      </c>
      <c r="E120" s="5" t="s">
        <v>15</v>
      </c>
      <c r="F120" s="5" t="s">
        <v>36</v>
      </c>
      <c r="G120" s="5" t="s">
        <v>37</v>
      </c>
      <c r="H120" t="s">
        <v>29</v>
      </c>
      <c r="I120" s="4">
        <v>5340</v>
      </c>
      <c r="J120" s="5">
        <v>9</v>
      </c>
      <c r="K120" s="4">
        <v>48060</v>
      </c>
      <c r="L120" s="4">
        <v>14418</v>
      </c>
      <c r="M120" s="3">
        <v>0.3</v>
      </c>
    </row>
    <row r="121" spans="2:13" x14ac:dyDescent="0.25">
      <c r="B121" t="s">
        <v>13</v>
      </c>
      <c r="C121" s="1" t="s">
        <v>20</v>
      </c>
      <c r="D121" s="2">
        <v>44759</v>
      </c>
      <c r="E121" s="5" t="s">
        <v>15</v>
      </c>
      <c r="F121" s="5" t="s">
        <v>36</v>
      </c>
      <c r="G121" s="5" t="s">
        <v>37</v>
      </c>
      <c r="H121" t="s">
        <v>31</v>
      </c>
      <c r="I121" s="4">
        <v>5300</v>
      </c>
      <c r="J121" s="5">
        <v>5</v>
      </c>
      <c r="K121" s="4">
        <v>26500</v>
      </c>
      <c r="L121" s="4">
        <v>7950</v>
      </c>
      <c r="M121" s="3">
        <v>0.3</v>
      </c>
    </row>
    <row r="122" spans="2:13" x14ac:dyDescent="0.25">
      <c r="B122" t="s">
        <v>13</v>
      </c>
      <c r="C122" s="1" t="s">
        <v>20</v>
      </c>
      <c r="D122" s="2">
        <v>44766</v>
      </c>
      <c r="E122" s="5" t="s">
        <v>15</v>
      </c>
      <c r="F122" s="5" t="s">
        <v>36</v>
      </c>
      <c r="G122" s="5" t="s">
        <v>37</v>
      </c>
      <c r="H122" t="s">
        <v>28</v>
      </c>
      <c r="I122" s="4">
        <v>1500</v>
      </c>
      <c r="J122" s="5">
        <v>3</v>
      </c>
      <c r="K122" s="4">
        <v>4500</v>
      </c>
      <c r="L122" s="4">
        <v>1800</v>
      </c>
      <c r="M122" s="3">
        <v>0.4</v>
      </c>
    </row>
    <row r="123" spans="2:13" x14ac:dyDescent="0.25">
      <c r="B123" t="s">
        <v>22</v>
      </c>
      <c r="C123" s="1" t="s">
        <v>20</v>
      </c>
      <c r="D123" s="2">
        <v>44766</v>
      </c>
      <c r="E123" s="5" t="s">
        <v>15</v>
      </c>
      <c r="F123" s="5" t="s">
        <v>36</v>
      </c>
      <c r="G123" s="5" t="s">
        <v>37</v>
      </c>
      <c r="H123" t="s">
        <v>32</v>
      </c>
      <c r="I123" s="4">
        <v>3200</v>
      </c>
      <c r="J123" s="5">
        <v>10</v>
      </c>
      <c r="K123" s="4">
        <v>32000</v>
      </c>
      <c r="L123" s="4">
        <v>6400</v>
      </c>
      <c r="M123" s="3">
        <v>0.2</v>
      </c>
    </row>
    <row r="124" spans="2:13" x14ac:dyDescent="0.25">
      <c r="B124" t="s">
        <v>13</v>
      </c>
      <c r="C124" s="1" t="s">
        <v>14</v>
      </c>
      <c r="D124" s="2">
        <v>44773</v>
      </c>
      <c r="E124" s="5" t="s">
        <v>15</v>
      </c>
      <c r="F124" s="5" t="s">
        <v>36</v>
      </c>
      <c r="G124" s="5" t="s">
        <v>37</v>
      </c>
      <c r="H124" t="s">
        <v>28</v>
      </c>
      <c r="I124" s="4">
        <v>1500</v>
      </c>
      <c r="J124" s="5">
        <v>8</v>
      </c>
      <c r="K124" s="4">
        <v>12000</v>
      </c>
      <c r="L124" s="4">
        <v>4800</v>
      </c>
      <c r="M124" s="3">
        <v>0.4</v>
      </c>
    </row>
    <row r="125" spans="2:13" x14ac:dyDescent="0.25">
      <c r="B125" t="s">
        <v>24</v>
      </c>
      <c r="C125" s="1" t="s">
        <v>14</v>
      </c>
      <c r="D125" s="2">
        <v>44780</v>
      </c>
      <c r="E125" s="5" t="s">
        <v>15</v>
      </c>
      <c r="F125" s="5" t="s">
        <v>36</v>
      </c>
      <c r="G125" s="5" t="s">
        <v>37</v>
      </c>
      <c r="H125" t="s">
        <v>19</v>
      </c>
      <c r="I125" s="4">
        <v>500</v>
      </c>
      <c r="J125" s="5">
        <v>12</v>
      </c>
      <c r="K125" s="4">
        <v>6000</v>
      </c>
      <c r="L125" s="4">
        <v>1500</v>
      </c>
      <c r="M125" s="3">
        <v>0.25</v>
      </c>
    </row>
    <row r="126" spans="2:13" x14ac:dyDescent="0.25">
      <c r="B126" t="s">
        <v>13</v>
      </c>
      <c r="C126" s="1" t="s">
        <v>20</v>
      </c>
      <c r="D126" s="2">
        <v>44787</v>
      </c>
      <c r="E126" s="5" t="s">
        <v>15</v>
      </c>
      <c r="F126" s="5" t="s">
        <v>36</v>
      </c>
      <c r="G126" s="5" t="s">
        <v>37</v>
      </c>
      <c r="H126" t="s">
        <v>25</v>
      </c>
      <c r="I126" s="4">
        <v>300</v>
      </c>
      <c r="J126" s="5">
        <v>8</v>
      </c>
      <c r="K126" s="4">
        <v>2400</v>
      </c>
      <c r="L126" s="4">
        <v>360</v>
      </c>
      <c r="M126" s="3">
        <v>0.15</v>
      </c>
    </row>
    <row r="127" spans="2:13" x14ac:dyDescent="0.25">
      <c r="B127" t="s">
        <v>27</v>
      </c>
      <c r="C127" s="1" t="s">
        <v>14</v>
      </c>
      <c r="D127" s="2">
        <v>44794</v>
      </c>
      <c r="E127" s="5" t="s">
        <v>15</v>
      </c>
      <c r="F127" s="5" t="s">
        <v>36</v>
      </c>
      <c r="G127" s="5" t="s">
        <v>37</v>
      </c>
      <c r="H127" t="s">
        <v>26</v>
      </c>
      <c r="I127" s="4">
        <v>1700</v>
      </c>
      <c r="J127" s="5">
        <v>10</v>
      </c>
      <c r="K127" s="4">
        <v>17000</v>
      </c>
      <c r="L127" s="4">
        <v>8500</v>
      </c>
      <c r="M127" s="3">
        <v>0.5</v>
      </c>
    </row>
    <row r="128" spans="2:13" x14ac:dyDescent="0.25">
      <c r="B128" t="s">
        <v>13</v>
      </c>
      <c r="C128" s="1" t="s">
        <v>20</v>
      </c>
      <c r="D128" s="2">
        <v>44801</v>
      </c>
      <c r="E128" s="5" t="s">
        <v>15</v>
      </c>
      <c r="F128" s="5" t="s">
        <v>36</v>
      </c>
      <c r="G128" s="5" t="s">
        <v>37</v>
      </c>
      <c r="H128" t="s">
        <v>30</v>
      </c>
      <c r="I128" s="4">
        <v>3400</v>
      </c>
      <c r="J128" s="5">
        <v>6</v>
      </c>
      <c r="K128" s="4">
        <v>20400</v>
      </c>
      <c r="L128" s="4">
        <v>7140</v>
      </c>
      <c r="M128" s="3">
        <v>0.35</v>
      </c>
    </row>
    <row r="129" spans="2:13" x14ac:dyDescent="0.25">
      <c r="B129" t="s">
        <v>13</v>
      </c>
      <c r="C129" s="1" t="s">
        <v>20</v>
      </c>
      <c r="D129" s="2">
        <v>44808</v>
      </c>
      <c r="E129" s="5" t="s">
        <v>15</v>
      </c>
      <c r="F129" s="5" t="s">
        <v>36</v>
      </c>
      <c r="G129" s="5" t="s">
        <v>37</v>
      </c>
      <c r="H129" t="s">
        <v>25</v>
      </c>
      <c r="I129" s="4">
        <v>300</v>
      </c>
      <c r="J129" s="5">
        <v>4</v>
      </c>
      <c r="K129" s="4">
        <v>1200</v>
      </c>
      <c r="L129" s="4">
        <v>180</v>
      </c>
      <c r="M129" s="3">
        <v>0.15</v>
      </c>
    </row>
    <row r="130" spans="2:13" x14ac:dyDescent="0.25">
      <c r="B130" t="s">
        <v>13</v>
      </c>
      <c r="C130" s="1" t="s">
        <v>20</v>
      </c>
      <c r="D130" s="2">
        <v>44815</v>
      </c>
      <c r="E130" s="5" t="s">
        <v>15</v>
      </c>
      <c r="F130" s="5" t="s">
        <v>36</v>
      </c>
      <c r="G130" s="5" t="s">
        <v>37</v>
      </c>
      <c r="H130" t="s">
        <v>19</v>
      </c>
      <c r="I130" s="4">
        <v>500</v>
      </c>
      <c r="J130" s="5">
        <v>9</v>
      </c>
      <c r="K130" s="4">
        <v>4500</v>
      </c>
      <c r="L130" s="4">
        <v>1125</v>
      </c>
      <c r="M130" s="3">
        <v>0.25</v>
      </c>
    </row>
    <row r="131" spans="2:13" x14ac:dyDescent="0.25">
      <c r="B131" t="s">
        <v>27</v>
      </c>
      <c r="C131" s="1" t="s">
        <v>20</v>
      </c>
      <c r="D131" s="2">
        <v>44822</v>
      </c>
      <c r="E131" s="5" t="s">
        <v>15</v>
      </c>
      <c r="F131" s="5" t="s">
        <v>36</v>
      </c>
      <c r="G131" s="5" t="s">
        <v>37</v>
      </c>
      <c r="H131" t="s">
        <v>32</v>
      </c>
      <c r="I131" s="4">
        <v>3200</v>
      </c>
      <c r="J131" s="5">
        <v>5</v>
      </c>
      <c r="K131" s="4">
        <v>16000</v>
      </c>
      <c r="L131" s="4">
        <v>3200</v>
      </c>
      <c r="M131" s="3">
        <v>0.2</v>
      </c>
    </row>
    <row r="132" spans="2:13" x14ac:dyDescent="0.25">
      <c r="B132" t="s">
        <v>13</v>
      </c>
      <c r="C132" s="1" t="s">
        <v>20</v>
      </c>
      <c r="D132" s="2">
        <v>44829</v>
      </c>
      <c r="E132" s="5" t="s">
        <v>15</v>
      </c>
      <c r="F132" s="5" t="s">
        <v>36</v>
      </c>
      <c r="G132" s="5" t="s">
        <v>37</v>
      </c>
      <c r="H132" t="s">
        <v>19</v>
      </c>
      <c r="I132" s="4">
        <v>500</v>
      </c>
      <c r="J132" s="5">
        <v>1</v>
      </c>
      <c r="K132" s="4">
        <v>500</v>
      </c>
      <c r="L132" s="4">
        <v>125</v>
      </c>
      <c r="M132" s="3">
        <v>0.25</v>
      </c>
    </row>
    <row r="133" spans="2:13" x14ac:dyDescent="0.25">
      <c r="B133" t="s">
        <v>27</v>
      </c>
      <c r="C133" s="1" t="s">
        <v>20</v>
      </c>
      <c r="D133" s="2">
        <v>44836</v>
      </c>
      <c r="E133" s="5" t="s">
        <v>15</v>
      </c>
      <c r="F133" s="5" t="s">
        <v>36</v>
      </c>
      <c r="G133" s="5" t="s">
        <v>37</v>
      </c>
      <c r="H133" t="s">
        <v>26</v>
      </c>
      <c r="I133" s="4">
        <v>1700</v>
      </c>
      <c r="J133" s="5">
        <v>6</v>
      </c>
      <c r="K133" s="4">
        <v>10200</v>
      </c>
      <c r="L133" s="4">
        <v>5100</v>
      </c>
      <c r="M133" s="3">
        <v>0.5</v>
      </c>
    </row>
    <row r="134" spans="2:13" x14ac:dyDescent="0.25">
      <c r="B134" t="s">
        <v>13</v>
      </c>
      <c r="C134" s="1" t="s">
        <v>20</v>
      </c>
      <c r="D134" s="2">
        <v>44843</v>
      </c>
      <c r="E134" s="5" t="s">
        <v>15</v>
      </c>
      <c r="F134" s="5" t="s">
        <v>36</v>
      </c>
      <c r="G134" s="5" t="s">
        <v>37</v>
      </c>
      <c r="H134" t="s">
        <v>18</v>
      </c>
      <c r="I134" s="4">
        <v>8902</v>
      </c>
      <c r="J134" s="5">
        <v>4</v>
      </c>
      <c r="K134" s="4">
        <v>35608</v>
      </c>
      <c r="L134" s="4">
        <v>12462.8</v>
      </c>
      <c r="M134" s="3">
        <v>0.35</v>
      </c>
    </row>
    <row r="135" spans="2:13" x14ac:dyDescent="0.25">
      <c r="B135" t="s">
        <v>22</v>
      </c>
      <c r="C135" s="1" t="s">
        <v>20</v>
      </c>
      <c r="D135" s="2">
        <v>44850</v>
      </c>
      <c r="E135" s="5" t="s">
        <v>15</v>
      </c>
      <c r="F135" s="5" t="s">
        <v>36</v>
      </c>
      <c r="G135" s="5" t="s">
        <v>37</v>
      </c>
      <c r="H135" t="s">
        <v>29</v>
      </c>
      <c r="I135" s="4">
        <v>5340</v>
      </c>
      <c r="J135" s="5">
        <v>1</v>
      </c>
      <c r="K135" s="4">
        <v>5340</v>
      </c>
      <c r="L135" s="4">
        <v>1602</v>
      </c>
      <c r="M135" s="3">
        <v>0.3</v>
      </c>
    </row>
    <row r="136" spans="2:13" x14ac:dyDescent="0.25">
      <c r="B136" t="s">
        <v>13</v>
      </c>
      <c r="C136" s="1" t="s">
        <v>20</v>
      </c>
      <c r="D136" s="2">
        <v>44857</v>
      </c>
      <c r="E136" s="5" t="s">
        <v>15</v>
      </c>
      <c r="F136" s="5" t="s">
        <v>36</v>
      </c>
      <c r="G136" s="5" t="s">
        <v>37</v>
      </c>
      <c r="H136" t="s">
        <v>18</v>
      </c>
      <c r="I136" s="4">
        <v>8902</v>
      </c>
      <c r="J136" s="5">
        <v>8</v>
      </c>
      <c r="K136" s="4">
        <v>71216</v>
      </c>
      <c r="L136" s="4">
        <v>24925.599999999999</v>
      </c>
      <c r="M136" s="3">
        <v>0.35</v>
      </c>
    </row>
    <row r="137" spans="2:13" x14ac:dyDescent="0.25">
      <c r="B137" t="s">
        <v>27</v>
      </c>
      <c r="C137" s="1" t="s">
        <v>14</v>
      </c>
      <c r="D137" s="2">
        <v>44864</v>
      </c>
      <c r="E137" s="5" t="s">
        <v>15</v>
      </c>
      <c r="F137" s="5" t="s">
        <v>36</v>
      </c>
      <c r="G137" s="5" t="s">
        <v>37</v>
      </c>
      <c r="H137" t="s">
        <v>19</v>
      </c>
      <c r="I137" s="4">
        <v>500</v>
      </c>
      <c r="J137" s="5">
        <v>5</v>
      </c>
      <c r="K137" s="4">
        <v>2500</v>
      </c>
      <c r="L137" s="4">
        <v>625</v>
      </c>
      <c r="M137" s="3">
        <v>0.25</v>
      </c>
    </row>
    <row r="138" spans="2:13" x14ac:dyDescent="0.25">
      <c r="B138" t="s">
        <v>34</v>
      </c>
      <c r="C138" s="1" t="s">
        <v>20</v>
      </c>
      <c r="D138" s="2">
        <v>44871</v>
      </c>
      <c r="E138" s="5" t="s">
        <v>15</v>
      </c>
      <c r="F138" s="5" t="s">
        <v>36</v>
      </c>
      <c r="G138" s="5" t="s">
        <v>37</v>
      </c>
      <c r="H138" t="s">
        <v>21</v>
      </c>
      <c r="I138" s="4">
        <v>1200</v>
      </c>
      <c r="J138" s="5">
        <v>2</v>
      </c>
      <c r="K138" s="4">
        <v>2400</v>
      </c>
      <c r="L138" s="4">
        <v>720</v>
      </c>
      <c r="M138" s="3">
        <v>0.3</v>
      </c>
    </row>
    <row r="139" spans="2:13" x14ac:dyDescent="0.25">
      <c r="B139" t="s">
        <v>24</v>
      </c>
      <c r="C139" s="1" t="s">
        <v>14</v>
      </c>
      <c r="D139" s="2">
        <v>44878</v>
      </c>
      <c r="E139" s="5" t="s">
        <v>15</v>
      </c>
      <c r="F139" s="5" t="s">
        <v>36</v>
      </c>
      <c r="G139" s="5" t="s">
        <v>37</v>
      </c>
      <c r="H139" t="s">
        <v>35</v>
      </c>
      <c r="I139" s="4">
        <v>4500</v>
      </c>
      <c r="J139" s="5">
        <v>5</v>
      </c>
      <c r="K139" s="4">
        <v>22500</v>
      </c>
      <c r="L139" s="4">
        <v>5625</v>
      </c>
      <c r="M139" s="3">
        <v>0.25</v>
      </c>
    </row>
    <row r="140" spans="2:13" x14ac:dyDescent="0.25">
      <c r="B140" t="s">
        <v>13</v>
      </c>
      <c r="C140" s="1" t="s">
        <v>20</v>
      </c>
      <c r="D140" s="2">
        <v>44885</v>
      </c>
      <c r="E140" s="5" t="s">
        <v>15</v>
      </c>
      <c r="F140" s="5" t="s">
        <v>36</v>
      </c>
      <c r="G140" s="5" t="s">
        <v>37</v>
      </c>
      <c r="H140" t="s">
        <v>18</v>
      </c>
      <c r="I140" s="4">
        <v>8902</v>
      </c>
      <c r="J140" s="5">
        <v>8</v>
      </c>
      <c r="K140" s="4">
        <v>71216</v>
      </c>
      <c r="L140" s="4">
        <v>24925.599999999999</v>
      </c>
      <c r="M140" s="3">
        <v>0.35</v>
      </c>
    </row>
    <row r="141" spans="2:13" x14ac:dyDescent="0.25">
      <c r="B141" t="s">
        <v>34</v>
      </c>
      <c r="C141" s="1" t="s">
        <v>20</v>
      </c>
      <c r="D141" s="2">
        <v>44892</v>
      </c>
      <c r="E141" s="5" t="s">
        <v>15</v>
      </c>
      <c r="F141" s="5" t="s">
        <v>36</v>
      </c>
      <c r="G141" s="5" t="s">
        <v>37</v>
      </c>
      <c r="H141" t="s">
        <v>31</v>
      </c>
      <c r="I141" s="4">
        <v>5300</v>
      </c>
      <c r="J141" s="5">
        <v>1</v>
      </c>
      <c r="K141" s="4">
        <v>5300</v>
      </c>
      <c r="L141" s="4">
        <v>1590</v>
      </c>
      <c r="M141" s="3">
        <v>0.3</v>
      </c>
    </row>
    <row r="142" spans="2:13" x14ac:dyDescent="0.25">
      <c r="B142" t="s">
        <v>24</v>
      </c>
      <c r="C142" s="1" t="s">
        <v>20</v>
      </c>
      <c r="D142" s="2">
        <v>44899</v>
      </c>
      <c r="E142" s="5" t="s">
        <v>15</v>
      </c>
      <c r="F142" s="5" t="s">
        <v>36</v>
      </c>
      <c r="G142" s="5" t="s">
        <v>37</v>
      </c>
      <c r="H142" t="s">
        <v>31</v>
      </c>
      <c r="I142" s="4">
        <v>5300</v>
      </c>
      <c r="J142" s="5">
        <v>1</v>
      </c>
      <c r="K142" s="4">
        <v>5300</v>
      </c>
      <c r="L142" s="4">
        <v>1590</v>
      </c>
      <c r="M142" s="3">
        <v>0.3</v>
      </c>
    </row>
    <row r="143" spans="2:13" x14ac:dyDescent="0.25">
      <c r="B143" t="s">
        <v>13</v>
      </c>
      <c r="C143" s="1" t="s">
        <v>20</v>
      </c>
      <c r="D143" s="2">
        <v>44906</v>
      </c>
      <c r="E143" s="5" t="s">
        <v>15</v>
      </c>
      <c r="F143" s="5" t="s">
        <v>36</v>
      </c>
      <c r="G143" s="5" t="s">
        <v>37</v>
      </c>
      <c r="H143" t="s">
        <v>33</v>
      </c>
      <c r="I143" s="4">
        <v>4600</v>
      </c>
      <c r="J143" s="5">
        <v>8</v>
      </c>
      <c r="K143" s="4">
        <v>36800</v>
      </c>
      <c r="L143" s="4">
        <v>9200</v>
      </c>
      <c r="M143" s="3">
        <v>0.25</v>
      </c>
    </row>
    <row r="144" spans="2:13" x14ac:dyDescent="0.25">
      <c r="B144" t="s">
        <v>22</v>
      </c>
      <c r="C144" s="1" t="s">
        <v>14</v>
      </c>
      <c r="D144" s="2">
        <v>44913</v>
      </c>
      <c r="E144" s="5" t="s">
        <v>15</v>
      </c>
      <c r="F144" s="5" t="s">
        <v>36</v>
      </c>
      <c r="G144" s="5" t="s">
        <v>37</v>
      </c>
      <c r="H144" t="s">
        <v>32</v>
      </c>
      <c r="I144" s="4">
        <v>3200</v>
      </c>
      <c r="J144" s="5">
        <v>6</v>
      </c>
      <c r="K144" s="4">
        <v>19200</v>
      </c>
      <c r="L144" s="4">
        <v>3840</v>
      </c>
      <c r="M144" s="3">
        <v>0.2</v>
      </c>
    </row>
    <row r="145" spans="2:13" x14ac:dyDescent="0.25">
      <c r="B145" t="s">
        <v>13</v>
      </c>
      <c r="C145" s="1" t="s">
        <v>14</v>
      </c>
      <c r="D145" s="2">
        <v>44920</v>
      </c>
      <c r="E145" s="5" t="s">
        <v>15</v>
      </c>
      <c r="F145" s="5" t="s">
        <v>36</v>
      </c>
      <c r="G145" s="5" t="s">
        <v>37</v>
      </c>
      <c r="H145" t="s">
        <v>23</v>
      </c>
      <c r="I145" s="4">
        <v>5130</v>
      </c>
      <c r="J145" s="5">
        <v>5</v>
      </c>
      <c r="K145" s="4">
        <v>25650</v>
      </c>
      <c r="L145" s="4">
        <v>10260</v>
      </c>
      <c r="M145" s="3">
        <v>0.4</v>
      </c>
    </row>
    <row r="146" spans="2:13" x14ac:dyDescent="0.25">
      <c r="B146" t="s">
        <v>22</v>
      </c>
      <c r="C146" s="1" t="s">
        <v>20</v>
      </c>
      <c r="D146" s="2">
        <v>44927</v>
      </c>
      <c r="E146" s="5" t="s">
        <v>15</v>
      </c>
      <c r="F146" s="5" t="s">
        <v>36</v>
      </c>
      <c r="G146" s="5" t="s">
        <v>37</v>
      </c>
      <c r="H146" t="s">
        <v>35</v>
      </c>
      <c r="I146" s="4">
        <v>4500</v>
      </c>
      <c r="J146" s="5">
        <v>11</v>
      </c>
      <c r="K146" s="4">
        <v>49500</v>
      </c>
      <c r="L146" s="4">
        <v>12375</v>
      </c>
      <c r="M146" s="3">
        <v>0.25</v>
      </c>
    </row>
    <row r="147" spans="2:13" x14ac:dyDescent="0.25">
      <c r="B147" t="s">
        <v>34</v>
      </c>
      <c r="C147" s="1" t="s">
        <v>20</v>
      </c>
      <c r="D147" s="2">
        <v>44934</v>
      </c>
      <c r="E147" s="5" t="s">
        <v>15</v>
      </c>
      <c r="F147" s="5" t="s">
        <v>36</v>
      </c>
      <c r="G147" s="5" t="s">
        <v>37</v>
      </c>
      <c r="H147" t="s">
        <v>25</v>
      </c>
      <c r="I147" s="4">
        <v>300</v>
      </c>
      <c r="J147" s="5">
        <v>4</v>
      </c>
      <c r="K147" s="4">
        <v>1200</v>
      </c>
      <c r="L147" s="4">
        <v>180</v>
      </c>
      <c r="M147" s="3">
        <v>0.15</v>
      </c>
    </row>
    <row r="148" spans="2:13" x14ac:dyDescent="0.25">
      <c r="B148" t="s">
        <v>13</v>
      </c>
      <c r="C148" s="1" t="s">
        <v>14</v>
      </c>
      <c r="D148" s="2">
        <v>44941</v>
      </c>
      <c r="E148" s="5" t="s">
        <v>15</v>
      </c>
      <c r="F148" s="5" t="s">
        <v>36</v>
      </c>
      <c r="G148" s="5" t="s">
        <v>37</v>
      </c>
      <c r="H148" t="s">
        <v>18</v>
      </c>
      <c r="I148" s="4">
        <v>8902</v>
      </c>
      <c r="J148" s="5">
        <v>3</v>
      </c>
      <c r="K148" s="4">
        <v>26706</v>
      </c>
      <c r="L148" s="4">
        <v>9347.0999999999985</v>
      </c>
      <c r="M148" s="3">
        <v>0.35</v>
      </c>
    </row>
    <row r="149" spans="2:13" x14ac:dyDescent="0.25">
      <c r="B149" t="s">
        <v>13</v>
      </c>
      <c r="C149" s="1" t="s">
        <v>14</v>
      </c>
      <c r="D149" s="2">
        <v>44948</v>
      </c>
      <c r="E149" s="5" t="s">
        <v>15</v>
      </c>
      <c r="F149" s="5" t="s">
        <v>36</v>
      </c>
      <c r="G149" s="5" t="s">
        <v>37</v>
      </c>
      <c r="H149" t="s">
        <v>33</v>
      </c>
      <c r="I149" s="4">
        <v>4600</v>
      </c>
      <c r="J149" s="5">
        <v>12</v>
      </c>
      <c r="K149" s="4">
        <v>55200</v>
      </c>
      <c r="L149" s="4">
        <v>13800</v>
      </c>
      <c r="M149" s="3">
        <v>0.25</v>
      </c>
    </row>
    <row r="150" spans="2:13" x14ac:dyDescent="0.25">
      <c r="B150" t="s">
        <v>13</v>
      </c>
      <c r="C150" s="1" t="s">
        <v>14</v>
      </c>
      <c r="D150" s="2">
        <v>44955</v>
      </c>
      <c r="E150" s="5" t="s">
        <v>15</v>
      </c>
      <c r="F150" s="5" t="s">
        <v>36</v>
      </c>
      <c r="G150" s="5" t="s">
        <v>37</v>
      </c>
      <c r="H150" t="s">
        <v>30</v>
      </c>
      <c r="I150" s="4">
        <v>3400</v>
      </c>
      <c r="J150" s="5">
        <v>1</v>
      </c>
      <c r="K150" s="4">
        <v>3400</v>
      </c>
      <c r="L150" s="4">
        <v>1190</v>
      </c>
      <c r="M150" s="3">
        <v>0.35</v>
      </c>
    </row>
    <row r="151" spans="2:13" x14ac:dyDescent="0.25">
      <c r="B151" t="s">
        <v>34</v>
      </c>
      <c r="C151" s="1" t="s">
        <v>20</v>
      </c>
      <c r="D151" s="2">
        <v>44962</v>
      </c>
      <c r="E151" s="5" t="s">
        <v>15</v>
      </c>
      <c r="F151" s="5" t="s">
        <v>36</v>
      </c>
      <c r="G151" s="5" t="s">
        <v>37</v>
      </c>
      <c r="H151" t="s">
        <v>29</v>
      </c>
      <c r="I151" s="4">
        <v>5340</v>
      </c>
      <c r="J151" s="5">
        <v>8</v>
      </c>
      <c r="K151" s="4">
        <v>42720</v>
      </c>
      <c r="L151" s="4">
        <v>12816</v>
      </c>
      <c r="M151" s="3">
        <v>0.3</v>
      </c>
    </row>
    <row r="152" spans="2:13" x14ac:dyDescent="0.25">
      <c r="B152" t="s">
        <v>13</v>
      </c>
      <c r="C152" s="1" t="s">
        <v>14</v>
      </c>
      <c r="D152" s="2">
        <v>44969</v>
      </c>
      <c r="E152" s="5" t="s">
        <v>15</v>
      </c>
      <c r="F152" s="5" t="s">
        <v>36</v>
      </c>
      <c r="G152" s="5" t="s">
        <v>37</v>
      </c>
      <c r="H152" t="s">
        <v>26</v>
      </c>
      <c r="I152" s="4">
        <v>1700</v>
      </c>
      <c r="J152" s="5">
        <v>12</v>
      </c>
      <c r="K152" s="4">
        <v>20400</v>
      </c>
      <c r="L152" s="4">
        <v>10200</v>
      </c>
      <c r="M152" s="3">
        <v>0.5</v>
      </c>
    </row>
    <row r="153" spans="2:13" x14ac:dyDescent="0.25">
      <c r="B153" t="s">
        <v>27</v>
      </c>
      <c r="C153" s="1" t="s">
        <v>14</v>
      </c>
      <c r="D153" s="2">
        <v>44976</v>
      </c>
      <c r="E153" s="5" t="s">
        <v>15</v>
      </c>
      <c r="F153" s="5" t="s">
        <v>36</v>
      </c>
      <c r="G153" s="5" t="s">
        <v>37</v>
      </c>
      <c r="H153" t="s">
        <v>32</v>
      </c>
      <c r="I153" s="4">
        <v>3200</v>
      </c>
      <c r="J153" s="5">
        <v>12</v>
      </c>
      <c r="K153" s="4">
        <v>38400</v>
      </c>
      <c r="L153" s="4">
        <v>7680</v>
      </c>
      <c r="M153" s="3">
        <v>0.2</v>
      </c>
    </row>
    <row r="154" spans="2:13" x14ac:dyDescent="0.25">
      <c r="B154" t="s">
        <v>27</v>
      </c>
      <c r="C154" s="1" t="s">
        <v>20</v>
      </c>
      <c r="D154" s="2">
        <v>44983</v>
      </c>
      <c r="E154" s="5" t="s">
        <v>15</v>
      </c>
      <c r="F154" s="5" t="s">
        <v>36</v>
      </c>
      <c r="G154" s="5" t="s">
        <v>37</v>
      </c>
      <c r="H154" t="s">
        <v>19</v>
      </c>
      <c r="I154" s="4">
        <v>500</v>
      </c>
      <c r="J154" s="5">
        <v>10</v>
      </c>
      <c r="K154" s="4">
        <v>5000</v>
      </c>
      <c r="L154" s="4">
        <v>1250</v>
      </c>
      <c r="M154" s="3">
        <v>0.25</v>
      </c>
    </row>
    <row r="155" spans="2:13" x14ac:dyDescent="0.25">
      <c r="B155" t="s">
        <v>27</v>
      </c>
      <c r="C155" s="1" t="s">
        <v>20</v>
      </c>
      <c r="D155" s="2">
        <v>44990</v>
      </c>
      <c r="E155" s="5" t="s">
        <v>15</v>
      </c>
      <c r="F155" s="5" t="s">
        <v>36</v>
      </c>
      <c r="G155" s="5" t="s">
        <v>37</v>
      </c>
      <c r="H155" t="s">
        <v>31</v>
      </c>
      <c r="I155" s="4">
        <v>5300</v>
      </c>
      <c r="J155" s="5">
        <v>10</v>
      </c>
      <c r="K155" s="4">
        <v>53000</v>
      </c>
      <c r="L155" s="4">
        <v>15900</v>
      </c>
      <c r="M155" s="3">
        <v>0.3</v>
      </c>
    </row>
    <row r="156" spans="2:13" x14ac:dyDescent="0.25">
      <c r="B156" t="s">
        <v>13</v>
      </c>
      <c r="C156" s="1" t="s">
        <v>20</v>
      </c>
      <c r="D156" s="2">
        <v>44997</v>
      </c>
      <c r="E156" s="5" t="s">
        <v>15</v>
      </c>
      <c r="F156" s="5" t="s">
        <v>36</v>
      </c>
      <c r="G156" s="5" t="s">
        <v>37</v>
      </c>
      <c r="H156" t="s">
        <v>32</v>
      </c>
      <c r="I156" s="4">
        <v>3200</v>
      </c>
      <c r="J156" s="5">
        <v>7</v>
      </c>
      <c r="K156" s="4">
        <v>22400</v>
      </c>
      <c r="L156" s="4">
        <v>4480</v>
      </c>
      <c r="M156" s="3">
        <v>0.2</v>
      </c>
    </row>
    <row r="157" spans="2:13" x14ac:dyDescent="0.25">
      <c r="B157" t="s">
        <v>34</v>
      </c>
      <c r="C157" s="1" t="s">
        <v>14</v>
      </c>
      <c r="D157" s="2">
        <v>45004</v>
      </c>
      <c r="E157" s="5" t="s">
        <v>15</v>
      </c>
      <c r="F157" s="5" t="s">
        <v>36</v>
      </c>
      <c r="G157" s="5" t="s">
        <v>37</v>
      </c>
      <c r="H157" t="s">
        <v>19</v>
      </c>
      <c r="I157" s="4">
        <v>500</v>
      </c>
      <c r="J157" s="5">
        <v>15</v>
      </c>
      <c r="K157" s="4">
        <v>7500</v>
      </c>
      <c r="L157" s="4">
        <v>1875</v>
      </c>
      <c r="M157" s="3">
        <v>0.25</v>
      </c>
    </row>
    <row r="158" spans="2:13" x14ac:dyDescent="0.25">
      <c r="B158" t="s">
        <v>27</v>
      </c>
      <c r="C158" s="1" t="s">
        <v>14</v>
      </c>
      <c r="D158" s="2">
        <v>45011</v>
      </c>
      <c r="E158" s="5" t="s">
        <v>15</v>
      </c>
      <c r="F158" s="5" t="s">
        <v>36</v>
      </c>
      <c r="G158" s="5" t="s">
        <v>37</v>
      </c>
      <c r="H158" t="s">
        <v>32</v>
      </c>
      <c r="I158" s="4">
        <v>3200</v>
      </c>
      <c r="J158" s="5">
        <v>10</v>
      </c>
      <c r="K158" s="4">
        <v>32000</v>
      </c>
      <c r="L158" s="4">
        <v>6400</v>
      </c>
      <c r="M158" s="3">
        <v>0.2</v>
      </c>
    </row>
    <row r="159" spans="2:13" x14ac:dyDescent="0.25">
      <c r="B159" t="s">
        <v>13</v>
      </c>
      <c r="C159" s="1" t="s">
        <v>20</v>
      </c>
      <c r="D159" s="2">
        <v>45018</v>
      </c>
      <c r="E159" s="5" t="s">
        <v>15</v>
      </c>
      <c r="F159" s="5" t="s">
        <v>36</v>
      </c>
      <c r="G159" s="5" t="s">
        <v>37</v>
      </c>
      <c r="H159" t="s">
        <v>35</v>
      </c>
      <c r="I159" s="4">
        <v>4500</v>
      </c>
      <c r="J159" s="5">
        <v>8</v>
      </c>
      <c r="K159" s="4">
        <v>36000</v>
      </c>
      <c r="L159" s="4">
        <v>9000</v>
      </c>
      <c r="M159" s="3">
        <v>0.25</v>
      </c>
    </row>
    <row r="160" spans="2:13" x14ac:dyDescent="0.25">
      <c r="B160" t="s">
        <v>27</v>
      </c>
      <c r="C160" s="1" t="s">
        <v>20</v>
      </c>
      <c r="D160" s="2">
        <v>45025</v>
      </c>
      <c r="E160" s="5" t="s">
        <v>15</v>
      </c>
      <c r="F160" s="5" t="s">
        <v>36</v>
      </c>
      <c r="G160" s="5" t="s">
        <v>37</v>
      </c>
      <c r="H160" t="s">
        <v>35</v>
      </c>
      <c r="I160" s="4">
        <v>4500</v>
      </c>
      <c r="J160" s="5">
        <v>4</v>
      </c>
      <c r="K160" s="4">
        <v>18000</v>
      </c>
      <c r="L160" s="4">
        <v>4500</v>
      </c>
      <c r="M160" s="3">
        <v>0.25</v>
      </c>
    </row>
    <row r="161" spans="2:13" x14ac:dyDescent="0.25">
      <c r="B161" t="s">
        <v>22</v>
      </c>
      <c r="C161" s="1" t="s">
        <v>20</v>
      </c>
      <c r="D161" s="2">
        <v>45032</v>
      </c>
      <c r="E161" s="5" t="s">
        <v>15</v>
      </c>
      <c r="F161" s="5" t="s">
        <v>36</v>
      </c>
      <c r="G161" s="5" t="s">
        <v>37</v>
      </c>
      <c r="H161" t="s">
        <v>35</v>
      </c>
      <c r="I161" s="4">
        <v>4500</v>
      </c>
      <c r="J161" s="5">
        <v>5</v>
      </c>
      <c r="K161" s="4">
        <v>22500</v>
      </c>
      <c r="L161" s="4">
        <v>5625</v>
      </c>
      <c r="M161" s="3">
        <v>0.25</v>
      </c>
    </row>
    <row r="162" spans="2:13" x14ac:dyDescent="0.25">
      <c r="B162" t="s">
        <v>34</v>
      </c>
      <c r="C162" s="1" t="s">
        <v>20</v>
      </c>
      <c r="D162" s="2">
        <v>45039</v>
      </c>
      <c r="E162" s="5" t="s">
        <v>15</v>
      </c>
      <c r="F162" s="5" t="s">
        <v>36</v>
      </c>
      <c r="G162" s="5" t="s">
        <v>37</v>
      </c>
      <c r="H162" t="s">
        <v>35</v>
      </c>
      <c r="I162" s="4">
        <v>4500</v>
      </c>
      <c r="J162" s="5">
        <v>6</v>
      </c>
      <c r="K162" s="4">
        <v>27000</v>
      </c>
      <c r="L162" s="4">
        <v>6750</v>
      </c>
      <c r="M162" s="3">
        <v>0.25</v>
      </c>
    </row>
    <row r="163" spans="2:13" x14ac:dyDescent="0.25">
      <c r="B163" t="s">
        <v>22</v>
      </c>
      <c r="C163" s="1" t="s">
        <v>20</v>
      </c>
      <c r="D163" s="2">
        <v>45046</v>
      </c>
      <c r="E163" s="5" t="s">
        <v>15</v>
      </c>
      <c r="F163" s="5" t="s">
        <v>36</v>
      </c>
      <c r="G163" s="5" t="s">
        <v>37</v>
      </c>
      <c r="H163" t="s">
        <v>21</v>
      </c>
      <c r="I163" s="4">
        <v>1200</v>
      </c>
      <c r="J163" s="5">
        <v>4</v>
      </c>
      <c r="K163" s="4">
        <v>4800</v>
      </c>
      <c r="L163" s="4">
        <v>1440</v>
      </c>
      <c r="M163" s="3">
        <v>0.3</v>
      </c>
    </row>
    <row r="164" spans="2:13" x14ac:dyDescent="0.25">
      <c r="B164" t="s">
        <v>24</v>
      </c>
      <c r="C164" s="1" t="s">
        <v>20</v>
      </c>
      <c r="D164" s="2">
        <v>45053</v>
      </c>
      <c r="E164" s="5" t="s">
        <v>15</v>
      </c>
      <c r="F164" s="5" t="s">
        <v>36</v>
      </c>
      <c r="G164" s="5" t="s">
        <v>37</v>
      </c>
      <c r="H164" t="s">
        <v>30</v>
      </c>
      <c r="I164" s="4">
        <v>3400</v>
      </c>
      <c r="J164" s="5">
        <v>10</v>
      </c>
      <c r="K164" s="4">
        <v>3400</v>
      </c>
      <c r="L164" s="4">
        <v>1190</v>
      </c>
      <c r="M164" s="3">
        <v>0.35</v>
      </c>
    </row>
    <row r="165" spans="2:13" x14ac:dyDescent="0.25">
      <c r="B165" t="s">
        <v>27</v>
      </c>
      <c r="C165" s="1" t="s">
        <v>14</v>
      </c>
      <c r="D165" s="2">
        <v>45060</v>
      </c>
      <c r="E165" s="5" t="s">
        <v>15</v>
      </c>
      <c r="F165" s="5" t="s">
        <v>36</v>
      </c>
      <c r="G165" s="5" t="s">
        <v>37</v>
      </c>
      <c r="H165" t="s">
        <v>19</v>
      </c>
      <c r="I165" s="4">
        <v>500</v>
      </c>
      <c r="J165" s="5">
        <v>10</v>
      </c>
      <c r="K165" s="4">
        <v>5000</v>
      </c>
      <c r="L165" s="4">
        <v>1250</v>
      </c>
      <c r="M165" s="3">
        <v>0.25</v>
      </c>
    </row>
    <row r="166" spans="2:13" x14ac:dyDescent="0.25">
      <c r="B166" t="s">
        <v>27</v>
      </c>
      <c r="C166" s="1" t="s">
        <v>20</v>
      </c>
      <c r="D166" s="2">
        <v>45067</v>
      </c>
      <c r="E166" s="5" t="s">
        <v>15</v>
      </c>
      <c r="F166" s="5" t="s">
        <v>36</v>
      </c>
      <c r="G166" s="5" t="s">
        <v>37</v>
      </c>
      <c r="H166" t="s">
        <v>30</v>
      </c>
      <c r="I166" s="4">
        <v>3400</v>
      </c>
      <c r="J166" s="5">
        <v>8</v>
      </c>
      <c r="K166" s="4">
        <v>27200</v>
      </c>
      <c r="L166" s="4">
        <v>9520</v>
      </c>
      <c r="M166" s="3">
        <v>0.35</v>
      </c>
    </row>
    <row r="167" spans="2:13" x14ac:dyDescent="0.25">
      <c r="B167" t="s">
        <v>13</v>
      </c>
      <c r="C167" s="1" t="s">
        <v>20</v>
      </c>
      <c r="D167" s="2">
        <v>45074</v>
      </c>
      <c r="E167" s="5" t="s">
        <v>15</v>
      </c>
      <c r="F167" s="5" t="s">
        <v>36</v>
      </c>
      <c r="G167" s="5" t="s">
        <v>37</v>
      </c>
      <c r="H167" t="s">
        <v>33</v>
      </c>
      <c r="I167" s="4">
        <v>4600</v>
      </c>
      <c r="J167" s="5">
        <v>12</v>
      </c>
      <c r="K167" s="4">
        <v>55200</v>
      </c>
      <c r="L167" s="4">
        <v>13800</v>
      </c>
      <c r="M167" s="3">
        <v>0.25</v>
      </c>
    </row>
    <row r="168" spans="2:13" x14ac:dyDescent="0.25">
      <c r="B168" t="s">
        <v>27</v>
      </c>
      <c r="C168" s="1" t="s">
        <v>14</v>
      </c>
      <c r="D168" s="2">
        <v>45081</v>
      </c>
      <c r="E168" s="5" t="s">
        <v>15</v>
      </c>
      <c r="F168" s="5" t="s">
        <v>36</v>
      </c>
      <c r="G168" s="5" t="s">
        <v>37</v>
      </c>
      <c r="H168" t="s">
        <v>19</v>
      </c>
      <c r="I168" s="4">
        <v>500</v>
      </c>
      <c r="J168" s="5">
        <v>10</v>
      </c>
      <c r="K168" s="4">
        <v>5000</v>
      </c>
      <c r="L168" s="4">
        <v>1250</v>
      </c>
      <c r="M168" s="3">
        <v>0.25</v>
      </c>
    </row>
    <row r="169" spans="2:13" x14ac:dyDescent="0.25">
      <c r="B169" t="s">
        <v>24</v>
      </c>
      <c r="C169" s="1" t="s">
        <v>20</v>
      </c>
      <c r="D169" s="2">
        <v>45088</v>
      </c>
      <c r="E169" s="5" t="s">
        <v>15</v>
      </c>
      <c r="F169" s="5" t="s">
        <v>36</v>
      </c>
      <c r="G169" s="5" t="s">
        <v>37</v>
      </c>
      <c r="H169" t="s">
        <v>23</v>
      </c>
      <c r="I169" s="4">
        <v>5130</v>
      </c>
      <c r="J169" s="5">
        <v>15</v>
      </c>
      <c r="K169" s="4">
        <v>76950</v>
      </c>
      <c r="L169" s="4">
        <v>30780</v>
      </c>
      <c r="M169" s="3">
        <v>0.4</v>
      </c>
    </row>
    <row r="170" spans="2:13" x14ac:dyDescent="0.25">
      <c r="B170" t="s">
        <v>34</v>
      </c>
      <c r="C170" s="1" t="s">
        <v>14</v>
      </c>
      <c r="D170" s="2">
        <v>45095</v>
      </c>
      <c r="E170" s="5" t="s">
        <v>15</v>
      </c>
      <c r="F170" s="5" t="s">
        <v>36</v>
      </c>
      <c r="G170" s="5" t="s">
        <v>37</v>
      </c>
      <c r="H170" t="s">
        <v>28</v>
      </c>
      <c r="I170" s="4">
        <v>1500</v>
      </c>
      <c r="J170" s="5">
        <v>1</v>
      </c>
      <c r="K170" s="4">
        <v>1500</v>
      </c>
      <c r="L170" s="4">
        <v>600</v>
      </c>
      <c r="M170" s="3">
        <v>0.4</v>
      </c>
    </row>
    <row r="171" spans="2:13" x14ac:dyDescent="0.25">
      <c r="B171" t="s">
        <v>13</v>
      </c>
      <c r="C171" s="1" t="s">
        <v>20</v>
      </c>
      <c r="D171" s="2">
        <v>45102</v>
      </c>
      <c r="E171" s="5" t="s">
        <v>15</v>
      </c>
      <c r="F171" s="5" t="s">
        <v>36</v>
      </c>
      <c r="G171" s="5" t="s">
        <v>37</v>
      </c>
      <c r="H171" t="s">
        <v>32</v>
      </c>
      <c r="I171" s="4">
        <v>3200</v>
      </c>
      <c r="J171" s="5">
        <v>20</v>
      </c>
      <c r="K171" s="4">
        <v>35200</v>
      </c>
      <c r="L171" s="4">
        <v>7040</v>
      </c>
      <c r="M171" s="3">
        <v>0.2</v>
      </c>
    </row>
    <row r="172" spans="2:13" x14ac:dyDescent="0.25">
      <c r="B172" t="s">
        <v>13</v>
      </c>
      <c r="C172" s="1" t="s">
        <v>20</v>
      </c>
      <c r="D172" s="2">
        <v>45109</v>
      </c>
      <c r="E172" s="5" t="s">
        <v>15</v>
      </c>
      <c r="F172" s="5" t="s">
        <v>36</v>
      </c>
      <c r="G172" s="5" t="s">
        <v>37</v>
      </c>
      <c r="H172" t="s">
        <v>29</v>
      </c>
      <c r="I172" s="4">
        <v>5340</v>
      </c>
      <c r="J172" s="5">
        <v>20</v>
      </c>
      <c r="K172" s="4">
        <v>10680</v>
      </c>
      <c r="L172" s="4">
        <v>3204</v>
      </c>
      <c r="M172" s="3">
        <v>0.3</v>
      </c>
    </row>
    <row r="173" spans="2:13" x14ac:dyDescent="0.25">
      <c r="B173" t="s">
        <v>27</v>
      </c>
      <c r="C173" s="1" t="s">
        <v>14</v>
      </c>
      <c r="D173" s="2">
        <v>45116</v>
      </c>
      <c r="E173" s="5" t="s">
        <v>15</v>
      </c>
      <c r="F173" s="5" t="s">
        <v>36</v>
      </c>
      <c r="G173" s="5" t="s">
        <v>37</v>
      </c>
      <c r="H173" t="s">
        <v>29</v>
      </c>
      <c r="I173" s="4">
        <v>5340</v>
      </c>
      <c r="J173" s="5">
        <v>1</v>
      </c>
      <c r="K173" s="4">
        <v>5340</v>
      </c>
      <c r="L173" s="4">
        <v>1602</v>
      </c>
      <c r="M173" s="3">
        <v>0.3</v>
      </c>
    </row>
    <row r="174" spans="2:13" x14ac:dyDescent="0.25">
      <c r="B174" t="s">
        <v>13</v>
      </c>
      <c r="C174" s="1" t="s">
        <v>14</v>
      </c>
      <c r="D174" s="2">
        <v>45123</v>
      </c>
      <c r="E174" s="5" t="s">
        <v>15</v>
      </c>
      <c r="F174" s="5" t="s">
        <v>36</v>
      </c>
      <c r="G174" s="5" t="s">
        <v>37</v>
      </c>
      <c r="H174" t="s">
        <v>19</v>
      </c>
      <c r="I174" s="4">
        <v>500</v>
      </c>
      <c r="J174" s="5">
        <v>5</v>
      </c>
      <c r="K174" s="4">
        <v>2500</v>
      </c>
      <c r="L174" s="4">
        <v>625</v>
      </c>
      <c r="M174" s="3">
        <v>0.25</v>
      </c>
    </row>
    <row r="175" spans="2:13" x14ac:dyDescent="0.25">
      <c r="B175" t="s">
        <v>13</v>
      </c>
      <c r="C175" s="1" t="s">
        <v>14</v>
      </c>
      <c r="D175" s="2">
        <v>45130</v>
      </c>
      <c r="E175" s="5" t="s">
        <v>15</v>
      </c>
      <c r="F175" s="5" t="s">
        <v>36</v>
      </c>
      <c r="G175" s="5" t="s">
        <v>37</v>
      </c>
      <c r="H175" t="s">
        <v>29</v>
      </c>
      <c r="I175" s="4">
        <v>5340</v>
      </c>
      <c r="J175" s="5">
        <v>12</v>
      </c>
      <c r="K175" s="4">
        <v>64080</v>
      </c>
      <c r="L175" s="4">
        <v>19224</v>
      </c>
      <c r="M175" s="3">
        <v>0.3</v>
      </c>
    </row>
    <row r="176" spans="2:13" x14ac:dyDescent="0.25">
      <c r="B176" t="s">
        <v>34</v>
      </c>
      <c r="C176" s="1" t="s">
        <v>20</v>
      </c>
      <c r="D176" s="2">
        <v>45137</v>
      </c>
      <c r="E176" s="5" t="s">
        <v>15</v>
      </c>
      <c r="F176" s="5" t="s">
        <v>36</v>
      </c>
      <c r="G176" s="5" t="s">
        <v>37</v>
      </c>
      <c r="H176" t="s">
        <v>21</v>
      </c>
      <c r="I176" s="4">
        <v>1200</v>
      </c>
      <c r="J176" s="5">
        <v>8</v>
      </c>
      <c r="K176" s="4">
        <v>9600</v>
      </c>
      <c r="L176" s="4">
        <v>2880</v>
      </c>
      <c r="M176" s="3">
        <v>0.3</v>
      </c>
    </row>
    <row r="177" spans="2:13" x14ac:dyDescent="0.25">
      <c r="B177" t="s">
        <v>13</v>
      </c>
      <c r="C177" s="1" t="s">
        <v>14</v>
      </c>
      <c r="D177" s="2">
        <v>45144</v>
      </c>
      <c r="E177" s="5" t="s">
        <v>15</v>
      </c>
      <c r="F177" s="5" t="s">
        <v>36</v>
      </c>
      <c r="G177" s="5" t="s">
        <v>37</v>
      </c>
      <c r="H177" t="s">
        <v>31</v>
      </c>
      <c r="I177" s="4">
        <v>5300</v>
      </c>
      <c r="J177" s="5">
        <v>20</v>
      </c>
      <c r="K177" s="4">
        <v>42400</v>
      </c>
      <c r="L177" s="4">
        <v>12720</v>
      </c>
      <c r="M177" s="3">
        <v>0.3</v>
      </c>
    </row>
    <row r="178" spans="2:13" x14ac:dyDescent="0.25">
      <c r="B178" t="s">
        <v>22</v>
      </c>
      <c r="C178" s="1" t="s">
        <v>20</v>
      </c>
      <c r="D178" s="2">
        <v>45151</v>
      </c>
      <c r="E178" s="5" t="s">
        <v>15</v>
      </c>
      <c r="F178" s="5" t="s">
        <v>36</v>
      </c>
      <c r="G178" s="5" t="s">
        <v>37</v>
      </c>
      <c r="H178" t="s">
        <v>18</v>
      </c>
      <c r="I178" s="4">
        <v>8902</v>
      </c>
      <c r="J178" s="5">
        <v>20</v>
      </c>
      <c r="K178" s="4">
        <v>97922</v>
      </c>
      <c r="L178" s="4">
        <v>34272.699999999997</v>
      </c>
      <c r="M178" s="3">
        <v>0.35</v>
      </c>
    </row>
    <row r="179" spans="2:13" x14ac:dyDescent="0.25">
      <c r="B179" t="s">
        <v>27</v>
      </c>
      <c r="C179" s="1" t="s">
        <v>20</v>
      </c>
      <c r="D179" s="2">
        <v>45158</v>
      </c>
      <c r="E179" s="5" t="s">
        <v>15</v>
      </c>
      <c r="F179" s="5" t="s">
        <v>36</v>
      </c>
      <c r="G179" s="5" t="s">
        <v>37</v>
      </c>
      <c r="H179" t="s">
        <v>18</v>
      </c>
      <c r="I179" s="4">
        <v>8902</v>
      </c>
      <c r="J179" s="5">
        <v>12</v>
      </c>
      <c r="K179" s="4">
        <v>106824</v>
      </c>
      <c r="L179" s="4">
        <v>37388.399999999994</v>
      </c>
      <c r="M179" s="3">
        <v>0.35</v>
      </c>
    </row>
    <row r="180" spans="2:13" x14ac:dyDescent="0.25">
      <c r="B180" t="s">
        <v>22</v>
      </c>
      <c r="C180" s="1" t="s">
        <v>20</v>
      </c>
      <c r="D180" s="2">
        <v>45165</v>
      </c>
      <c r="E180" s="5" t="s">
        <v>15</v>
      </c>
      <c r="F180" s="5" t="s">
        <v>36</v>
      </c>
      <c r="G180" s="5" t="s">
        <v>37</v>
      </c>
      <c r="H180" t="s">
        <v>35</v>
      </c>
      <c r="I180" s="4">
        <v>4500</v>
      </c>
      <c r="J180" s="5">
        <v>3</v>
      </c>
      <c r="K180" s="4">
        <v>13500</v>
      </c>
      <c r="L180" s="4">
        <v>3375</v>
      </c>
      <c r="M180" s="3">
        <v>0.25</v>
      </c>
    </row>
    <row r="181" spans="2:13" x14ac:dyDescent="0.25">
      <c r="B181" t="s">
        <v>13</v>
      </c>
      <c r="C181" s="1" t="s">
        <v>14</v>
      </c>
      <c r="D181" s="2">
        <v>44562</v>
      </c>
      <c r="E181" s="5" t="s">
        <v>15</v>
      </c>
      <c r="F181" s="5" t="s">
        <v>38</v>
      </c>
      <c r="G181" s="5" t="s">
        <v>39</v>
      </c>
      <c r="H181" t="s">
        <v>18</v>
      </c>
      <c r="I181" s="4">
        <v>8902</v>
      </c>
      <c r="J181" s="5">
        <v>4</v>
      </c>
      <c r="K181" s="4">
        <v>35608</v>
      </c>
      <c r="L181" s="4">
        <v>12462.8</v>
      </c>
      <c r="M181" s="3">
        <v>0.35</v>
      </c>
    </row>
    <row r="182" spans="2:13" x14ac:dyDescent="0.25">
      <c r="B182" t="s">
        <v>13</v>
      </c>
      <c r="C182" s="1" t="s">
        <v>14</v>
      </c>
      <c r="D182" s="2">
        <v>44577</v>
      </c>
      <c r="E182" s="5" t="s">
        <v>15</v>
      </c>
      <c r="F182" s="5" t="s">
        <v>38</v>
      </c>
      <c r="G182" s="5" t="s">
        <v>39</v>
      </c>
      <c r="H182" t="s">
        <v>19</v>
      </c>
      <c r="I182" s="4">
        <v>500</v>
      </c>
      <c r="J182" s="5">
        <v>4</v>
      </c>
      <c r="K182" s="4">
        <v>2000</v>
      </c>
      <c r="L182" s="4">
        <v>500</v>
      </c>
      <c r="M182" s="3">
        <v>0.25</v>
      </c>
    </row>
    <row r="183" spans="2:13" x14ac:dyDescent="0.25">
      <c r="B183" t="s">
        <v>13</v>
      </c>
      <c r="C183" s="1" t="s">
        <v>20</v>
      </c>
      <c r="D183" s="2">
        <v>44584</v>
      </c>
      <c r="E183" s="5" t="s">
        <v>15</v>
      </c>
      <c r="F183" s="5" t="s">
        <v>38</v>
      </c>
      <c r="G183" s="5" t="s">
        <v>39</v>
      </c>
      <c r="H183" t="s">
        <v>21</v>
      </c>
      <c r="I183" s="4">
        <v>1200</v>
      </c>
      <c r="J183" s="5">
        <v>5</v>
      </c>
      <c r="K183" s="4">
        <v>6000</v>
      </c>
      <c r="L183" s="4">
        <v>1800</v>
      </c>
      <c r="M183" s="3">
        <v>0.3</v>
      </c>
    </row>
    <row r="184" spans="2:13" x14ac:dyDescent="0.25">
      <c r="B184" t="s">
        <v>13</v>
      </c>
      <c r="C184" s="1" t="s">
        <v>20</v>
      </c>
      <c r="D184" s="2">
        <v>44591</v>
      </c>
      <c r="E184" s="5" t="s">
        <v>15</v>
      </c>
      <c r="F184" s="5" t="s">
        <v>38</v>
      </c>
      <c r="G184" s="5" t="s">
        <v>39</v>
      </c>
      <c r="H184" t="s">
        <v>19</v>
      </c>
      <c r="I184" s="4">
        <v>500</v>
      </c>
      <c r="J184" s="5">
        <v>12</v>
      </c>
      <c r="K184" s="4">
        <v>6000</v>
      </c>
      <c r="L184" s="4">
        <v>1500</v>
      </c>
      <c r="M184" s="3">
        <v>0.25</v>
      </c>
    </row>
    <row r="185" spans="2:13" x14ac:dyDescent="0.25">
      <c r="B185" t="s">
        <v>22</v>
      </c>
      <c r="C185" s="1" t="s">
        <v>20</v>
      </c>
      <c r="D185" s="2">
        <v>44598</v>
      </c>
      <c r="E185" s="5" t="s">
        <v>15</v>
      </c>
      <c r="F185" s="5" t="s">
        <v>38</v>
      </c>
      <c r="G185" s="5" t="s">
        <v>39</v>
      </c>
      <c r="H185" t="s">
        <v>18</v>
      </c>
      <c r="I185" s="4">
        <v>8902</v>
      </c>
      <c r="J185" s="5">
        <v>21</v>
      </c>
      <c r="K185" s="4">
        <v>186942</v>
      </c>
      <c r="L185" s="4">
        <v>65429.7</v>
      </c>
      <c r="M185" s="3">
        <v>0.35</v>
      </c>
    </row>
    <row r="186" spans="2:13" x14ac:dyDescent="0.25">
      <c r="B186" t="s">
        <v>13</v>
      </c>
      <c r="C186" s="1" t="s">
        <v>14</v>
      </c>
      <c r="D186" s="2">
        <v>44605</v>
      </c>
      <c r="E186" s="5" t="s">
        <v>15</v>
      </c>
      <c r="F186" s="5" t="s">
        <v>38</v>
      </c>
      <c r="G186" s="5" t="s">
        <v>39</v>
      </c>
      <c r="H186" t="s">
        <v>23</v>
      </c>
      <c r="I186" s="4">
        <v>5130</v>
      </c>
      <c r="J186" s="5">
        <v>2</v>
      </c>
      <c r="K186" s="4">
        <v>10260</v>
      </c>
      <c r="L186" s="4">
        <v>4104</v>
      </c>
      <c r="M186" s="3">
        <v>0.4</v>
      </c>
    </row>
    <row r="187" spans="2:13" x14ac:dyDescent="0.25">
      <c r="B187" t="s">
        <v>13</v>
      </c>
      <c r="C187" s="1" t="s">
        <v>20</v>
      </c>
      <c r="D187" s="2">
        <v>44612</v>
      </c>
      <c r="E187" s="5" t="s">
        <v>15</v>
      </c>
      <c r="F187" s="5" t="s">
        <v>38</v>
      </c>
      <c r="G187" s="5" t="s">
        <v>39</v>
      </c>
      <c r="H187" t="s">
        <v>18</v>
      </c>
      <c r="I187" s="4">
        <v>8902</v>
      </c>
      <c r="J187" s="5">
        <v>6</v>
      </c>
      <c r="K187" s="4">
        <v>53412</v>
      </c>
      <c r="L187" s="4">
        <v>18694.199999999997</v>
      </c>
      <c r="M187" s="3">
        <v>0.35</v>
      </c>
    </row>
    <row r="188" spans="2:13" x14ac:dyDescent="0.25">
      <c r="B188" t="s">
        <v>24</v>
      </c>
      <c r="C188" s="1" t="s">
        <v>20</v>
      </c>
      <c r="D188" s="2">
        <v>44619</v>
      </c>
      <c r="E188" s="5" t="s">
        <v>15</v>
      </c>
      <c r="F188" s="5" t="s">
        <v>38</v>
      </c>
      <c r="G188" s="5" t="s">
        <v>39</v>
      </c>
      <c r="H188" t="s">
        <v>25</v>
      </c>
      <c r="I188" s="4">
        <v>300</v>
      </c>
      <c r="J188" s="5">
        <v>1</v>
      </c>
      <c r="K188" s="4">
        <v>300</v>
      </c>
      <c r="L188" s="4">
        <v>45</v>
      </c>
      <c r="M188" s="3">
        <v>0.15</v>
      </c>
    </row>
    <row r="189" spans="2:13" x14ac:dyDescent="0.25">
      <c r="B189" t="s">
        <v>22</v>
      </c>
      <c r="C189" s="1" t="s">
        <v>14</v>
      </c>
      <c r="D189" s="2">
        <v>44626</v>
      </c>
      <c r="E189" s="5" t="s">
        <v>15</v>
      </c>
      <c r="F189" s="5" t="s">
        <v>38</v>
      </c>
      <c r="G189" s="5" t="s">
        <v>39</v>
      </c>
      <c r="H189" t="s">
        <v>26</v>
      </c>
      <c r="I189" s="4">
        <v>1700</v>
      </c>
      <c r="J189" s="5">
        <v>10</v>
      </c>
      <c r="K189" s="4">
        <v>17000</v>
      </c>
      <c r="L189" s="4">
        <v>8500</v>
      </c>
      <c r="M189" s="3">
        <v>0.5</v>
      </c>
    </row>
    <row r="190" spans="2:13" x14ac:dyDescent="0.25">
      <c r="B190" t="s">
        <v>27</v>
      </c>
      <c r="C190" s="1" t="s">
        <v>14</v>
      </c>
      <c r="D190" s="2">
        <v>44633</v>
      </c>
      <c r="E190" s="5" t="s">
        <v>15</v>
      </c>
      <c r="F190" s="5" t="s">
        <v>38</v>
      </c>
      <c r="G190" s="5" t="s">
        <v>39</v>
      </c>
      <c r="H190" t="s">
        <v>28</v>
      </c>
      <c r="I190" s="4">
        <v>1500</v>
      </c>
      <c r="J190" s="5">
        <v>3</v>
      </c>
      <c r="K190" s="4">
        <v>4500</v>
      </c>
      <c r="L190" s="4">
        <v>1800</v>
      </c>
      <c r="M190" s="3">
        <v>0.4</v>
      </c>
    </row>
    <row r="191" spans="2:13" x14ac:dyDescent="0.25">
      <c r="B191" t="s">
        <v>22</v>
      </c>
      <c r="C191" s="1" t="s">
        <v>20</v>
      </c>
      <c r="D191" s="2">
        <v>44640</v>
      </c>
      <c r="E191" s="5" t="s">
        <v>15</v>
      </c>
      <c r="F191" s="5" t="s">
        <v>38</v>
      </c>
      <c r="G191" s="5" t="s">
        <v>39</v>
      </c>
      <c r="H191" t="s">
        <v>29</v>
      </c>
      <c r="I191" s="4">
        <v>5340</v>
      </c>
      <c r="J191" s="5">
        <v>12</v>
      </c>
      <c r="K191" s="4">
        <v>64080</v>
      </c>
      <c r="L191" s="4">
        <v>19224</v>
      </c>
      <c r="M191" s="3">
        <v>0.3</v>
      </c>
    </row>
    <row r="192" spans="2:13" x14ac:dyDescent="0.25">
      <c r="B192" t="s">
        <v>13</v>
      </c>
      <c r="C192" s="1" t="s">
        <v>20</v>
      </c>
      <c r="D192" s="2">
        <v>44647</v>
      </c>
      <c r="E192" s="5" t="s">
        <v>15</v>
      </c>
      <c r="F192" s="5" t="s">
        <v>38</v>
      </c>
      <c r="G192" s="5" t="s">
        <v>39</v>
      </c>
      <c r="H192" t="s">
        <v>18</v>
      </c>
      <c r="I192" s="4">
        <v>8902</v>
      </c>
      <c r="J192" s="5">
        <v>2</v>
      </c>
      <c r="K192" s="4">
        <v>17804</v>
      </c>
      <c r="L192" s="4">
        <v>6231.4</v>
      </c>
      <c r="M192" s="3">
        <v>0.35</v>
      </c>
    </row>
    <row r="193" spans="2:13" x14ac:dyDescent="0.25">
      <c r="B193" t="s">
        <v>13</v>
      </c>
      <c r="C193" s="1" t="s">
        <v>20</v>
      </c>
      <c r="D193" s="2">
        <v>44654</v>
      </c>
      <c r="E193" s="5" t="s">
        <v>15</v>
      </c>
      <c r="F193" s="5" t="s">
        <v>38</v>
      </c>
      <c r="G193" s="5" t="s">
        <v>39</v>
      </c>
      <c r="H193" t="s">
        <v>23</v>
      </c>
      <c r="I193" s="4">
        <v>5130</v>
      </c>
      <c r="J193" s="5">
        <v>8</v>
      </c>
      <c r="K193" s="4">
        <v>41040</v>
      </c>
      <c r="L193" s="4">
        <v>16416</v>
      </c>
      <c r="M193" s="3">
        <v>0.4</v>
      </c>
    </row>
    <row r="194" spans="2:13" x14ac:dyDescent="0.25">
      <c r="B194" t="s">
        <v>27</v>
      </c>
      <c r="C194" s="1" t="s">
        <v>20</v>
      </c>
      <c r="D194" s="2">
        <v>44661</v>
      </c>
      <c r="E194" s="5" t="s">
        <v>15</v>
      </c>
      <c r="F194" s="5" t="s">
        <v>38</v>
      </c>
      <c r="G194" s="5" t="s">
        <v>39</v>
      </c>
      <c r="H194" t="s">
        <v>18</v>
      </c>
      <c r="I194" s="4">
        <v>8902</v>
      </c>
      <c r="J194" s="5">
        <v>3</v>
      </c>
      <c r="K194" s="4">
        <v>26706</v>
      </c>
      <c r="L194" s="4">
        <v>9347.0999999999985</v>
      </c>
      <c r="M194" s="3">
        <v>0.35</v>
      </c>
    </row>
    <row r="195" spans="2:13" x14ac:dyDescent="0.25">
      <c r="B195" t="s">
        <v>22</v>
      </c>
      <c r="C195" s="1" t="s">
        <v>14</v>
      </c>
      <c r="D195" s="2">
        <v>44668</v>
      </c>
      <c r="E195" s="5" t="s">
        <v>15</v>
      </c>
      <c r="F195" s="5" t="s">
        <v>38</v>
      </c>
      <c r="G195" s="5" t="s">
        <v>39</v>
      </c>
      <c r="H195" t="s">
        <v>30</v>
      </c>
      <c r="I195" s="4">
        <v>3400</v>
      </c>
      <c r="J195" s="5">
        <v>8</v>
      </c>
      <c r="K195" s="4">
        <v>27200</v>
      </c>
      <c r="L195" s="4">
        <v>9520</v>
      </c>
      <c r="M195" s="3">
        <v>0.35</v>
      </c>
    </row>
    <row r="196" spans="2:13" x14ac:dyDescent="0.25">
      <c r="B196" t="s">
        <v>22</v>
      </c>
      <c r="C196" s="1" t="s">
        <v>20</v>
      </c>
      <c r="D196" s="2">
        <v>44675</v>
      </c>
      <c r="E196" s="5" t="s">
        <v>15</v>
      </c>
      <c r="F196" s="5" t="s">
        <v>38</v>
      </c>
      <c r="G196" s="5" t="s">
        <v>39</v>
      </c>
      <c r="H196" t="s">
        <v>31</v>
      </c>
      <c r="I196" s="4">
        <v>5300</v>
      </c>
      <c r="J196" s="5">
        <v>10</v>
      </c>
      <c r="K196" s="4">
        <v>53000</v>
      </c>
      <c r="L196" s="4">
        <v>15900</v>
      </c>
      <c r="M196" s="3">
        <v>0.3</v>
      </c>
    </row>
    <row r="197" spans="2:13" x14ac:dyDescent="0.25">
      <c r="B197" t="s">
        <v>13</v>
      </c>
      <c r="C197" s="1" t="s">
        <v>14</v>
      </c>
      <c r="D197" s="2">
        <v>44682</v>
      </c>
      <c r="E197" s="5" t="s">
        <v>15</v>
      </c>
      <c r="F197" s="5" t="s">
        <v>38</v>
      </c>
      <c r="G197" s="5" t="s">
        <v>39</v>
      </c>
      <c r="H197" t="s">
        <v>18</v>
      </c>
      <c r="I197" s="4">
        <v>8902</v>
      </c>
      <c r="J197" s="5">
        <v>11</v>
      </c>
      <c r="K197" s="4">
        <v>97922</v>
      </c>
      <c r="L197" s="4">
        <v>34272.699999999997</v>
      </c>
      <c r="M197" s="3">
        <v>0.35</v>
      </c>
    </row>
    <row r="198" spans="2:13" x14ac:dyDescent="0.25">
      <c r="B198" t="s">
        <v>13</v>
      </c>
      <c r="C198" s="1" t="s">
        <v>20</v>
      </c>
      <c r="D198" s="2">
        <v>44689</v>
      </c>
      <c r="E198" s="5" t="s">
        <v>15</v>
      </c>
      <c r="F198" s="5" t="s">
        <v>38</v>
      </c>
      <c r="G198" s="5" t="s">
        <v>39</v>
      </c>
      <c r="H198" t="s">
        <v>23</v>
      </c>
      <c r="I198" s="4">
        <v>5130</v>
      </c>
      <c r="J198" s="5">
        <v>2</v>
      </c>
      <c r="K198" s="4">
        <v>10260</v>
      </c>
      <c r="L198" s="4">
        <v>4104</v>
      </c>
      <c r="M198" s="3">
        <v>0.4</v>
      </c>
    </row>
    <row r="199" spans="2:13" x14ac:dyDescent="0.25">
      <c r="B199" t="s">
        <v>24</v>
      </c>
      <c r="C199" s="1" t="s">
        <v>14</v>
      </c>
      <c r="D199" s="2">
        <v>44696</v>
      </c>
      <c r="E199" s="5" t="s">
        <v>15</v>
      </c>
      <c r="F199" s="5" t="s">
        <v>38</v>
      </c>
      <c r="G199" s="5" t="s">
        <v>39</v>
      </c>
      <c r="H199" t="s">
        <v>25</v>
      </c>
      <c r="I199" s="4">
        <v>300</v>
      </c>
      <c r="J199" s="5">
        <v>11</v>
      </c>
      <c r="K199" s="4">
        <v>3300</v>
      </c>
      <c r="L199" s="4">
        <v>495</v>
      </c>
      <c r="M199" s="3">
        <v>0.15</v>
      </c>
    </row>
    <row r="200" spans="2:13" x14ac:dyDescent="0.25">
      <c r="B200" t="s">
        <v>27</v>
      </c>
      <c r="C200" s="1" t="s">
        <v>20</v>
      </c>
      <c r="D200" s="2">
        <v>44703</v>
      </c>
      <c r="E200" s="5" t="s">
        <v>15</v>
      </c>
      <c r="F200" s="5" t="s">
        <v>38</v>
      </c>
      <c r="G200" s="5" t="s">
        <v>39</v>
      </c>
      <c r="H200" t="s">
        <v>32</v>
      </c>
      <c r="I200" s="4">
        <v>3200</v>
      </c>
      <c r="J200" s="5">
        <v>5</v>
      </c>
      <c r="K200" s="4">
        <v>16000</v>
      </c>
      <c r="L200" s="4">
        <v>3200</v>
      </c>
      <c r="M200" s="3">
        <v>0.2</v>
      </c>
    </row>
    <row r="201" spans="2:13" x14ac:dyDescent="0.25">
      <c r="B201" t="s">
        <v>13</v>
      </c>
      <c r="C201" s="1" t="s">
        <v>20</v>
      </c>
      <c r="D201" s="2">
        <v>44710</v>
      </c>
      <c r="E201" s="5" t="s">
        <v>15</v>
      </c>
      <c r="F201" s="5" t="s">
        <v>38</v>
      </c>
      <c r="G201" s="5" t="s">
        <v>39</v>
      </c>
      <c r="H201" t="s">
        <v>18</v>
      </c>
      <c r="I201" s="4">
        <v>8902</v>
      </c>
      <c r="J201" s="5">
        <v>2</v>
      </c>
      <c r="K201" s="4">
        <v>17804</v>
      </c>
      <c r="L201" s="4">
        <v>6231.4</v>
      </c>
      <c r="M201" s="3">
        <v>0.35</v>
      </c>
    </row>
    <row r="202" spans="2:13" x14ac:dyDescent="0.25">
      <c r="B202" t="s">
        <v>22</v>
      </c>
      <c r="C202" s="1" t="s">
        <v>20</v>
      </c>
      <c r="D202" s="2">
        <v>44717</v>
      </c>
      <c r="E202" s="5" t="s">
        <v>15</v>
      </c>
      <c r="F202" s="5" t="s">
        <v>38</v>
      </c>
      <c r="G202" s="5" t="s">
        <v>39</v>
      </c>
      <c r="H202" t="s">
        <v>25</v>
      </c>
      <c r="I202" s="4">
        <v>300</v>
      </c>
      <c r="J202" s="5">
        <v>10</v>
      </c>
      <c r="K202" s="4">
        <v>3000</v>
      </c>
      <c r="L202" s="4">
        <v>450</v>
      </c>
      <c r="M202" s="3">
        <v>0.15</v>
      </c>
    </row>
    <row r="203" spans="2:13" x14ac:dyDescent="0.25">
      <c r="B203" t="s">
        <v>24</v>
      </c>
      <c r="C203" s="1" t="s">
        <v>14</v>
      </c>
      <c r="D203" s="2">
        <v>44724</v>
      </c>
      <c r="E203" s="5" t="s">
        <v>15</v>
      </c>
      <c r="F203" s="5" t="s">
        <v>38</v>
      </c>
      <c r="G203" s="5" t="s">
        <v>39</v>
      </c>
      <c r="H203" t="s">
        <v>32</v>
      </c>
      <c r="I203" s="4">
        <v>3200</v>
      </c>
      <c r="J203" s="5">
        <v>12</v>
      </c>
      <c r="K203" s="4">
        <v>38400</v>
      </c>
      <c r="L203" s="4">
        <v>7680</v>
      </c>
      <c r="M203" s="3">
        <v>0.2</v>
      </c>
    </row>
    <row r="204" spans="2:13" x14ac:dyDescent="0.25">
      <c r="B204" t="s">
        <v>13</v>
      </c>
      <c r="C204" s="1" t="s">
        <v>20</v>
      </c>
      <c r="D204" s="2">
        <v>44731</v>
      </c>
      <c r="E204" s="5" t="s">
        <v>15</v>
      </c>
      <c r="F204" s="5" t="s">
        <v>38</v>
      </c>
      <c r="G204" s="5" t="s">
        <v>39</v>
      </c>
      <c r="H204" t="s">
        <v>33</v>
      </c>
      <c r="I204" s="4">
        <v>4600</v>
      </c>
      <c r="J204" s="5">
        <v>7</v>
      </c>
      <c r="K204" s="4">
        <v>32200</v>
      </c>
      <c r="L204" s="4">
        <v>8050</v>
      </c>
      <c r="M204" s="3">
        <v>0.25</v>
      </c>
    </row>
    <row r="205" spans="2:13" x14ac:dyDescent="0.25">
      <c r="B205" t="s">
        <v>24</v>
      </c>
      <c r="C205" s="1" t="s">
        <v>14</v>
      </c>
      <c r="D205" s="2">
        <v>44738</v>
      </c>
      <c r="E205" s="5" t="s">
        <v>15</v>
      </c>
      <c r="F205" s="5" t="s">
        <v>38</v>
      </c>
      <c r="G205" s="5" t="s">
        <v>39</v>
      </c>
      <c r="H205" t="s">
        <v>21</v>
      </c>
      <c r="I205" s="4">
        <v>1200</v>
      </c>
      <c r="J205" s="5">
        <v>9</v>
      </c>
      <c r="K205" s="4">
        <v>10800</v>
      </c>
      <c r="L205" s="4">
        <v>3240</v>
      </c>
      <c r="M205" s="3">
        <v>0.3</v>
      </c>
    </row>
    <row r="206" spans="2:13" x14ac:dyDescent="0.25">
      <c r="B206" t="s">
        <v>27</v>
      </c>
      <c r="C206" s="1" t="s">
        <v>14</v>
      </c>
      <c r="D206" s="2">
        <v>44745</v>
      </c>
      <c r="E206" s="5" t="s">
        <v>15</v>
      </c>
      <c r="F206" s="5" t="s">
        <v>38</v>
      </c>
      <c r="G206" s="5" t="s">
        <v>39</v>
      </c>
      <c r="H206" t="s">
        <v>33</v>
      </c>
      <c r="I206" s="4">
        <v>4600</v>
      </c>
      <c r="J206" s="5">
        <v>11</v>
      </c>
      <c r="K206" s="4">
        <v>50600</v>
      </c>
      <c r="L206" s="4">
        <v>12650</v>
      </c>
      <c r="M206" s="3">
        <v>0.25</v>
      </c>
    </row>
    <row r="207" spans="2:13" x14ac:dyDescent="0.25">
      <c r="B207" t="s">
        <v>34</v>
      </c>
      <c r="C207" s="1" t="s">
        <v>20</v>
      </c>
      <c r="D207" s="2">
        <v>44752</v>
      </c>
      <c r="E207" s="5" t="s">
        <v>15</v>
      </c>
      <c r="F207" s="5" t="s">
        <v>38</v>
      </c>
      <c r="G207" s="5" t="s">
        <v>39</v>
      </c>
      <c r="H207" t="s">
        <v>29</v>
      </c>
      <c r="I207" s="4">
        <v>5340</v>
      </c>
      <c r="J207" s="5">
        <v>9</v>
      </c>
      <c r="K207" s="4">
        <v>48060</v>
      </c>
      <c r="L207" s="4">
        <v>14418</v>
      </c>
      <c r="M207" s="3">
        <v>0.3</v>
      </c>
    </row>
    <row r="208" spans="2:13" x14ac:dyDescent="0.25">
      <c r="B208" t="s">
        <v>13</v>
      </c>
      <c r="C208" s="1" t="s">
        <v>20</v>
      </c>
      <c r="D208" s="2">
        <v>44759</v>
      </c>
      <c r="E208" s="5" t="s">
        <v>15</v>
      </c>
      <c r="F208" s="5" t="s">
        <v>38</v>
      </c>
      <c r="G208" s="5" t="s">
        <v>39</v>
      </c>
      <c r="H208" t="s">
        <v>31</v>
      </c>
      <c r="I208" s="4">
        <v>5300</v>
      </c>
      <c r="J208" s="5">
        <v>5</v>
      </c>
      <c r="K208" s="4">
        <v>26500</v>
      </c>
      <c r="L208" s="4">
        <v>7950</v>
      </c>
      <c r="M208" s="3">
        <v>0.3</v>
      </c>
    </row>
    <row r="209" spans="2:13" x14ac:dyDescent="0.25">
      <c r="B209" t="s">
        <v>13</v>
      </c>
      <c r="C209" s="1" t="s">
        <v>20</v>
      </c>
      <c r="D209" s="2">
        <v>44766</v>
      </c>
      <c r="E209" s="5" t="s">
        <v>15</v>
      </c>
      <c r="F209" s="5" t="s">
        <v>38</v>
      </c>
      <c r="G209" s="5" t="s">
        <v>39</v>
      </c>
      <c r="H209" t="s">
        <v>28</v>
      </c>
      <c r="I209" s="4">
        <v>1500</v>
      </c>
      <c r="J209" s="5">
        <v>3</v>
      </c>
      <c r="K209" s="4">
        <v>4500</v>
      </c>
      <c r="L209" s="4">
        <v>1800</v>
      </c>
      <c r="M209" s="3">
        <v>0.4</v>
      </c>
    </row>
    <row r="210" spans="2:13" x14ac:dyDescent="0.25">
      <c r="B210" t="s">
        <v>22</v>
      </c>
      <c r="C210" s="1" t="s">
        <v>20</v>
      </c>
      <c r="D210" s="2">
        <v>44766</v>
      </c>
      <c r="E210" s="5" t="s">
        <v>15</v>
      </c>
      <c r="F210" s="5" t="s">
        <v>38</v>
      </c>
      <c r="G210" s="5" t="s">
        <v>39</v>
      </c>
      <c r="H210" t="s">
        <v>32</v>
      </c>
      <c r="I210" s="4">
        <v>3200</v>
      </c>
      <c r="J210" s="5">
        <v>10</v>
      </c>
      <c r="K210" s="4">
        <v>32000</v>
      </c>
      <c r="L210" s="4">
        <v>6400</v>
      </c>
      <c r="M210" s="3">
        <v>0.2</v>
      </c>
    </row>
    <row r="211" spans="2:13" x14ac:dyDescent="0.25">
      <c r="B211" t="s">
        <v>13</v>
      </c>
      <c r="C211" s="1" t="s">
        <v>14</v>
      </c>
      <c r="D211" s="2">
        <v>44773</v>
      </c>
      <c r="E211" s="5" t="s">
        <v>15</v>
      </c>
      <c r="F211" s="5" t="s">
        <v>38</v>
      </c>
      <c r="G211" s="5" t="s">
        <v>39</v>
      </c>
      <c r="H211" t="s">
        <v>28</v>
      </c>
      <c r="I211" s="4">
        <v>1500</v>
      </c>
      <c r="J211" s="5">
        <v>8</v>
      </c>
      <c r="K211" s="4">
        <v>12000</v>
      </c>
      <c r="L211" s="4">
        <v>4800</v>
      </c>
      <c r="M211" s="3">
        <v>0.4</v>
      </c>
    </row>
    <row r="212" spans="2:13" x14ac:dyDescent="0.25">
      <c r="B212" t="s">
        <v>24</v>
      </c>
      <c r="C212" s="1" t="s">
        <v>14</v>
      </c>
      <c r="D212" s="2">
        <v>44780</v>
      </c>
      <c r="E212" s="5" t="s">
        <v>15</v>
      </c>
      <c r="F212" s="5" t="s">
        <v>38</v>
      </c>
      <c r="G212" s="5" t="s">
        <v>39</v>
      </c>
      <c r="H212" t="s">
        <v>19</v>
      </c>
      <c r="I212" s="4">
        <v>500</v>
      </c>
      <c r="J212" s="5">
        <v>12</v>
      </c>
      <c r="K212" s="4">
        <v>6000</v>
      </c>
      <c r="L212" s="4">
        <v>1500</v>
      </c>
      <c r="M212" s="3">
        <v>0.25</v>
      </c>
    </row>
    <row r="213" spans="2:13" x14ac:dyDescent="0.25">
      <c r="B213" t="s">
        <v>13</v>
      </c>
      <c r="C213" s="1" t="s">
        <v>20</v>
      </c>
      <c r="D213" s="2">
        <v>44787</v>
      </c>
      <c r="E213" s="5" t="s">
        <v>15</v>
      </c>
      <c r="F213" s="5" t="s">
        <v>38</v>
      </c>
      <c r="G213" s="5" t="s">
        <v>39</v>
      </c>
      <c r="H213" t="s">
        <v>25</v>
      </c>
      <c r="I213" s="4">
        <v>300</v>
      </c>
      <c r="J213" s="5">
        <v>8</v>
      </c>
      <c r="K213" s="4">
        <v>2400</v>
      </c>
      <c r="L213" s="4">
        <v>360</v>
      </c>
      <c r="M213" s="3">
        <v>0.15</v>
      </c>
    </row>
    <row r="214" spans="2:13" x14ac:dyDescent="0.25">
      <c r="B214" t="s">
        <v>27</v>
      </c>
      <c r="C214" s="1" t="s">
        <v>14</v>
      </c>
      <c r="D214" s="2">
        <v>44794</v>
      </c>
      <c r="E214" s="5" t="s">
        <v>15</v>
      </c>
      <c r="F214" s="5" t="s">
        <v>38</v>
      </c>
      <c r="G214" s="5" t="s">
        <v>39</v>
      </c>
      <c r="H214" t="s">
        <v>26</v>
      </c>
      <c r="I214" s="4">
        <v>1700</v>
      </c>
      <c r="J214" s="5">
        <v>10</v>
      </c>
      <c r="K214" s="4">
        <v>17000</v>
      </c>
      <c r="L214" s="4">
        <v>8500</v>
      </c>
      <c r="M214" s="3">
        <v>0.5</v>
      </c>
    </row>
    <row r="215" spans="2:13" x14ac:dyDescent="0.25">
      <c r="B215" t="s">
        <v>13</v>
      </c>
      <c r="C215" s="1" t="s">
        <v>20</v>
      </c>
      <c r="D215" s="2">
        <v>44801</v>
      </c>
      <c r="E215" s="5" t="s">
        <v>15</v>
      </c>
      <c r="F215" s="5" t="s">
        <v>38</v>
      </c>
      <c r="G215" s="5" t="s">
        <v>39</v>
      </c>
      <c r="H215" t="s">
        <v>30</v>
      </c>
      <c r="I215" s="4">
        <v>3400</v>
      </c>
      <c r="J215" s="5">
        <v>6</v>
      </c>
      <c r="K215" s="4">
        <v>20400</v>
      </c>
      <c r="L215" s="4">
        <v>7140</v>
      </c>
      <c r="M215" s="3">
        <v>0.35</v>
      </c>
    </row>
    <row r="216" spans="2:13" x14ac:dyDescent="0.25">
      <c r="B216" t="s">
        <v>13</v>
      </c>
      <c r="C216" s="1" t="s">
        <v>20</v>
      </c>
      <c r="D216" s="2">
        <v>44808</v>
      </c>
      <c r="E216" s="5" t="s">
        <v>15</v>
      </c>
      <c r="F216" s="5" t="s">
        <v>38</v>
      </c>
      <c r="G216" s="5" t="s">
        <v>39</v>
      </c>
      <c r="H216" t="s">
        <v>25</v>
      </c>
      <c r="I216" s="4">
        <v>300</v>
      </c>
      <c r="J216" s="5">
        <v>4</v>
      </c>
      <c r="K216" s="4">
        <v>1200</v>
      </c>
      <c r="L216" s="4">
        <v>180</v>
      </c>
      <c r="M216" s="3">
        <v>0.15</v>
      </c>
    </row>
    <row r="217" spans="2:13" x14ac:dyDescent="0.25">
      <c r="B217" t="s">
        <v>13</v>
      </c>
      <c r="C217" s="1" t="s">
        <v>20</v>
      </c>
      <c r="D217" s="2">
        <v>44815</v>
      </c>
      <c r="E217" s="5" t="s">
        <v>15</v>
      </c>
      <c r="F217" s="5" t="s">
        <v>38</v>
      </c>
      <c r="G217" s="5" t="s">
        <v>39</v>
      </c>
      <c r="H217" t="s">
        <v>19</v>
      </c>
      <c r="I217" s="4">
        <v>500</v>
      </c>
      <c r="J217" s="5">
        <v>9</v>
      </c>
      <c r="K217" s="4">
        <v>4500</v>
      </c>
      <c r="L217" s="4">
        <v>1125</v>
      </c>
      <c r="M217" s="3">
        <v>0.25</v>
      </c>
    </row>
    <row r="218" spans="2:13" x14ac:dyDescent="0.25">
      <c r="B218" t="s">
        <v>27</v>
      </c>
      <c r="C218" s="1" t="s">
        <v>20</v>
      </c>
      <c r="D218" s="2">
        <v>44822</v>
      </c>
      <c r="E218" s="5" t="s">
        <v>15</v>
      </c>
      <c r="F218" s="5" t="s">
        <v>38</v>
      </c>
      <c r="G218" s="5" t="s">
        <v>39</v>
      </c>
      <c r="H218" t="s">
        <v>32</v>
      </c>
      <c r="I218" s="4">
        <v>3200</v>
      </c>
      <c r="J218" s="5">
        <v>5</v>
      </c>
      <c r="K218" s="4">
        <v>16000</v>
      </c>
      <c r="L218" s="4">
        <v>3200</v>
      </c>
      <c r="M218" s="3">
        <v>0.2</v>
      </c>
    </row>
    <row r="219" spans="2:13" x14ac:dyDescent="0.25">
      <c r="B219" t="s">
        <v>13</v>
      </c>
      <c r="C219" s="1" t="s">
        <v>20</v>
      </c>
      <c r="D219" s="2">
        <v>44829</v>
      </c>
      <c r="E219" s="5" t="s">
        <v>15</v>
      </c>
      <c r="F219" s="5" t="s">
        <v>38</v>
      </c>
      <c r="G219" s="5" t="s">
        <v>39</v>
      </c>
      <c r="H219" t="s">
        <v>19</v>
      </c>
      <c r="I219" s="4">
        <v>500</v>
      </c>
      <c r="J219" s="5">
        <v>1</v>
      </c>
      <c r="K219" s="4">
        <v>500</v>
      </c>
      <c r="L219" s="4">
        <v>125</v>
      </c>
      <c r="M219" s="3">
        <v>0.25</v>
      </c>
    </row>
    <row r="220" spans="2:13" x14ac:dyDescent="0.25">
      <c r="B220" t="s">
        <v>27</v>
      </c>
      <c r="C220" s="1" t="s">
        <v>20</v>
      </c>
      <c r="D220" s="2">
        <v>44836</v>
      </c>
      <c r="E220" s="5" t="s">
        <v>15</v>
      </c>
      <c r="F220" s="5" t="s">
        <v>38</v>
      </c>
      <c r="G220" s="5" t="s">
        <v>39</v>
      </c>
      <c r="H220" t="s">
        <v>26</v>
      </c>
      <c r="I220" s="4">
        <v>1700</v>
      </c>
      <c r="J220" s="5">
        <v>6</v>
      </c>
      <c r="K220" s="4">
        <v>10200</v>
      </c>
      <c r="L220" s="4">
        <v>5100</v>
      </c>
      <c r="M220" s="3">
        <v>0.5</v>
      </c>
    </row>
    <row r="221" spans="2:13" x14ac:dyDescent="0.25">
      <c r="B221" t="s">
        <v>13</v>
      </c>
      <c r="C221" s="1" t="s">
        <v>20</v>
      </c>
      <c r="D221" s="2">
        <v>44843</v>
      </c>
      <c r="E221" s="5" t="s">
        <v>15</v>
      </c>
      <c r="F221" s="5" t="s">
        <v>38</v>
      </c>
      <c r="G221" s="5" t="s">
        <v>39</v>
      </c>
      <c r="H221" t="s">
        <v>18</v>
      </c>
      <c r="I221" s="4">
        <v>8902</v>
      </c>
      <c r="J221" s="5">
        <v>4</v>
      </c>
      <c r="K221" s="4">
        <v>35608</v>
      </c>
      <c r="L221" s="4">
        <v>12462.8</v>
      </c>
      <c r="M221" s="3">
        <v>0.35</v>
      </c>
    </row>
    <row r="222" spans="2:13" x14ac:dyDescent="0.25">
      <c r="B222" t="s">
        <v>22</v>
      </c>
      <c r="C222" s="1" t="s">
        <v>20</v>
      </c>
      <c r="D222" s="2">
        <v>44850</v>
      </c>
      <c r="E222" s="5" t="s">
        <v>15</v>
      </c>
      <c r="F222" s="5" t="s">
        <v>38</v>
      </c>
      <c r="G222" s="5" t="s">
        <v>39</v>
      </c>
      <c r="H222" t="s">
        <v>29</v>
      </c>
      <c r="I222" s="4">
        <v>5340</v>
      </c>
      <c r="J222" s="5">
        <v>1</v>
      </c>
      <c r="K222" s="4">
        <v>5340</v>
      </c>
      <c r="L222" s="4">
        <v>1602</v>
      </c>
      <c r="M222" s="3">
        <v>0.3</v>
      </c>
    </row>
    <row r="223" spans="2:13" x14ac:dyDescent="0.25">
      <c r="B223" t="s">
        <v>13</v>
      </c>
      <c r="C223" s="1" t="s">
        <v>20</v>
      </c>
      <c r="D223" s="2">
        <v>44857</v>
      </c>
      <c r="E223" s="5" t="s">
        <v>15</v>
      </c>
      <c r="F223" s="5" t="s">
        <v>38</v>
      </c>
      <c r="G223" s="5" t="s">
        <v>39</v>
      </c>
      <c r="H223" t="s">
        <v>18</v>
      </c>
      <c r="I223" s="4">
        <v>8902</v>
      </c>
      <c r="J223" s="5">
        <v>8</v>
      </c>
      <c r="K223" s="4">
        <v>71216</v>
      </c>
      <c r="L223" s="4">
        <v>24925.599999999999</v>
      </c>
      <c r="M223" s="3">
        <v>0.35</v>
      </c>
    </row>
    <row r="224" spans="2:13" x14ac:dyDescent="0.25">
      <c r="B224" t="s">
        <v>27</v>
      </c>
      <c r="C224" s="1" t="s">
        <v>14</v>
      </c>
      <c r="D224" s="2">
        <v>44864</v>
      </c>
      <c r="E224" s="5" t="s">
        <v>15</v>
      </c>
      <c r="F224" s="5" t="s">
        <v>38</v>
      </c>
      <c r="G224" s="5" t="s">
        <v>39</v>
      </c>
      <c r="H224" t="s">
        <v>19</v>
      </c>
      <c r="I224" s="4">
        <v>500</v>
      </c>
      <c r="J224" s="5">
        <v>5</v>
      </c>
      <c r="K224" s="4">
        <v>2500</v>
      </c>
      <c r="L224" s="4">
        <v>625</v>
      </c>
      <c r="M224" s="3">
        <v>0.25</v>
      </c>
    </row>
    <row r="225" spans="2:13" x14ac:dyDescent="0.25">
      <c r="B225" t="s">
        <v>34</v>
      </c>
      <c r="C225" s="1" t="s">
        <v>20</v>
      </c>
      <c r="D225" s="2">
        <v>44871</v>
      </c>
      <c r="E225" s="5" t="s">
        <v>15</v>
      </c>
      <c r="F225" s="5" t="s">
        <v>38</v>
      </c>
      <c r="G225" s="5" t="s">
        <v>39</v>
      </c>
      <c r="H225" t="s">
        <v>21</v>
      </c>
      <c r="I225" s="4">
        <v>1200</v>
      </c>
      <c r="J225" s="5">
        <v>2</v>
      </c>
      <c r="K225" s="4">
        <v>2400</v>
      </c>
      <c r="L225" s="4">
        <v>720</v>
      </c>
      <c r="M225" s="3">
        <v>0.3</v>
      </c>
    </row>
    <row r="226" spans="2:13" x14ac:dyDescent="0.25">
      <c r="B226" t="s">
        <v>24</v>
      </c>
      <c r="C226" s="1" t="s">
        <v>14</v>
      </c>
      <c r="D226" s="2">
        <v>44878</v>
      </c>
      <c r="E226" s="5" t="s">
        <v>15</v>
      </c>
      <c r="F226" s="5" t="s">
        <v>38</v>
      </c>
      <c r="G226" s="5" t="s">
        <v>39</v>
      </c>
      <c r="H226" t="s">
        <v>35</v>
      </c>
      <c r="I226" s="4">
        <v>4500</v>
      </c>
      <c r="J226" s="5">
        <v>5</v>
      </c>
      <c r="K226" s="4">
        <v>22500</v>
      </c>
      <c r="L226" s="4">
        <v>5625</v>
      </c>
      <c r="M226" s="3">
        <v>0.25</v>
      </c>
    </row>
    <row r="227" spans="2:13" x14ac:dyDescent="0.25">
      <c r="B227" t="s">
        <v>13</v>
      </c>
      <c r="C227" s="1" t="s">
        <v>20</v>
      </c>
      <c r="D227" s="2">
        <v>44885</v>
      </c>
      <c r="E227" s="5" t="s">
        <v>15</v>
      </c>
      <c r="F227" s="5" t="s">
        <v>38</v>
      </c>
      <c r="G227" s="5" t="s">
        <v>39</v>
      </c>
      <c r="H227" t="s">
        <v>18</v>
      </c>
      <c r="I227" s="4">
        <v>8902</v>
      </c>
      <c r="J227" s="5">
        <v>8</v>
      </c>
      <c r="K227" s="4">
        <v>71216</v>
      </c>
      <c r="L227" s="4">
        <v>24925.599999999999</v>
      </c>
      <c r="M227" s="3">
        <v>0.35</v>
      </c>
    </row>
    <row r="228" spans="2:13" x14ac:dyDescent="0.25">
      <c r="B228" t="s">
        <v>34</v>
      </c>
      <c r="C228" s="1" t="s">
        <v>20</v>
      </c>
      <c r="D228" s="2">
        <v>44892</v>
      </c>
      <c r="E228" s="5" t="s">
        <v>15</v>
      </c>
      <c r="F228" s="5" t="s">
        <v>38</v>
      </c>
      <c r="G228" s="5" t="s">
        <v>39</v>
      </c>
      <c r="H228" t="s">
        <v>31</v>
      </c>
      <c r="I228" s="4">
        <v>5300</v>
      </c>
      <c r="J228" s="5">
        <v>1</v>
      </c>
      <c r="K228" s="4">
        <v>5300</v>
      </c>
      <c r="L228" s="4">
        <v>1590</v>
      </c>
      <c r="M228" s="3">
        <v>0.3</v>
      </c>
    </row>
    <row r="229" spans="2:13" x14ac:dyDescent="0.25">
      <c r="B229" t="s">
        <v>24</v>
      </c>
      <c r="C229" s="1" t="s">
        <v>20</v>
      </c>
      <c r="D229" s="2">
        <v>44899</v>
      </c>
      <c r="E229" s="5" t="s">
        <v>15</v>
      </c>
      <c r="F229" s="5" t="s">
        <v>38</v>
      </c>
      <c r="G229" s="5" t="s">
        <v>39</v>
      </c>
      <c r="H229" t="s">
        <v>31</v>
      </c>
      <c r="I229" s="4">
        <v>5300</v>
      </c>
      <c r="J229" s="5">
        <v>1</v>
      </c>
      <c r="K229" s="4">
        <v>5300</v>
      </c>
      <c r="L229" s="4">
        <v>1590</v>
      </c>
      <c r="M229" s="3">
        <v>0.3</v>
      </c>
    </row>
    <row r="230" spans="2:13" x14ac:dyDescent="0.25">
      <c r="B230" t="s">
        <v>13</v>
      </c>
      <c r="C230" s="1" t="s">
        <v>20</v>
      </c>
      <c r="D230" s="2">
        <v>44906</v>
      </c>
      <c r="E230" s="5" t="s">
        <v>15</v>
      </c>
      <c r="F230" s="5" t="s">
        <v>38</v>
      </c>
      <c r="G230" s="5" t="s">
        <v>39</v>
      </c>
      <c r="H230" t="s">
        <v>33</v>
      </c>
      <c r="I230" s="4">
        <v>4600</v>
      </c>
      <c r="J230" s="5">
        <v>8</v>
      </c>
      <c r="K230" s="4">
        <v>36800</v>
      </c>
      <c r="L230" s="4">
        <v>9200</v>
      </c>
      <c r="M230" s="3">
        <v>0.25</v>
      </c>
    </row>
    <row r="231" spans="2:13" x14ac:dyDescent="0.25">
      <c r="B231" t="s">
        <v>22</v>
      </c>
      <c r="C231" s="1" t="s">
        <v>14</v>
      </c>
      <c r="D231" s="2">
        <v>44913</v>
      </c>
      <c r="E231" s="5" t="s">
        <v>15</v>
      </c>
      <c r="F231" s="5" t="s">
        <v>38</v>
      </c>
      <c r="G231" s="5" t="s">
        <v>39</v>
      </c>
      <c r="H231" t="s">
        <v>32</v>
      </c>
      <c r="I231" s="4">
        <v>3200</v>
      </c>
      <c r="J231" s="5">
        <v>6</v>
      </c>
      <c r="K231" s="4">
        <v>19200</v>
      </c>
      <c r="L231" s="4">
        <v>3840</v>
      </c>
      <c r="M231" s="3">
        <v>0.2</v>
      </c>
    </row>
    <row r="232" spans="2:13" x14ac:dyDescent="0.25">
      <c r="B232" t="s">
        <v>13</v>
      </c>
      <c r="C232" s="1" t="s">
        <v>14</v>
      </c>
      <c r="D232" s="2">
        <v>44920</v>
      </c>
      <c r="E232" s="5" t="s">
        <v>15</v>
      </c>
      <c r="F232" s="5" t="s">
        <v>38</v>
      </c>
      <c r="G232" s="5" t="s">
        <v>39</v>
      </c>
      <c r="H232" t="s">
        <v>23</v>
      </c>
      <c r="I232" s="4">
        <v>5130</v>
      </c>
      <c r="J232" s="5">
        <v>5</v>
      </c>
      <c r="K232" s="4">
        <v>25650</v>
      </c>
      <c r="L232" s="4">
        <v>10260</v>
      </c>
      <c r="M232" s="3">
        <v>0.4</v>
      </c>
    </row>
    <row r="233" spans="2:13" x14ac:dyDescent="0.25">
      <c r="B233" t="s">
        <v>22</v>
      </c>
      <c r="C233" s="1" t="s">
        <v>20</v>
      </c>
      <c r="D233" s="2">
        <v>44927</v>
      </c>
      <c r="E233" s="5" t="s">
        <v>15</v>
      </c>
      <c r="F233" s="5" t="s">
        <v>38</v>
      </c>
      <c r="G233" s="5" t="s">
        <v>39</v>
      </c>
      <c r="H233" t="s">
        <v>35</v>
      </c>
      <c r="I233" s="4">
        <v>4500</v>
      </c>
      <c r="J233" s="5">
        <v>11</v>
      </c>
      <c r="K233" s="4">
        <v>49500</v>
      </c>
      <c r="L233" s="4">
        <v>12375</v>
      </c>
      <c r="M233" s="3">
        <v>0.25</v>
      </c>
    </row>
    <row r="234" spans="2:13" x14ac:dyDescent="0.25">
      <c r="B234" t="s">
        <v>34</v>
      </c>
      <c r="C234" s="1" t="s">
        <v>20</v>
      </c>
      <c r="D234" s="2">
        <v>44934</v>
      </c>
      <c r="E234" s="5" t="s">
        <v>15</v>
      </c>
      <c r="F234" s="5" t="s">
        <v>38</v>
      </c>
      <c r="G234" s="5" t="s">
        <v>39</v>
      </c>
      <c r="H234" t="s">
        <v>25</v>
      </c>
      <c r="I234" s="4">
        <v>300</v>
      </c>
      <c r="J234" s="5">
        <v>4</v>
      </c>
      <c r="K234" s="4">
        <v>1200</v>
      </c>
      <c r="L234" s="4">
        <v>180</v>
      </c>
      <c r="M234" s="3">
        <v>0.15</v>
      </c>
    </row>
    <row r="235" spans="2:13" x14ac:dyDescent="0.25">
      <c r="B235" t="s">
        <v>13</v>
      </c>
      <c r="C235" s="1" t="s">
        <v>14</v>
      </c>
      <c r="D235" s="2">
        <v>44941</v>
      </c>
      <c r="E235" s="5" t="s">
        <v>15</v>
      </c>
      <c r="F235" s="5" t="s">
        <v>38</v>
      </c>
      <c r="G235" s="5" t="s">
        <v>39</v>
      </c>
      <c r="H235" t="s">
        <v>18</v>
      </c>
      <c r="I235" s="4">
        <v>8902</v>
      </c>
      <c r="J235" s="5">
        <v>3</v>
      </c>
      <c r="K235" s="4">
        <v>26706</v>
      </c>
      <c r="L235" s="4">
        <v>9347.0999999999985</v>
      </c>
      <c r="M235" s="3">
        <v>0.35</v>
      </c>
    </row>
    <row r="236" spans="2:13" x14ac:dyDescent="0.25">
      <c r="B236" t="s">
        <v>13</v>
      </c>
      <c r="C236" s="1" t="s">
        <v>14</v>
      </c>
      <c r="D236" s="2">
        <v>44948</v>
      </c>
      <c r="E236" s="5" t="s">
        <v>15</v>
      </c>
      <c r="F236" s="5" t="s">
        <v>38</v>
      </c>
      <c r="G236" s="5" t="s">
        <v>39</v>
      </c>
      <c r="H236" t="s">
        <v>33</v>
      </c>
      <c r="I236" s="4">
        <v>4600</v>
      </c>
      <c r="J236" s="5">
        <v>12</v>
      </c>
      <c r="K236" s="4">
        <v>55200</v>
      </c>
      <c r="L236" s="4">
        <v>13800</v>
      </c>
      <c r="M236" s="3">
        <v>0.25</v>
      </c>
    </row>
    <row r="237" spans="2:13" x14ac:dyDescent="0.25">
      <c r="B237" t="s">
        <v>13</v>
      </c>
      <c r="C237" s="1" t="s">
        <v>14</v>
      </c>
      <c r="D237" s="2">
        <v>44955</v>
      </c>
      <c r="E237" s="5" t="s">
        <v>15</v>
      </c>
      <c r="F237" s="5" t="s">
        <v>38</v>
      </c>
      <c r="G237" s="5" t="s">
        <v>39</v>
      </c>
      <c r="H237" t="s">
        <v>30</v>
      </c>
      <c r="I237" s="4">
        <v>3400</v>
      </c>
      <c r="J237" s="5">
        <v>1</v>
      </c>
      <c r="K237" s="4">
        <v>3400</v>
      </c>
      <c r="L237" s="4">
        <v>1190</v>
      </c>
      <c r="M237" s="3">
        <v>0.35</v>
      </c>
    </row>
    <row r="238" spans="2:13" x14ac:dyDescent="0.25">
      <c r="B238" t="s">
        <v>34</v>
      </c>
      <c r="C238" s="1" t="s">
        <v>20</v>
      </c>
      <c r="D238" s="2">
        <v>44962</v>
      </c>
      <c r="E238" s="5" t="s">
        <v>15</v>
      </c>
      <c r="F238" s="5" t="s">
        <v>38</v>
      </c>
      <c r="G238" s="5" t="s">
        <v>39</v>
      </c>
      <c r="H238" t="s">
        <v>29</v>
      </c>
      <c r="I238" s="4">
        <v>5340</v>
      </c>
      <c r="J238" s="5">
        <v>8</v>
      </c>
      <c r="K238" s="4">
        <v>42720</v>
      </c>
      <c r="L238" s="4">
        <v>12816</v>
      </c>
      <c r="M238" s="3">
        <v>0.3</v>
      </c>
    </row>
    <row r="239" spans="2:13" x14ac:dyDescent="0.25">
      <c r="B239" t="s">
        <v>13</v>
      </c>
      <c r="C239" s="1" t="s">
        <v>14</v>
      </c>
      <c r="D239" s="2">
        <v>44969</v>
      </c>
      <c r="E239" s="5" t="s">
        <v>15</v>
      </c>
      <c r="F239" s="5" t="s">
        <v>38</v>
      </c>
      <c r="G239" s="5" t="s">
        <v>39</v>
      </c>
      <c r="H239" t="s">
        <v>26</v>
      </c>
      <c r="I239" s="4">
        <v>1700</v>
      </c>
      <c r="J239" s="5">
        <v>12</v>
      </c>
      <c r="K239" s="4">
        <v>20400</v>
      </c>
      <c r="L239" s="4">
        <v>10200</v>
      </c>
      <c r="M239" s="3">
        <v>0.5</v>
      </c>
    </row>
    <row r="240" spans="2:13" x14ac:dyDescent="0.25">
      <c r="B240" t="s">
        <v>27</v>
      </c>
      <c r="C240" s="1" t="s">
        <v>14</v>
      </c>
      <c r="D240" s="2">
        <v>44976</v>
      </c>
      <c r="E240" s="5" t="s">
        <v>15</v>
      </c>
      <c r="F240" s="5" t="s">
        <v>38</v>
      </c>
      <c r="G240" s="5" t="s">
        <v>39</v>
      </c>
      <c r="H240" t="s">
        <v>32</v>
      </c>
      <c r="I240" s="4">
        <v>3200</v>
      </c>
      <c r="J240" s="5">
        <v>12</v>
      </c>
      <c r="K240" s="4">
        <v>38400</v>
      </c>
      <c r="L240" s="4">
        <v>7680</v>
      </c>
      <c r="M240" s="3">
        <v>0.2</v>
      </c>
    </row>
    <row r="241" spans="2:13" x14ac:dyDescent="0.25">
      <c r="B241" t="s">
        <v>27</v>
      </c>
      <c r="C241" s="1" t="s">
        <v>20</v>
      </c>
      <c r="D241" s="2">
        <v>44983</v>
      </c>
      <c r="E241" s="5" t="s">
        <v>15</v>
      </c>
      <c r="F241" s="5" t="s">
        <v>38</v>
      </c>
      <c r="G241" s="5" t="s">
        <v>39</v>
      </c>
      <c r="H241" t="s">
        <v>19</v>
      </c>
      <c r="I241" s="4">
        <v>500</v>
      </c>
      <c r="J241" s="5">
        <v>10</v>
      </c>
      <c r="K241" s="4">
        <v>5000</v>
      </c>
      <c r="L241" s="4">
        <v>1250</v>
      </c>
      <c r="M241" s="3">
        <v>0.25</v>
      </c>
    </row>
    <row r="242" spans="2:13" x14ac:dyDescent="0.25">
      <c r="B242" t="s">
        <v>27</v>
      </c>
      <c r="C242" s="1" t="s">
        <v>20</v>
      </c>
      <c r="D242" s="2">
        <v>44990</v>
      </c>
      <c r="E242" s="5" t="s">
        <v>15</v>
      </c>
      <c r="F242" s="5" t="s">
        <v>38</v>
      </c>
      <c r="G242" s="5" t="s">
        <v>39</v>
      </c>
      <c r="H242" t="s">
        <v>31</v>
      </c>
      <c r="I242" s="4">
        <v>5300</v>
      </c>
      <c r="J242" s="5">
        <v>10</v>
      </c>
      <c r="K242" s="4">
        <v>53000</v>
      </c>
      <c r="L242" s="4">
        <v>15900</v>
      </c>
      <c r="M242" s="3">
        <v>0.3</v>
      </c>
    </row>
    <row r="243" spans="2:13" x14ac:dyDescent="0.25">
      <c r="B243" t="s">
        <v>13</v>
      </c>
      <c r="C243" s="1" t="s">
        <v>20</v>
      </c>
      <c r="D243" s="2">
        <v>44997</v>
      </c>
      <c r="E243" s="5" t="s">
        <v>15</v>
      </c>
      <c r="F243" s="5" t="s">
        <v>38</v>
      </c>
      <c r="G243" s="5" t="s">
        <v>39</v>
      </c>
      <c r="H243" t="s">
        <v>32</v>
      </c>
      <c r="I243" s="4">
        <v>3200</v>
      </c>
      <c r="J243" s="5">
        <v>7</v>
      </c>
      <c r="K243" s="4">
        <v>22400</v>
      </c>
      <c r="L243" s="4">
        <v>4480</v>
      </c>
      <c r="M243" s="3">
        <v>0.2</v>
      </c>
    </row>
    <row r="244" spans="2:13" x14ac:dyDescent="0.25">
      <c r="B244" t="s">
        <v>34</v>
      </c>
      <c r="C244" s="1" t="s">
        <v>14</v>
      </c>
      <c r="D244" s="2">
        <v>45004</v>
      </c>
      <c r="E244" s="5" t="s">
        <v>15</v>
      </c>
      <c r="F244" s="5" t="s">
        <v>38</v>
      </c>
      <c r="G244" s="5" t="s">
        <v>39</v>
      </c>
      <c r="H244" t="s">
        <v>19</v>
      </c>
      <c r="I244" s="4">
        <v>500</v>
      </c>
      <c r="J244" s="5">
        <v>15</v>
      </c>
      <c r="K244" s="4">
        <v>7500</v>
      </c>
      <c r="L244" s="4">
        <v>1875</v>
      </c>
      <c r="M244" s="3">
        <v>0.25</v>
      </c>
    </row>
    <row r="245" spans="2:13" x14ac:dyDescent="0.25">
      <c r="B245" t="s">
        <v>27</v>
      </c>
      <c r="C245" s="1" t="s">
        <v>14</v>
      </c>
      <c r="D245" s="2">
        <v>45011</v>
      </c>
      <c r="E245" s="5" t="s">
        <v>15</v>
      </c>
      <c r="F245" s="5" t="s">
        <v>38</v>
      </c>
      <c r="G245" s="5" t="s">
        <v>39</v>
      </c>
      <c r="H245" t="s">
        <v>32</v>
      </c>
      <c r="I245" s="4">
        <v>3200</v>
      </c>
      <c r="J245" s="5">
        <v>10</v>
      </c>
      <c r="K245" s="4">
        <v>32000</v>
      </c>
      <c r="L245" s="4">
        <v>6400</v>
      </c>
      <c r="M245" s="3">
        <v>0.2</v>
      </c>
    </row>
    <row r="246" spans="2:13" x14ac:dyDescent="0.25">
      <c r="B246" t="s">
        <v>13</v>
      </c>
      <c r="C246" s="1" t="s">
        <v>20</v>
      </c>
      <c r="D246" s="2">
        <v>45018</v>
      </c>
      <c r="E246" s="5" t="s">
        <v>15</v>
      </c>
      <c r="F246" s="5" t="s">
        <v>38</v>
      </c>
      <c r="G246" s="5" t="s">
        <v>39</v>
      </c>
      <c r="H246" t="s">
        <v>35</v>
      </c>
      <c r="I246" s="4">
        <v>4500</v>
      </c>
      <c r="J246" s="5">
        <v>8</v>
      </c>
      <c r="K246" s="4">
        <v>36000</v>
      </c>
      <c r="L246" s="4">
        <v>9000</v>
      </c>
      <c r="M246" s="3">
        <v>0.25</v>
      </c>
    </row>
    <row r="247" spans="2:13" x14ac:dyDescent="0.25">
      <c r="B247" t="s">
        <v>27</v>
      </c>
      <c r="C247" s="1" t="s">
        <v>20</v>
      </c>
      <c r="D247" s="2">
        <v>45025</v>
      </c>
      <c r="E247" s="5" t="s">
        <v>15</v>
      </c>
      <c r="F247" s="5" t="s">
        <v>38</v>
      </c>
      <c r="G247" s="5" t="s">
        <v>39</v>
      </c>
      <c r="H247" t="s">
        <v>35</v>
      </c>
      <c r="I247" s="4">
        <v>4500</v>
      </c>
      <c r="J247" s="5">
        <v>4</v>
      </c>
      <c r="K247" s="4">
        <v>18000</v>
      </c>
      <c r="L247" s="4">
        <v>4500</v>
      </c>
      <c r="M247" s="3">
        <v>0.25</v>
      </c>
    </row>
    <row r="248" spans="2:13" x14ac:dyDescent="0.25">
      <c r="B248" t="s">
        <v>22</v>
      </c>
      <c r="C248" s="1" t="s">
        <v>20</v>
      </c>
      <c r="D248" s="2">
        <v>45032</v>
      </c>
      <c r="E248" s="5" t="s">
        <v>15</v>
      </c>
      <c r="F248" s="5" t="s">
        <v>38</v>
      </c>
      <c r="G248" s="5" t="s">
        <v>39</v>
      </c>
      <c r="H248" t="s">
        <v>35</v>
      </c>
      <c r="I248" s="4">
        <v>4500</v>
      </c>
      <c r="J248" s="5">
        <v>5</v>
      </c>
      <c r="K248" s="4">
        <v>22500</v>
      </c>
      <c r="L248" s="4">
        <v>5625</v>
      </c>
      <c r="M248" s="3">
        <v>0.25</v>
      </c>
    </row>
    <row r="249" spans="2:13" x14ac:dyDescent="0.25">
      <c r="B249" t="s">
        <v>34</v>
      </c>
      <c r="C249" s="1" t="s">
        <v>20</v>
      </c>
      <c r="D249" s="2">
        <v>45039</v>
      </c>
      <c r="E249" s="5" t="s">
        <v>15</v>
      </c>
      <c r="F249" s="5" t="s">
        <v>38</v>
      </c>
      <c r="G249" s="5" t="s">
        <v>39</v>
      </c>
      <c r="H249" t="s">
        <v>35</v>
      </c>
      <c r="I249" s="4">
        <v>4500</v>
      </c>
      <c r="J249" s="5">
        <v>6</v>
      </c>
      <c r="K249" s="4">
        <v>27000</v>
      </c>
      <c r="L249" s="4">
        <v>6750</v>
      </c>
      <c r="M249" s="3">
        <v>0.25</v>
      </c>
    </row>
    <row r="250" spans="2:13" x14ac:dyDescent="0.25">
      <c r="B250" t="s">
        <v>22</v>
      </c>
      <c r="C250" s="1" t="s">
        <v>20</v>
      </c>
      <c r="D250" s="2">
        <v>45046</v>
      </c>
      <c r="E250" s="5" t="s">
        <v>15</v>
      </c>
      <c r="F250" s="5" t="s">
        <v>38</v>
      </c>
      <c r="G250" s="5" t="s">
        <v>39</v>
      </c>
      <c r="H250" t="s">
        <v>21</v>
      </c>
      <c r="I250" s="4">
        <v>1200</v>
      </c>
      <c r="J250" s="5">
        <v>4</v>
      </c>
      <c r="K250" s="4">
        <v>4800</v>
      </c>
      <c r="L250" s="4">
        <v>1440</v>
      </c>
      <c r="M250" s="3">
        <v>0.3</v>
      </c>
    </row>
    <row r="251" spans="2:13" x14ac:dyDescent="0.25">
      <c r="B251" t="s">
        <v>24</v>
      </c>
      <c r="C251" s="1" t="s">
        <v>20</v>
      </c>
      <c r="D251" s="2">
        <v>45053</v>
      </c>
      <c r="E251" s="5" t="s">
        <v>15</v>
      </c>
      <c r="F251" s="5" t="s">
        <v>38</v>
      </c>
      <c r="G251" s="5" t="s">
        <v>39</v>
      </c>
      <c r="H251" t="s">
        <v>30</v>
      </c>
      <c r="I251" s="4">
        <v>3400</v>
      </c>
      <c r="J251" s="5">
        <v>1</v>
      </c>
      <c r="K251" s="4">
        <v>3400</v>
      </c>
      <c r="L251" s="4">
        <v>1190</v>
      </c>
      <c r="M251" s="3">
        <v>0.35</v>
      </c>
    </row>
    <row r="252" spans="2:13" x14ac:dyDescent="0.25">
      <c r="B252" t="s">
        <v>27</v>
      </c>
      <c r="C252" s="1" t="s">
        <v>14</v>
      </c>
      <c r="D252" s="2">
        <v>45060</v>
      </c>
      <c r="E252" s="5" t="s">
        <v>15</v>
      </c>
      <c r="F252" s="5" t="s">
        <v>38</v>
      </c>
      <c r="G252" s="5" t="s">
        <v>39</v>
      </c>
      <c r="H252" t="s">
        <v>19</v>
      </c>
      <c r="I252" s="4">
        <v>500</v>
      </c>
      <c r="J252" s="5">
        <v>10</v>
      </c>
      <c r="K252" s="4">
        <v>5000</v>
      </c>
      <c r="L252" s="4">
        <v>1250</v>
      </c>
      <c r="M252" s="3">
        <v>0.25</v>
      </c>
    </row>
    <row r="253" spans="2:13" x14ac:dyDescent="0.25">
      <c r="B253" t="s">
        <v>27</v>
      </c>
      <c r="C253" s="1" t="s">
        <v>20</v>
      </c>
      <c r="D253" s="2">
        <v>45067</v>
      </c>
      <c r="E253" s="5" t="s">
        <v>15</v>
      </c>
      <c r="F253" s="5" t="s">
        <v>38</v>
      </c>
      <c r="G253" s="5" t="s">
        <v>39</v>
      </c>
      <c r="H253" t="s">
        <v>30</v>
      </c>
      <c r="I253" s="4">
        <v>3400</v>
      </c>
      <c r="J253" s="5">
        <v>8</v>
      </c>
      <c r="K253" s="4">
        <v>27200</v>
      </c>
      <c r="L253" s="4">
        <v>9520</v>
      </c>
      <c r="M253" s="3">
        <v>0.35</v>
      </c>
    </row>
    <row r="254" spans="2:13" x14ac:dyDescent="0.25">
      <c r="B254" t="s">
        <v>13</v>
      </c>
      <c r="C254" s="1" t="s">
        <v>20</v>
      </c>
      <c r="D254" s="2">
        <v>45074</v>
      </c>
      <c r="E254" s="5" t="s">
        <v>15</v>
      </c>
      <c r="F254" s="5" t="s">
        <v>38</v>
      </c>
      <c r="G254" s="5" t="s">
        <v>39</v>
      </c>
      <c r="H254" t="s">
        <v>33</v>
      </c>
      <c r="I254" s="4">
        <v>4600</v>
      </c>
      <c r="J254" s="5">
        <v>12</v>
      </c>
      <c r="K254" s="4">
        <v>55200</v>
      </c>
      <c r="L254" s="4">
        <v>13800</v>
      </c>
      <c r="M254" s="3">
        <v>0.25</v>
      </c>
    </row>
    <row r="255" spans="2:13" x14ac:dyDescent="0.25">
      <c r="B255" t="s">
        <v>27</v>
      </c>
      <c r="C255" s="1" t="s">
        <v>14</v>
      </c>
      <c r="D255" s="2">
        <v>45081</v>
      </c>
      <c r="E255" s="5" t="s">
        <v>15</v>
      </c>
      <c r="F255" s="5" t="s">
        <v>38</v>
      </c>
      <c r="G255" s="5" t="s">
        <v>39</v>
      </c>
      <c r="H255" t="s">
        <v>19</v>
      </c>
      <c r="I255" s="4">
        <v>500</v>
      </c>
      <c r="J255" s="5">
        <v>10</v>
      </c>
      <c r="K255" s="4">
        <v>5000</v>
      </c>
      <c r="L255" s="4">
        <v>1250</v>
      </c>
      <c r="M255" s="3">
        <v>0.25</v>
      </c>
    </row>
    <row r="256" spans="2:13" x14ac:dyDescent="0.25">
      <c r="B256" t="s">
        <v>24</v>
      </c>
      <c r="C256" s="1" t="s">
        <v>20</v>
      </c>
      <c r="D256" s="2">
        <v>45088</v>
      </c>
      <c r="E256" s="5" t="s">
        <v>15</v>
      </c>
      <c r="F256" s="5" t="s">
        <v>38</v>
      </c>
      <c r="G256" s="5" t="s">
        <v>39</v>
      </c>
      <c r="H256" t="s">
        <v>23</v>
      </c>
      <c r="I256" s="4">
        <v>5130</v>
      </c>
      <c r="J256" s="5">
        <v>15</v>
      </c>
      <c r="K256" s="4">
        <v>76950</v>
      </c>
      <c r="L256" s="4">
        <v>30780</v>
      </c>
      <c r="M256" s="3">
        <v>0.4</v>
      </c>
    </row>
    <row r="257" spans="2:13" x14ac:dyDescent="0.25">
      <c r="B257" t="s">
        <v>34</v>
      </c>
      <c r="C257" s="1" t="s">
        <v>14</v>
      </c>
      <c r="D257" s="2">
        <v>45095</v>
      </c>
      <c r="E257" s="5" t="s">
        <v>15</v>
      </c>
      <c r="F257" s="5" t="s">
        <v>38</v>
      </c>
      <c r="G257" s="5" t="s">
        <v>39</v>
      </c>
      <c r="H257" t="s">
        <v>28</v>
      </c>
      <c r="I257" s="4">
        <v>1500</v>
      </c>
      <c r="J257" s="5">
        <v>1</v>
      </c>
      <c r="K257" s="4">
        <v>1500</v>
      </c>
      <c r="L257" s="4">
        <v>600</v>
      </c>
      <c r="M257" s="3">
        <v>0.4</v>
      </c>
    </row>
    <row r="258" spans="2:13" x14ac:dyDescent="0.25">
      <c r="B258" t="s">
        <v>13</v>
      </c>
      <c r="C258" s="1" t="s">
        <v>20</v>
      </c>
      <c r="D258" s="2">
        <v>45102</v>
      </c>
      <c r="E258" s="5" t="s">
        <v>15</v>
      </c>
      <c r="F258" s="5" t="s">
        <v>38</v>
      </c>
      <c r="G258" s="5" t="s">
        <v>39</v>
      </c>
      <c r="H258" t="s">
        <v>32</v>
      </c>
      <c r="I258" s="4">
        <v>3200</v>
      </c>
      <c r="J258" s="5">
        <v>11</v>
      </c>
      <c r="K258" s="4">
        <v>35200</v>
      </c>
      <c r="L258" s="4">
        <v>7040</v>
      </c>
      <c r="M258" s="3">
        <v>0.2</v>
      </c>
    </row>
    <row r="259" spans="2:13" x14ac:dyDescent="0.25">
      <c r="B259" t="s">
        <v>13</v>
      </c>
      <c r="C259" s="1" t="s">
        <v>20</v>
      </c>
      <c r="D259" s="2">
        <v>45109</v>
      </c>
      <c r="E259" s="5" t="s">
        <v>15</v>
      </c>
      <c r="F259" s="5" t="s">
        <v>38</v>
      </c>
      <c r="G259" s="5" t="s">
        <v>39</v>
      </c>
      <c r="H259" t="s">
        <v>29</v>
      </c>
      <c r="I259" s="4">
        <v>5340</v>
      </c>
      <c r="J259" s="5">
        <v>2</v>
      </c>
      <c r="K259" s="4">
        <v>10680</v>
      </c>
      <c r="L259" s="4">
        <v>3204</v>
      </c>
      <c r="M259" s="3">
        <v>0.3</v>
      </c>
    </row>
    <row r="260" spans="2:13" x14ac:dyDescent="0.25">
      <c r="B260" t="s">
        <v>27</v>
      </c>
      <c r="C260" s="1" t="s">
        <v>14</v>
      </c>
      <c r="D260" s="2">
        <v>45116</v>
      </c>
      <c r="E260" s="5" t="s">
        <v>15</v>
      </c>
      <c r="F260" s="5" t="s">
        <v>38</v>
      </c>
      <c r="G260" s="5" t="s">
        <v>39</v>
      </c>
      <c r="H260" t="s">
        <v>29</v>
      </c>
      <c r="I260" s="4">
        <v>5340</v>
      </c>
      <c r="J260" s="5">
        <v>1</v>
      </c>
      <c r="K260" s="4">
        <v>5340</v>
      </c>
      <c r="L260" s="4">
        <v>1602</v>
      </c>
      <c r="M260" s="3">
        <v>0.3</v>
      </c>
    </row>
    <row r="261" spans="2:13" x14ac:dyDescent="0.25">
      <c r="B261" t="s">
        <v>13</v>
      </c>
      <c r="C261" s="1" t="s">
        <v>14</v>
      </c>
      <c r="D261" s="2">
        <v>45123</v>
      </c>
      <c r="E261" s="5" t="s">
        <v>15</v>
      </c>
      <c r="F261" s="5" t="s">
        <v>38</v>
      </c>
      <c r="G261" s="5" t="s">
        <v>39</v>
      </c>
      <c r="H261" t="s">
        <v>19</v>
      </c>
      <c r="I261" s="4">
        <v>500</v>
      </c>
      <c r="J261" s="5">
        <v>5</v>
      </c>
      <c r="K261" s="4">
        <v>2500</v>
      </c>
      <c r="L261" s="4">
        <v>625</v>
      </c>
      <c r="M261" s="3">
        <v>0.25</v>
      </c>
    </row>
    <row r="262" spans="2:13" x14ac:dyDescent="0.25">
      <c r="B262" t="s">
        <v>13</v>
      </c>
      <c r="C262" s="1" t="s">
        <v>14</v>
      </c>
      <c r="D262" s="2">
        <v>45130</v>
      </c>
      <c r="E262" s="5" t="s">
        <v>15</v>
      </c>
      <c r="F262" s="5" t="s">
        <v>38</v>
      </c>
      <c r="G262" s="5" t="s">
        <v>39</v>
      </c>
      <c r="H262" t="s">
        <v>29</v>
      </c>
      <c r="I262" s="4">
        <v>5340</v>
      </c>
      <c r="J262" s="5">
        <v>12</v>
      </c>
      <c r="K262" s="4">
        <v>64080</v>
      </c>
      <c r="L262" s="4">
        <v>19224</v>
      </c>
      <c r="M262" s="3">
        <v>0.3</v>
      </c>
    </row>
    <row r="263" spans="2:13" x14ac:dyDescent="0.25">
      <c r="B263" t="s">
        <v>34</v>
      </c>
      <c r="C263" s="1" t="s">
        <v>20</v>
      </c>
      <c r="D263" s="2">
        <v>45137</v>
      </c>
      <c r="E263" s="5" t="s">
        <v>15</v>
      </c>
      <c r="F263" s="5" t="s">
        <v>38</v>
      </c>
      <c r="G263" s="5" t="s">
        <v>39</v>
      </c>
      <c r="H263" t="s">
        <v>21</v>
      </c>
      <c r="I263" s="4">
        <v>1200</v>
      </c>
      <c r="J263" s="5">
        <v>8</v>
      </c>
      <c r="K263" s="4">
        <v>9600</v>
      </c>
      <c r="L263" s="4">
        <v>2880</v>
      </c>
      <c r="M263" s="3">
        <v>0.3</v>
      </c>
    </row>
    <row r="264" spans="2:13" x14ac:dyDescent="0.25">
      <c r="B264" t="s">
        <v>13</v>
      </c>
      <c r="C264" s="1" t="s">
        <v>14</v>
      </c>
      <c r="D264" s="2">
        <v>45144</v>
      </c>
      <c r="E264" s="5" t="s">
        <v>15</v>
      </c>
      <c r="F264" s="5" t="s">
        <v>38</v>
      </c>
      <c r="G264" s="5" t="s">
        <v>39</v>
      </c>
      <c r="H264" t="s">
        <v>31</v>
      </c>
      <c r="I264" s="4">
        <v>5300</v>
      </c>
      <c r="J264" s="5">
        <v>8</v>
      </c>
      <c r="K264" s="4">
        <v>42400</v>
      </c>
      <c r="L264" s="4">
        <v>12720</v>
      </c>
      <c r="M264" s="3">
        <v>0.3</v>
      </c>
    </row>
    <row r="265" spans="2:13" x14ac:dyDescent="0.25">
      <c r="B265" t="s">
        <v>22</v>
      </c>
      <c r="C265" s="1" t="s">
        <v>20</v>
      </c>
      <c r="D265" s="2">
        <v>45151</v>
      </c>
      <c r="E265" s="5" t="s">
        <v>15</v>
      </c>
      <c r="F265" s="5" t="s">
        <v>38</v>
      </c>
      <c r="G265" s="5" t="s">
        <v>39</v>
      </c>
      <c r="H265" t="s">
        <v>18</v>
      </c>
      <c r="I265" s="4">
        <v>8902</v>
      </c>
      <c r="J265" s="5">
        <v>11</v>
      </c>
      <c r="K265" s="4">
        <v>97922</v>
      </c>
      <c r="L265" s="4">
        <v>34272.699999999997</v>
      </c>
      <c r="M265" s="3">
        <v>0.35</v>
      </c>
    </row>
    <row r="266" spans="2:13" x14ac:dyDescent="0.25">
      <c r="B266" t="s">
        <v>27</v>
      </c>
      <c r="C266" s="1" t="s">
        <v>20</v>
      </c>
      <c r="D266" s="2">
        <v>45158</v>
      </c>
      <c r="E266" s="5" t="s">
        <v>15</v>
      </c>
      <c r="F266" s="5" t="s">
        <v>38</v>
      </c>
      <c r="G266" s="5" t="s">
        <v>39</v>
      </c>
      <c r="H266" t="s">
        <v>18</v>
      </c>
      <c r="I266" s="4">
        <v>8902</v>
      </c>
      <c r="J266" s="5">
        <v>12</v>
      </c>
      <c r="K266" s="4">
        <v>106824</v>
      </c>
      <c r="L266" s="4">
        <v>37388.399999999994</v>
      </c>
      <c r="M266" s="3">
        <v>0.35</v>
      </c>
    </row>
    <row r="267" spans="2:13" x14ac:dyDescent="0.25">
      <c r="B267" t="s">
        <v>22</v>
      </c>
      <c r="C267" s="1" t="s">
        <v>20</v>
      </c>
      <c r="D267" s="2">
        <v>45165</v>
      </c>
      <c r="E267" s="5" t="s">
        <v>15</v>
      </c>
      <c r="F267" s="5" t="s">
        <v>38</v>
      </c>
      <c r="G267" s="5" t="s">
        <v>39</v>
      </c>
      <c r="H267" t="s">
        <v>35</v>
      </c>
      <c r="I267" s="4">
        <v>4500</v>
      </c>
      <c r="J267" s="5">
        <v>3</v>
      </c>
      <c r="K267" s="4">
        <v>13500</v>
      </c>
      <c r="L267" s="4">
        <v>3375</v>
      </c>
      <c r="M267" s="3">
        <v>0.25</v>
      </c>
    </row>
    <row r="268" spans="2:13" x14ac:dyDescent="0.25">
      <c r="B268" t="s">
        <v>13</v>
      </c>
      <c r="C268" s="1" t="s">
        <v>14</v>
      </c>
      <c r="D268" s="2">
        <v>44562</v>
      </c>
      <c r="E268" s="5" t="s">
        <v>15</v>
      </c>
      <c r="F268" s="5" t="s">
        <v>38</v>
      </c>
      <c r="G268" s="5" t="s">
        <v>39</v>
      </c>
      <c r="H268" t="s">
        <v>18</v>
      </c>
      <c r="I268" s="4">
        <v>8902</v>
      </c>
      <c r="J268" s="5">
        <v>13</v>
      </c>
      <c r="K268" s="4">
        <v>35608</v>
      </c>
      <c r="L268" s="4">
        <v>12462.8</v>
      </c>
      <c r="M268" s="3">
        <v>0.35</v>
      </c>
    </row>
    <row r="269" spans="2:13" x14ac:dyDescent="0.25">
      <c r="B269" t="s">
        <v>13</v>
      </c>
      <c r="C269" s="1" t="s">
        <v>14</v>
      </c>
      <c r="D269" s="2">
        <v>44577</v>
      </c>
      <c r="E269" s="5" t="s">
        <v>15</v>
      </c>
      <c r="F269" s="5" t="s">
        <v>38</v>
      </c>
      <c r="G269" s="5" t="s">
        <v>39</v>
      </c>
      <c r="H269" t="s">
        <v>19</v>
      </c>
      <c r="I269" s="4">
        <v>500</v>
      </c>
      <c r="J269" s="5">
        <v>13</v>
      </c>
      <c r="K269" s="4">
        <v>2000</v>
      </c>
      <c r="L269" s="4">
        <v>500</v>
      </c>
      <c r="M269" s="3">
        <v>0.25</v>
      </c>
    </row>
    <row r="270" spans="2:13" x14ac:dyDescent="0.25">
      <c r="B270" t="s">
        <v>13</v>
      </c>
      <c r="C270" s="1" t="s">
        <v>20</v>
      </c>
      <c r="D270" s="2">
        <v>44584</v>
      </c>
      <c r="E270" s="5" t="s">
        <v>15</v>
      </c>
      <c r="F270" s="5" t="s">
        <v>38</v>
      </c>
      <c r="G270" s="5" t="s">
        <v>39</v>
      </c>
      <c r="H270" t="s">
        <v>21</v>
      </c>
      <c r="I270" s="4">
        <v>1200</v>
      </c>
      <c r="J270" s="5">
        <v>13</v>
      </c>
      <c r="K270" s="4">
        <v>6000</v>
      </c>
      <c r="L270" s="4">
        <v>1800</v>
      </c>
      <c r="M270" s="3">
        <v>0.3</v>
      </c>
    </row>
    <row r="271" spans="2:13" x14ac:dyDescent="0.25">
      <c r="B271" t="s">
        <v>13</v>
      </c>
      <c r="C271" s="1" t="s">
        <v>20</v>
      </c>
      <c r="D271" s="2">
        <v>44591</v>
      </c>
      <c r="E271" s="5" t="s">
        <v>15</v>
      </c>
      <c r="F271" s="5" t="s">
        <v>38</v>
      </c>
      <c r="G271" s="5" t="s">
        <v>39</v>
      </c>
      <c r="H271" t="s">
        <v>19</v>
      </c>
      <c r="I271" s="4">
        <v>500</v>
      </c>
      <c r="J271" s="5">
        <v>12</v>
      </c>
      <c r="K271" s="4">
        <v>6000</v>
      </c>
      <c r="L271" s="4">
        <v>1500</v>
      </c>
      <c r="M271" s="3">
        <v>0.25</v>
      </c>
    </row>
    <row r="272" spans="2:13" x14ac:dyDescent="0.25">
      <c r="B272" t="s">
        <v>22</v>
      </c>
      <c r="C272" s="1" t="s">
        <v>20</v>
      </c>
      <c r="D272" s="2">
        <v>44598</v>
      </c>
      <c r="E272" s="5" t="s">
        <v>15</v>
      </c>
      <c r="F272" s="5" t="s">
        <v>38</v>
      </c>
      <c r="G272" s="5" t="s">
        <v>39</v>
      </c>
      <c r="H272" t="s">
        <v>18</v>
      </c>
      <c r="I272" s="4">
        <v>8902</v>
      </c>
      <c r="J272" s="5">
        <v>9</v>
      </c>
      <c r="K272" s="4">
        <v>80118</v>
      </c>
      <c r="L272" s="4">
        <v>28041.3</v>
      </c>
      <c r="M272" s="3">
        <v>0.35</v>
      </c>
    </row>
    <row r="273" spans="2:13" x14ac:dyDescent="0.25">
      <c r="B273" t="s">
        <v>13</v>
      </c>
      <c r="C273" s="1" t="s">
        <v>14</v>
      </c>
      <c r="D273" s="2">
        <v>44605</v>
      </c>
      <c r="E273" s="5" t="s">
        <v>15</v>
      </c>
      <c r="F273" s="5" t="s">
        <v>38</v>
      </c>
      <c r="G273" s="5" t="s">
        <v>39</v>
      </c>
      <c r="H273" t="s">
        <v>23</v>
      </c>
      <c r="I273" s="4">
        <v>5130</v>
      </c>
      <c r="J273" s="5">
        <v>2</v>
      </c>
      <c r="K273" s="4">
        <v>10260</v>
      </c>
      <c r="L273" s="4">
        <v>4104</v>
      </c>
      <c r="M273" s="3">
        <v>0.4</v>
      </c>
    </row>
    <row r="274" spans="2:13" x14ac:dyDescent="0.25">
      <c r="B274" t="s">
        <v>13</v>
      </c>
      <c r="C274" s="1" t="s">
        <v>20</v>
      </c>
      <c r="D274" s="2">
        <v>44612</v>
      </c>
      <c r="E274" s="5" t="s">
        <v>15</v>
      </c>
      <c r="F274" s="5" t="s">
        <v>38</v>
      </c>
      <c r="G274" s="5" t="s">
        <v>39</v>
      </c>
      <c r="H274" t="s">
        <v>18</v>
      </c>
      <c r="I274" s="4">
        <v>8902</v>
      </c>
      <c r="J274" s="5">
        <v>6</v>
      </c>
      <c r="K274" s="4">
        <v>53412</v>
      </c>
      <c r="L274" s="4">
        <v>18694.199999999997</v>
      </c>
      <c r="M274" s="3">
        <v>0.35</v>
      </c>
    </row>
    <row r="275" spans="2:13" x14ac:dyDescent="0.25">
      <c r="B275" t="s">
        <v>24</v>
      </c>
      <c r="C275" s="1" t="s">
        <v>20</v>
      </c>
      <c r="D275" s="2">
        <v>44619</v>
      </c>
      <c r="E275" s="5" t="s">
        <v>15</v>
      </c>
      <c r="F275" s="5" t="s">
        <v>38</v>
      </c>
      <c r="G275" s="5" t="s">
        <v>39</v>
      </c>
      <c r="H275" t="s">
        <v>25</v>
      </c>
      <c r="I275" s="4">
        <v>300</v>
      </c>
      <c r="J275" s="5">
        <v>1</v>
      </c>
      <c r="K275" s="4">
        <v>300</v>
      </c>
      <c r="L275" s="4">
        <v>45</v>
      </c>
      <c r="M275" s="3">
        <v>0.15</v>
      </c>
    </row>
    <row r="276" spans="2:13" x14ac:dyDescent="0.25">
      <c r="B276" t="s">
        <v>22</v>
      </c>
      <c r="C276" s="1" t="s">
        <v>14</v>
      </c>
      <c r="D276" s="2">
        <v>44626</v>
      </c>
      <c r="E276" s="5" t="s">
        <v>15</v>
      </c>
      <c r="F276" s="5" t="s">
        <v>38</v>
      </c>
      <c r="G276" s="5" t="s">
        <v>39</v>
      </c>
      <c r="H276" t="s">
        <v>26</v>
      </c>
      <c r="I276" s="4">
        <v>1700</v>
      </c>
      <c r="J276" s="5">
        <v>10</v>
      </c>
      <c r="K276" s="4">
        <v>17000</v>
      </c>
      <c r="L276" s="4">
        <v>8500</v>
      </c>
      <c r="M276" s="3">
        <v>0.5</v>
      </c>
    </row>
    <row r="277" spans="2:13" x14ac:dyDescent="0.25">
      <c r="B277" t="s">
        <v>27</v>
      </c>
      <c r="C277" s="1" t="s">
        <v>14</v>
      </c>
      <c r="D277" s="2">
        <v>44633</v>
      </c>
      <c r="E277" s="5" t="s">
        <v>15</v>
      </c>
      <c r="F277" s="5" t="s">
        <v>38</v>
      </c>
      <c r="G277" s="5" t="s">
        <v>39</v>
      </c>
      <c r="H277" t="s">
        <v>28</v>
      </c>
      <c r="I277" s="4">
        <v>1500</v>
      </c>
      <c r="J277" s="5">
        <v>3</v>
      </c>
      <c r="K277" s="4">
        <v>4500</v>
      </c>
      <c r="L277" s="4">
        <v>1800</v>
      </c>
      <c r="M277" s="3">
        <v>0.4</v>
      </c>
    </row>
    <row r="278" spans="2:13" x14ac:dyDescent="0.25">
      <c r="B278" t="s">
        <v>22</v>
      </c>
      <c r="C278" s="1" t="s">
        <v>20</v>
      </c>
      <c r="D278" s="2">
        <v>44640</v>
      </c>
      <c r="E278" s="5" t="s">
        <v>15</v>
      </c>
      <c r="F278" s="5" t="s">
        <v>38</v>
      </c>
      <c r="G278" s="5" t="s">
        <v>39</v>
      </c>
      <c r="H278" t="s">
        <v>29</v>
      </c>
      <c r="I278" s="4">
        <v>5340</v>
      </c>
      <c r="J278" s="5">
        <v>12</v>
      </c>
      <c r="K278" s="4">
        <v>64080</v>
      </c>
      <c r="L278" s="4">
        <v>19224</v>
      </c>
      <c r="M278" s="3">
        <v>0.3</v>
      </c>
    </row>
    <row r="279" spans="2:13" x14ac:dyDescent="0.25">
      <c r="B279" t="s">
        <v>13</v>
      </c>
      <c r="C279" s="1" t="s">
        <v>20</v>
      </c>
      <c r="D279" s="2">
        <v>44647</v>
      </c>
      <c r="E279" s="5" t="s">
        <v>15</v>
      </c>
      <c r="F279" s="5" t="s">
        <v>38</v>
      </c>
      <c r="G279" s="5" t="s">
        <v>39</v>
      </c>
      <c r="H279" t="s">
        <v>18</v>
      </c>
      <c r="I279" s="4">
        <v>8902</v>
      </c>
      <c r="J279" s="5">
        <v>2</v>
      </c>
      <c r="K279" s="4">
        <v>17804</v>
      </c>
      <c r="L279" s="4">
        <v>6231.4</v>
      </c>
      <c r="M279" s="3">
        <v>0.35</v>
      </c>
    </row>
    <row r="280" spans="2:13" x14ac:dyDescent="0.25">
      <c r="B280" t="s">
        <v>13</v>
      </c>
      <c r="C280" s="1" t="s">
        <v>20</v>
      </c>
      <c r="D280" s="2">
        <v>44654</v>
      </c>
      <c r="E280" s="5" t="s">
        <v>15</v>
      </c>
      <c r="F280" s="5" t="s">
        <v>38</v>
      </c>
      <c r="G280" s="5" t="s">
        <v>39</v>
      </c>
      <c r="H280" t="s">
        <v>23</v>
      </c>
      <c r="I280" s="4">
        <v>5130</v>
      </c>
      <c r="J280" s="5">
        <v>8</v>
      </c>
      <c r="K280" s="4">
        <v>41040</v>
      </c>
      <c r="L280" s="4">
        <v>16416</v>
      </c>
      <c r="M280" s="3">
        <v>0.4</v>
      </c>
    </row>
    <row r="281" spans="2:13" x14ac:dyDescent="0.25">
      <c r="B281" t="s">
        <v>27</v>
      </c>
      <c r="C281" s="1" t="s">
        <v>20</v>
      </c>
      <c r="D281" s="2">
        <v>44661</v>
      </c>
      <c r="E281" s="5" t="s">
        <v>15</v>
      </c>
      <c r="F281" s="5" t="s">
        <v>38</v>
      </c>
      <c r="G281" s="5" t="s">
        <v>39</v>
      </c>
      <c r="H281" t="s">
        <v>18</v>
      </c>
      <c r="I281" s="4">
        <v>8902</v>
      </c>
      <c r="J281" s="5">
        <v>3</v>
      </c>
      <c r="K281" s="4">
        <v>26706</v>
      </c>
      <c r="L281" s="4">
        <v>9347.0999999999985</v>
      </c>
      <c r="M281" s="3">
        <v>0.35</v>
      </c>
    </row>
    <row r="282" spans="2:13" x14ac:dyDescent="0.25">
      <c r="B282" t="s">
        <v>22</v>
      </c>
      <c r="C282" s="1" t="s">
        <v>14</v>
      </c>
      <c r="D282" s="2">
        <v>44668</v>
      </c>
      <c r="E282" s="5" t="s">
        <v>15</v>
      </c>
      <c r="F282" s="5" t="s">
        <v>38</v>
      </c>
      <c r="G282" s="5" t="s">
        <v>39</v>
      </c>
      <c r="H282" t="s">
        <v>30</v>
      </c>
      <c r="I282" s="4">
        <v>3400</v>
      </c>
      <c r="J282" s="5">
        <v>8</v>
      </c>
      <c r="K282" s="4">
        <v>27200</v>
      </c>
      <c r="L282" s="4">
        <v>9520</v>
      </c>
      <c r="M282" s="3">
        <v>0.35</v>
      </c>
    </row>
    <row r="283" spans="2:13" x14ac:dyDescent="0.25">
      <c r="B283" t="s">
        <v>22</v>
      </c>
      <c r="C283" s="1" t="s">
        <v>20</v>
      </c>
      <c r="D283" s="2">
        <v>44675</v>
      </c>
      <c r="E283" s="5" t="s">
        <v>15</v>
      </c>
      <c r="F283" s="5" t="s">
        <v>38</v>
      </c>
      <c r="G283" s="5" t="s">
        <v>39</v>
      </c>
      <c r="H283" t="s">
        <v>31</v>
      </c>
      <c r="I283" s="4">
        <v>5300</v>
      </c>
      <c r="J283" s="5">
        <v>10</v>
      </c>
      <c r="K283" s="4">
        <v>53000</v>
      </c>
      <c r="L283" s="4">
        <v>15900</v>
      </c>
      <c r="M283" s="3">
        <v>0.3</v>
      </c>
    </row>
    <row r="284" spans="2:13" x14ac:dyDescent="0.25">
      <c r="B284" t="s">
        <v>13</v>
      </c>
      <c r="C284" s="1" t="s">
        <v>14</v>
      </c>
      <c r="D284" s="2">
        <v>44682</v>
      </c>
      <c r="E284" s="5" t="s">
        <v>15</v>
      </c>
      <c r="F284" s="5" t="s">
        <v>38</v>
      </c>
      <c r="G284" s="5" t="s">
        <v>39</v>
      </c>
      <c r="H284" t="s">
        <v>18</v>
      </c>
      <c r="I284" s="4">
        <v>8902</v>
      </c>
      <c r="J284" s="5">
        <v>11</v>
      </c>
      <c r="K284" s="4">
        <v>97922</v>
      </c>
      <c r="L284" s="4">
        <v>34272.699999999997</v>
      </c>
      <c r="M284" s="3">
        <v>0.35</v>
      </c>
    </row>
    <row r="285" spans="2:13" x14ac:dyDescent="0.25">
      <c r="B285" t="s">
        <v>13</v>
      </c>
      <c r="C285" s="1" t="s">
        <v>20</v>
      </c>
      <c r="D285" s="2">
        <v>44689</v>
      </c>
      <c r="E285" s="5" t="s">
        <v>15</v>
      </c>
      <c r="F285" s="5" t="s">
        <v>38</v>
      </c>
      <c r="G285" s="5" t="s">
        <v>39</v>
      </c>
      <c r="H285" t="s">
        <v>23</v>
      </c>
      <c r="I285" s="4">
        <v>5130</v>
      </c>
      <c r="J285" s="5">
        <v>2</v>
      </c>
      <c r="K285" s="4">
        <v>10260</v>
      </c>
      <c r="L285" s="4">
        <v>4104</v>
      </c>
      <c r="M285" s="3">
        <v>0.4</v>
      </c>
    </row>
    <row r="286" spans="2:13" x14ac:dyDescent="0.25">
      <c r="B286" t="s">
        <v>24</v>
      </c>
      <c r="C286" s="1" t="s">
        <v>14</v>
      </c>
      <c r="D286" s="2">
        <v>44696</v>
      </c>
      <c r="E286" s="5" t="s">
        <v>15</v>
      </c>
      <c r="F286" s="5" t="s">
        <v>38</v>
      </c>
      <c r="G286" s="5" t="s">
        <v>39</v>
      </c>
      <c r="H286" t="s">
        <v>25</v>
      </c>
      <c r="I286" s="4">
        <v>300</v>
      </c>
      <c r="J286" s="5">
        <v>11</v>
      </c>
      <c r="K286" s="4">
        <v>3300</v>
      </c>
      <c r="L286" s="4">
        <v>495</v>
      </c>
      <c r="M286" s="3">
        <v>0.15</v>
      </c>
    </row>
    <row r="287" spans="2:13" x14ac:dyDescent="0.25">
      <c r="B287" t="s">
        <v>27</v>
      </c>
      <c r="C287" s="1" t="s">
        <v>20</v>
      </c>
      <c r="D287" s="2">
        <v>44703</v>
      </c>
      <c r="E287" s="5" t="s">
        <v>15</v>
      </c>
      <c r="F287" s="5" t="s">
        <v>38</v>
      </c>
      <c r="G287" s="5" t="s">
        <v>39</v>
      </c>
      <c r="H287" t="s">
        <v>32</v>
      </c>
      <c r="I287" s="4">
        <v>3200</v>
      </c>
      <c r="J287" s="5">
        <v>5</v>
      </c>
      <c r="K287" s="4">
        <v>16000</v>
      </c>
      <c r="L287" s="4">
        <v>3200</v>
      </c>
      <c r="M287" s="3">
        <v>0.2</v>
      </c>
    </row>
    <row r="288" spans="2:13" x14ac:dyDescent="0.25">
      <c r="B288" t="s">
        <v>13</v>
      </c>
      <c r="C288" s="1" t="s">
        <v>20</v>
      </c>
      <c r="D288" s="2">
        <v>44710</v>
      </c>
      <c r="E288" s="5" t="s">
        <v>15</v>
      </c>
      <c r="F288" s="5" t="s">
        <v>38</v>
      </c>
      <c r="G288" s="5" t="s">
        <v>39</v>
      </c>
      <c r="H288" t="s">
        <v>18</v>
      </c>
      <c r="I288" s="4">
        <v>8902</v>
      </c>
      <c r="J288" s="5">
        <v>2</v>
      </c>
      <c r="K288" s="4">
        <v>17804</v>
      </c>
      <c r="L288" s="4">
        <v>6231.4</v>
      </c>
      <c r="M288" s="3">
        <v>0.35</v>
      </c>
    </row>
    <row r="289" spans="2:13" x14ac:dyDescent="0.25">
      <c r="B289" t="s">
        <v>22</v>
      </c>
      <c r="C289" s="1" t="s">
        <v>20</v>
      </c>
      <c r="D289" s="2">
        <v>44717</v>
      </c>
      <c r="E289" s="5" t="s">
        <v>15</v>
      </c>
      <c r="F289" s="5" t="s">
        <v>38</v>
      </c>
      <c r="G289" s="5" t="s">
        <v>39</v>
      </c>
      <c r="H289" t="s">
        <v>25</v>
      </c>
      <c r="I289" s="4">
        <v>300</v>
      </c>
      <c r="J289" s="5">
        <v>10</v>
      </c>
      <c r="K289" s="4">
        <v>3000</v>
      </c>
      <c r="L289" s="4">
        <v>450</v>
      </c>
      <c r="M289" s="3">
        <v>0.15</v>
      </c>
    </row>
    <row r="290" spans="2:13" x14ac:dyDescent="0.25">
      <c r="B290" t="s">
        <v>24</v>
      </c>
      <c r="C290" s="1" t="s">
        <v>14</v>
      </c>
      <c r="D290" s="2">
        <v>44724</v>
      </c>
      <c r="E290" s="5" t="s">
        <v>15</v>
      </c>
      <c r="F290" s="5" t="s">
        <v>38</v>
      </c>
      <c r="G290" s="5" t="s">
        <v>39</v>
      </c>
      <c r="H290" t="s">
        <v>32</v>
      </c>
      <c r="I290" s="4">
        <v>3200</v>
      </c>
      <c r="J290" s="5">
        <v>12</v>
      </c>
      <c r="K290" s="4">
        <v>38400</v>
      </c>
      <c r="L290" s="4">
        <v>7680</v>
      </c>
      <c r="M290" s="3">
        <v>0.2</v>
      </c>
    </row>
    <row r="291" spans="2:13" x14ac:dyDescent="0.25">
      <c r="B291" t="s">
        <v>13</v>
      </c>
      <c r="C291" s="1" t="s">
        <v>20</v>
      </c>
      <c r="D291" s="2">
        <v>44731</v>
      </c>
      <c r="E291" s="5" t="s">
        <v>15</v>
      </c>
      <c r="F291" s="5" t="s">
        <v>38</v>
      </c>
      <c r="G291" s="5" t="s">
        <v>39</v>
      </c>
      <c r="H291" t="s">
        <v>33</v>
      </c>
      <c r="I291" s="4">
        <v>4600</v>
      </c>
      <c r="J291" s="5">
        <v>7</v>
      </c>
      <c r="K291" s="4">
        <v>32200</v>
      </c>
      <c r="L291" s="4">
        <v>8050</v>
      </c>
      <c r="M291" s="3">
        <v>0.25</v>
      </c>
    </row>
    <row r="292" spans="2:13" x14ac:dyDescent="0.25">
      <c r="B292" t="s">
        <v>24</v>
      </c>
      <c r="C292" s="1" t="s">
        <v>14</v>
      </c>
      <c r="D292" s="2">
        <v>44738</v>
      </c>
      <c r="E292" s="5" t="s">
        <v>15</v>
      </c>
      <c r="F292" s="5" t="s">
        <v>38</v>
      </c>
      <c r="G292" s="5" t="s">
        <v>39</v>
      </c>
      <c r="H292" t="s">
        <v>21</v>
      </c>
      <c r="I292" s="4">
        <v>1200</v>
      </c>
      <c r="J292" s="5">
        <v>9</v>
      </c>
      <c r="K292" s="4">
        <v>10800</v>
      </c>
      <c r="L292" s="4">
        <v>3240</v>
      </c>
      <c r="M292" s="3">
        <v>0.3</v>
      </c>
    </row>
    <row r="293" spans="2:13" x14ac:dyDescent="0.25">
      <c r="B293" t="s">
        <v>27</v>
      </c>
      <c r="C293" s="1" t="s">
        <v>14</v>
      </c>
      <c r="D293" s="2">
        <v>44745</v>
      </c>
      <c r="E293" s="5" t="s">
        <v>15</v>
      </c>
      <c r="F293" s="5" t="s">
        <v>40</v>
      </c>
      <c r="G293" s="5" t="s">
        <v>41</v>
      </c>
      <c r="H293" t="s">
        <v>33</v>
      </c>
      <c r="I293" s="4">
        <v>4600</v>
      </c>
      <c r="J293" s="5">
        <v>11</v>
      </c>
      <c r="K293" s="4">
        <v>50600</v>
      </c>
      <c r="L293" s="4">
        <v>12650</v>
      </c>
      <c r="M293" s="3">
        <v>0.25</v>
      </c>
    </row>
    <row r="294" spans="2:13" x14ac:dyDescent="0.25">
      <c r="B294" t="s">
        <v>34</v>
      </c>
      <c r="C294" s="1" t="s">
        <v>20</v>
      </c>
      <c r="D294" s="2">
        <v>44752</v>
      </c>
      <c r="E294" s="5" t="s">
        <v>15</v>
      </c>
      <c r="F294" s="5" t="s">
        <v>40</v>
      </c>
      <c r="G294" s="5" t="s">
        <v>41</v>
      </c>
      <c r="H294" t="s">
        <v>29</v>
      </c>
      <c r="I294" s="4">
        <v>5340</v>
      </c>
      <c r="J294" s="5">
        <v>9</v>
      </c>
      <c r="K294" s="4">
        <v>48060</v>
      </c>
      <c r="L294" s="4">
        <v>14418</v>
      </c>
      <c r="M294" s="3">
        <v>0.3</v>
      </c>
    </row>
    <row r="295" spans="2:13" x14ac:dyDescent="0.25">
      <c r="B295" t="s">
        <v>13</v>
      </c>
      <c r="C295" s="1" t="s">
        <v>20</v>
      </c>
      <c r="D295" s="2">
        <v>44759</v>
      </c>
      <c r="E295" s="5" t="s">
        <v>15</v>
      </c>
      <c r="F295" s="5" t="s">
        <v>40</v>
      </c>
      <c r="G295" s="5" t="s">
        <v>41</v>
      </c>
      <c r="H295" t="s">
        <v>31</v>
      </c>
      <c r="I295" s="4">
        <v>5300</v>
      </c>
      <c r="J295" s="5">
        <v>5</v>
      </c>
      <c r="K295" s="4">
        <v>26500</v>
      </c>
      <c r="L295" s="4">
        <v>7950</v>
      </c>
      <c r="M295" s="3">
        <v>0.3</v>
      </c>
    </row>
    <row r="296" spans="2:13" x14ac:dyDescent="0.25">
      <c r="B296" t="s">
        <v>13</v>
      </c>
      <c r="C296" s="1" t="s">
        <v>20</v>
      </c>
      <c r="D296" s="2">
        <v>44766</v>
      </c>
      <c r="E296" s="5" t="s">
        <v>15</v>
      </c>
      <c r="F296" s="5" t="s">
        <v>40</v>
      </c>
      <c r="G296" s="5" t="s">
        <v>41</v>
      </c>
      <c r="H296" t="s">
        <v>28</v>
      </c>
      <c r="I296" s="4">
        <v>1500</v>
      </c>
      <c r="J296" s="5">
        <v>3</v>
      </c>
      <c r="K296" s="4">
        <v>4500</v>
      </c>
      <c r="L296" s="4">
        <v>1800</v>
      </c>
      <c r="M296" s="3">
        <v>0.4</v>
      </c>
    </row>
    <row r="297" spans="2:13" x14ac:dyDescent="0.25">
      <c r="B297" t="s">
        <v>22</v>
      </c>
      <c r="C297" s="1" t="s">
        <v>20</v>
      </c>
      <c r="D297" s="2">
        <v>44766</v>
      </c>
      <c r="E297" s="5" t="s">
        <v>15</v>
      </c>
      <c r="F297" s="5" t="s">
        <v>40</v>
      </c>
      <c r="G297" s="5" t="s">
        <v>41</v>
      </c>
      <c r="H297" t="s">
        <v>32</v>
      </c>
      <c r="I297" s="4">
        <v>3200</v>
      </c>
      <c r="J297" s="5">
        <v>10</v>
      </c>
      <c r="K297" s="4">
        <v>32000</v>
      </c>
      <c r="L297" s="4">
        <v>6400</v>
      </c>
      <c r="M297" s="3">
        <v>0.2</v>
      </c>
    </row>
    <row r="298" spans="2:13" x14ac:dyDescent="0.25">
      <c r="B298" t="s">
        <v>13</v>
      </c>
      <c r="C298" s="1" t="s">
        <v>14</v>
      </c>
      <c r="D298" s="2">
        <v>44773</v>
      </c>
      <c r="E298" s="5" t="s">
        <v>15</v>
      </c>
      <c r="F298" s="5" t="s">
        <v>40</v>
      </c>
      <c r="G298" s="5" t="s">
        <v>41</v>
      </c>
      <c r="H298" t="s">
        <v>28</v>
      </c>
      <c r="I298" s="4">
        <v>1500</v>
      </c>
      <c r="J298" s="5">
        <v>8</v>
      </c>
      <c r="K298" s="4">
        <v>12000</v>
      </c>
      <c r="L298" s="4">
        <v>4800</v>
      </c>
      <c r="M298" s="3">
        <v>0.4</v>
      </c>
    </row>
    <row r="299" spans="2:13" x14ac:dyDescent="0.25">
      <c r="B299" t="s">
        <v>24</v>
      </c>
      <c r="C299" s="1" t="s">
        <v>14</v>
      </c>
      <c r="D299" s="2">
        <v>44780</v>
      </c>
      <c r="E299" s="5" t="s">
        <v>15</v>
      </c>
      <c r="F299" s="5" t="s">
        <v>40</v>
      </c>
      <c r="G299" s="5" t="s">
        <v>41</v>
      </c>
      <c r="H299" t="s">
        <v>19</v>
      </c>
      <c r="I299" s="4">
        <v>500</v>
      </c>
      <c r="J299" s="5">
        <v>12</v>
      </c>
      <c r="K299" s="4">
        <v>6000</v>
      </c>
      <c r="L299" s="4">
        <v>1500</v>
      </c>
      <c r="M299" s="3">
        <v>0.25</v>
      </c>
    </row>
    <row r="300" spans="2:13" x14ac:dyDescent="0.25">
      <c r="B300" t="s">
        <v>13</v>
      </c>
      <c r="C300" s="1" t="s">
        <v>20</v>
      </c>
      <c r="D300" s="2">
        <v>44787</v>
      </c>
      <c r="E300" s="5" t="s">
        <v>15</v>
      </c>
      <c r="F300" s="5" t="s">
        <v>40</v>
      </c>
      <c r="G300" s="5" t="s">
        <v>41</v>
      </c>
      <c r="H300" t="s">
        <v>25</v>
      </c>
      <c r="I300" s="4">
        <v>300</v>
      </c>
      <c r="J300" s="5">
        <v>8</v>
      </c>
      <c r="K300" s="4">
        <v>2400</v>
      </c>
      <c r="L300" s="4">
        <v>360</v>
      </c>
      <c r="M300" s="3">
        <v>0.15</v>
      </c>
    </row>
    <row r="301" spans="2:13" x14ac:dyDescent="0.25">
      <c r="B301" t="s">
        <v>27</v>
      </c>
      <c r="C301" s="1" t="s">
        <v>14</v>
      </c>
      <c r="D301" s="2">
        <v>44794</v>
      </c>
      <c r="E301" s="5" t="s">
        <v>15</v>
      </c>
      <c r="F301" s="5" t="s">
        <v>40</v>
      </c>
      <c r="G301" s="5" t="s">
        <v>41</v>
      </c>
      <c r="H301" t="s">
        <v>26</v>
      </c>
      <c r="I301" s="4">
        <v>1700</v>
      </c>
      <c r="J301" s="5">
        <v>10</v>
      </c>
      <c r="K301" s="4">
        <v>17000</v>
      </c>
      <c r="L301" s="4">
        <v>8500</v>
      </c>
      <c r="M301" s="3">
        <v>0.5</v>
      </c>
    </row>
    <row r="302" spans="2:13" x14ac:dyDescent="0.25">
      <c r="B302" t="s">
        <v>13</v>
      </c>
      <c r="C302" s="1" t="s">
        <v>20</v>
      </c>
      <c r="D302" s="2">
        <v>44801</v>
      </c>
      <c r="E302" s="5" t="s">
        <v>15</v>
      </c>
      <c r="F302" s="5" t="s">
        <v>40</v>
      </c>
      <c r="G302" s="5" t="s">
        <v>41</v>
      </c>
      <c r="H302" t="s">
        <v>30</v>
      </c>
      <c r="I302" s="4">
        <v>3400</v>
      </c>
      <c r="J302" s="5">
        <v>6</v>
      </c>
      <c r="K302" s="4">
        <v>20400</v>
      </c>
      <c r="L302" s="4">
        <v>7140</v>
      </c>
      <c r="M302" s="3">
        <v>0.35</v>
      </c>
    </row>
    <row r="303" spans="2:13" x14ac:dyDescent="0.25">
      <c r="B303" t="s">
        <v>13</v>
      </c>
      <c r="C303" s="1" t="s">
        <v>20</v>
      </c>
      <c r="D303" s="2">
        <v>44808</v>
      </c>
      <c r="E303" s="5" t="s">
        <v>15</v>
      </c>
      <c r="F303" s="5" t="s">
        <v>40</v>
      </c>
      <c r="G303" s="5" t="s">
        <v>41</v>
      </c>
      <c r="H303" t="s">
        <v>25</v>
      </c>
      <c r="I303" s="4">
        <v>300</v>
      </c>
      <c r="J303" s="5">
        <v>4</v>
      </c>
      <c r="K303" s="4">
        <v>1200</v>
      </c>
      <c r="L303" s="4">
        <v>180</v>
      </c>
      <c r="M303" s="3">
        <v>0.15</v>
      </c>
    </row>
    <row r="304" spans="2:13" x14ac:dyDescent="0.25">
      <c r="B304" t="s">
        <v>13</v>
      </c>
      <c r="C304" s="1" t="s">
        <v>20</v>
      </c>
      <c r="D304" s="2">
        <v>44815</v>
      </c>
      <c r="E304" s="5" t="s">
        <v>15</v>
      </c>
      <c r="F304" s="5" t="s">
        <v>40</v>
      </c>
      <c r="G304" s="5" t="s">
        <v>41</v>
      </c>
      <c r="H304" t="s">
        <v>19</v>
      </c>
      <c r="I304" s="4">
        <v>500</v>
      </c>
      <c r="J304" s="5">
        <v>9</v>
      </c>
      <c r="K304" s="4">
        <v>4500</v>
      </c>
      <c r="L304" s="4">
        <v>1125</v>
      </c>
      <c r="M304" s="3">
        <v>0.25</v>
      </c>
    </row>
    <row r="305" spans="2:13" x14ac:dyDescent="0.25">
      <c r="B305" t="s">
        <v>27</v>
      </c>
      <c r="C305" s="1" t="s">
        <v>20</v>
      </c>
      <c r="D305" s="2">
        <v>44822</v>
      </c>
      <c r="E305" s="5" t="s">
        <v>15</v>
      </c>
      <c r="F305" s="5" t="s">
        <v>40</v>
      </c>
      <c r="G305" s="5" t="s">
        <v>41</v>
      </c>
      <c r="H305" t="s">
        <v>32</v>
      </c>
      <c r="I305" s="4">
        <v>3200</v>
      </c>
      <c r="J305" s="5">
        <v>5</v>
      </c>
      <c r="K305" s="4">
        <v>16000</v>
      </c>
      <c r="L305" s="4">
        <v>3200</v>
      </c>
      <c r="M305" s="3">
        <v>0.2</v>
      </c>
    </row>
    <row r="306" spans="2:13" x14ac:dyDescent="0.25">
      <c r="B306" t="s">
        <v>13</v>
      </c>
      <c r="C306" s="1" t="s">
        <v>20</v>
      </c>
      <c r="D306" s="2">
        <v>44829</v>
      </c>
      <c r="E306" s="5" t="s">
        <v>15</v>
      </c>
      <c r="F306" s="5" t="s">
        <v>40</v>
      </c>
      <c r="G306" s="5" t="s">
        <v>41</v>
      </c>
      <c r="H306" t="s">
        <v>19</v>
      </c>
      <c r="I306" s="4">
        <v>500</v>
      </c>
      <c r="J306" s="5">
        <v>1</v>
      </c>
      <c r="K306" s="4">
        <v>500</v>
      </c>
      <c r="L306" s="4">
        <v>125</v>
      </c>
      <c r="M306" s="3">
        <v>0.25</v>
      </c>
    </row>
    <row r="307" spans="2:13" x14ac:dyDescent="0.25">
      <c r="B307" t="s">
        <v>27</v>
      </c>
      <c r="C307" s="1" t="s">
        <v>20</v>
      </c>
      <c r="D307" s="2">
        <v>44836</v>
      </c>
      <c r="E307" s="5" t="s">
        <v>15</v>
      </c>
      <c r="F307" s="5" t="s">
        <v>40</v>
      </c>
      <c r="G307" s="5" t="s">
        <v>41</v>
      </c>
      <c r="H307" t="s">
        <v>26</v>
      </c>
      <c r="I307" s="4">
        <v>1700</v>
      </c>
      <c r="J307" s="5">
        <v>6</v>
      </c>
      <c r="K307" s="4">
        <v>10200</v>
      </c>
      <c r="L307" s="4">
        <v>5100</v>
      </c>
      <c r="M307" s="3">
        <v>0.5</v>
      </c>
    </row>
    <row r="308" spans="2:13" x14ac:dyDescent="0.25">
      <c r="B308" t="s">
        <v>13</v>
      </c>
      <c r="C308" s="1" t="s">
        <v>20</v>
      </c>
      <c r="D308" s="2">
        <v>44843</v>
      </c>
      <c r="E308" s="5" t="s">
        <v>15</v>
      </c>
      <c r="F308" s="5" t="s">
        <v>40</v>
      </c>
      <c r="G308" s="5" t="s">
        <v>41</v>
      </c>
      <c r="H308" t="s">
        <v>18</v>
      </c>
      <c r="I308" s="4">
        <v>8902</v>
      </c>
      <c r="J308" s="5">
        <v>4</v>
      </c>
      <c r="K308" s="4">
        <v>35608</v>
      </c>
      <c r="L308" s="4">
        <v>12462.8</v>
      </c>
      <c r="M308" s="3">
        <v>0.35</v>
      </c>
    </row>
    <row r="309" spans="2:13" x14ac:dyDescent="0.25">
      <c r="B309" t="s">
        <v>22</v>
      </c>
      <c r="C309" s="1" t="s">
        <v>20</v>
      </c>
      <c r="D309" s="2">
        <v>44850</v>
      </c>
      <c r="E309" s="5" t="s">
        <v>15</v>
      </c>
      <c r="F309" s="5" t="s">
        <v>40</v>
      </c>
      <c r="G309" s="5" t="s">
        <v>41</v>
      </c>
      <c r="H309" t="s">
        <v>29</v>
      </c>
      <c r="I309" s="4">
        <v>5340</v>
      </c>
      <c r="J309" s="5">
        <v>1</v>
      </c>
      <c r="K309" s="4">
        <v>5340</v>
      </c>
      <c r="L309" s="4">
        <v>1602</v>
      </c>
      <c r="M309" s="3">
        <v>0.3</v>
      </c>
    </row>
    <row r="310" spans="2:13" x14ac:dyDescent="0.25">
      <c r="B310" t="s">
        <v>13</v>
      </c>
      <c r="C310" s="1" t="s">
        <v>20</v>
      </c>
      <c r="D310" s="2">
        <v>44857</v>
      </c>
      <c r="E310" s="5" t="s">
        <v>15</v>
      </c>
      <c r="F310" s="5" t="s">
        <v>40</v>
      </c>
      <c r="G310" s="5" t="s">
        <v>41</v>
      </c>
      <c r="H310" t="s">
        <v>18</v>
      </c>
      <c r="I310" s="4">
        <v>8902</v>
      </c>
      <c r="J310" s="5">
        <v>8</v>
      </c>
      <c r="K310" s="4">
        <v>71216</v>
      </c>
      <c r="L310" s="4">
        <v>24925.599999999999</v>
      </c>
      <c r="M310" s="3">
        <v>0.35</v>
      </c>
    </row>
    <row r="311" spans="2:13" x14ac:dyDescent="0.25">
      <c r="B311" t="s">
        <v>27</v>
      </c>
      <c r="C311" s="1" t="s">
        <v>14</v>
      </c>
      <c r="D311" s="2">
        <v>44864</v>
      </c>
      <c r="E311" s="5" t="s">
        <v>15</v>
      </c>
      <c r="F311" s="5" t="s">
        <v>40</v>
      </c>
      <c r="G311" s="5" t="s">
        <v>41</v>
      </c>
      <c r="H311" t="s">
        <v>19</v>
      </c>
      <c r="I311" s="4">
        <v>500</v>
      </c>
      <c r="J311" s="5">
        <v>5</v>
      </c>
      <c r="K311" s="4">
        <v>2500</v>
      </c>
      <c r="L311" s="4">
        <v>625</v>
      </c>
      <c r="M311" s="3">
        <v>0.25</v>
      </c>
    </row>
    <row r="312" spans="2:13" x14ac:dyDescent="0.25">
      <c r="B312" t="s">
        <v>34</v>
      </c>
      <c r="C312" s="1" t="s">
        <v>20</v>
      </c>
      <c r="D312" s="2">
        <v>44871</v>
      </c>
      <c r="E312" s="5" t="s">
        <v>15</v>
      </c>
      <c r="F312" s="5" t="s">
        <v>40</v>
      </c>
      <c r="G312" s="5" t="s">
        <v>41</v>
      </c>
      <c r="H312" t="s">
        <v>21</v>
      </c>
      <c r="I312" s="4">
        <v>1200</v>
      </c>
      <c r="J312" s="5">
        <v>2</v>
      </c>
      <c r="K312" s="4">
        <v>2400</v>
      </c>
      <c r="L312" s="4">
        <v>720</v>
      </c>
      <c r="M312" s="3">
        <v>0.3</v>
      </c>
    </row>
    <row r="313" spans="2:13" x14ac:dyDescent="0.25">
      <c r="B313" t="s">
        <v>24</v>
      </c>
      <c r="C313" s="1" t="s">
        <v>14</v>
      </c>
      <c r="D313" s="2">
        <v>44878</v>
      </c>
      <c r="E313" s="5" t="s">
        <v>15</v>
      </c>
      <c r="F313" s="5" t="s">
        <v>40</v>
      </c>
      <c r="G313" s="5" t="s">
        <v>41</v>
      </c>
      <c r="H313" t="s">
        <v>35</v>
      </c>
      <c r="I313" s="4">
        <v>4500</v>
      </c>
      <c r="J313" s="5">
        <v>5</v>
      </c>
      <c r="K313" s="4">
        <v>22500</v>
      </c>
      <c r="L313" s="4">
        <v>5625</v>
      </c>
      <c r="M313" s="3">
        <v>0.25</v>
      </c>
    </row>
    <row r="314" spans="2:13" x14ac:dyDescent="0.25">
      <c r="B314" t="s">
        <v>13</v>
      </c>
      <c r="C314" s="1" t="s">
        <v>20</v>
      </c>
      <c r="D314" s="2">
        <v>44885</v>
      </c>
      <c r="E314" s="5" t="s">
        <v>15</v>
      </c>
      <c r="F314" s="5" t="s">
        <v>40</v>
      </c>
      <c r="G314" s="5" t="s">
        <v>41</v>
      </c>
      <c r="H314" t="s">
        <v>18</v>
      </c>
      <c r="I314" s="4">
        <v>8902</v>
      </c>
      <c r="J314" s="5">
        <v>8</v>
      </c>
      <c r="K314" s="4">
        <v>71216</v>
      </c>
      <c r="L314" s="4">
        <v>24925.599999999999</v>
      </c>
      <c r="M314" s="3">
        <v>0.35</v>
      </c>
    </row>
    <row r="315" spans="2:13" x14ac:dyDescent="0.25">
      <c r="B315" t="s">
        <v>34</v>
      </c>
      <c r="C315" s="1" t="s">
        <v>20</v>
      </c>
      <c r="D315" s="2">
        <v>44892</v>
      </c>
      <c r="E315" s="5" t="s">
        <v>15</v>
      </c>
      <c r="F315" s="5" t="s">
        <v>40</v>
      </c>
      <c r="G315" s="5" t="s">
        <v>41</v>
      </c>
      <c r="H315" t="s">
        <v>31</v>
      </c>
      <c r="I315" s="4">
        <v>5300</v>
      </c>
      <c r="J315" s="5">
        <v>1</v>
      </c>
      <c r="K315" s="4">
        <v>5300</v>
      </c>
      <c r="L315" s="4">
        <v>1590</v>
      </c>
      <c r="M315" s="3">
        <v>0.3</v>
      </c>
    </row>
    <row r="316" spans="2:13" x14ac:dyDescent="0.25">
      <c r="B316" t="s">
        <v>24</v>
      </c>
      <c r="C316" s="1" t="s">
        <v>20</v>
      </c>
      <c r="D316" s="2">
        <v>44899</v>
      </c>
      <c r="E316" s="5" t="s">
        <v>15</v>
      </c>
      <c r="F316" s="5" t="s">
        <v>40</v>
      </c>
      <c r="G316" s="5" t="s">
        <v>41</v>
      </c>
      <c r="H316" t="s">
        <v>31</v>
      </c>
      <c r="I316" s="4">
        <v>5300</v>
      </c>
      <c r="J316" s="5">
        <v>1</v>
      </c>
      <c r="K316" s="4">
        <v>5300</v>
      </c>
      <c r="L316" s="4">
        <v>1590</v>
      </c>
      <c r="M316" s="3">
        <v>0.3</v>
      </c>
    </row>
    <row r="317" spans="2:13" x14ac:dyDescent="0.25">
      <c r="B317" t="s">
        <v>13</v>
      </c>
      <c r="C317" s="1" t="s">
        <v>20</v>
      </c>
      <c r="D317" s="2">
        <v>44906</v>
      </c>
      <c r="E317" s="5" t="s">
        <v>15</v>
      </c>
      <c r="F317" s="5" t="s">
        <v>40</v>
      </c>
      <c r="G317" s="5" t="s">
        <v>41</v>
      </c>
      <c r="H317" t="s">
        <v>33</v>
      </c>
      <c r="I317" s="4">
        <v>4600</v>
      </c>
      <c r="J317" s="5">
        <v>8</v>
      </c>
      <c r="K317" s="4">
        <v>36800</v>
      </c>
      <c r="L317" s="4">
        <v>9200</v>
      </c>
      <c r="M317" s="3">
        <v>0.25</v>
      </c>
    </row>
    <row r="318" spans="2:13" x14ac:dyDescent="0.25">
      <c r="B318" t="s">
        <v>22</v>
      </c>
      <c r="C318" s="1" t="s">
        <v>14</v>
      </c>
      <c r="D318" s="2">
        <v>44913</v>
      </c>
      <c r="E318" s="5" t="s">
        <v>15</v>
      </c>
      <c r="F318" s="5" t="s">
        <v>40</v>
      </c>
      <c r="G318" s="5" t="s">
        <v>41</v>
      </c>
      <c r="H318" t="s">
        <v>32</v>
      </c>
      <c r="I318" s="4">
        <v>3200</v>
      </c>
      <c r="J318" s="5">
        <v>6</v>
      </c>
      <c r="K318" s="4">
        <v>19200</v>
      </c>
      <c r="L318" s="4">
        <v>3840</v>
      </c>
      <c r="M318" s="3">
        <v>0.2</v>
      </c>
    </row>
    <row r="319" spans="2:13" x14ac:dyDescent="0.25">
      <c r="B319" t="s">
        <v>13</v>
      </c>
      <c r="C319" s="1" t="s">
        <v>14</v>
      </c>
      <c r="D319" s="2">
        <v>44920</v>
      </c>
      <c r="E319" s="5" t="s">
        <v>15</v>
      </c>
      <c r="F319" s="5" t="s">
        <v>40</v>
      </c>
      <c r="G319" s="5" t="s">
        <v>41</v>
      </c>
      <c r="H319" t="s">
        <v>23</v>
      </c>
      <c r="I319" s="4">
        <v>5130</v>
      </c>
      <c r="J319" s="5">
        <v>5</v>
      </c>
      <c r="K319" s="4">
        <v>25650</v>
      </c>
      <c r="L319" s="4">
        <v>10260</v>
      </c>
      <c r="M319" s="3">
        <v>0.4</v>
      </c>
    </row>
    <row r="320" spans="2:13" x14ac:dyDescent="0.25">
      <c r="B320" t="s">
        <v>22</v>
      </c>
      <c r="C320" s="1" t="s">
        <v>20</v>
      </c>
      <c r="D320" s="2">
        <v>44927</v>
      </c>
      <c r="E320" s="5" t="s">
        <v>15</v>
      </c>
      <c r="F320" s="5" t="s">
        <v>40</v>
      </c>
      <c r="G320" s="5" t="s">
        <v>41</v>
      </c>
      <c r="H320" t="s">
        <v>35</v>
      </c>
      <c r="I320" s="4">
        <v>4500</v>
      </c>
      <c r="J320" s="5">
        <v>11</v>
      </c>
      <c r="K320" s="4">
        <v>49500</v>
      </c>
      <c r="L320" s="4">
        <v>12375</v>
      </c>
      <c r="M320" s="3">
        <v>0.25</v>
      </c>
    </row>
    <row r="321" spans="2:13" x14ac:dyDescent="0.25">
      <c r="B321" t="s">
        <v>34</v>
      </c>
      <c r="C321" s="1" t="s">
        <v>20</v>
      </c>
      <c r="D321" s="2">
        <v>44934</v>
      </c>
      <c r="E321" s="5" t="s">
        <v>15</v>
      </c>
      <c r="F321" s="5" t="s">
        <v>40</v>
      </c>
      <c r="G321" s="5" t="s">
        <v>41</v>
      </c>
      <c r="H321" t="s">
        <v>25</v>
      </c>
      <c r="I321" s="4">
        <v>300</v>
      </c>
      <c r="J321" s="5">
        <v>4</v>
      </c>
      <c r="K321" s="4">
        <v>1200</v>
      </c>
      <c r="L321" s="4">
        <v>180</v>
      </c>
      <c r="M321" s="3">
        <v>0.15</v>
      </c>
    </row>
    <row r="322" spans="2:13" x14ac:dyDescent="0.25">
      <c r="B322" t="s">
        <v>13</v>
      </c>
      <c r="C322" s="1" t="s">
        <v>14</v>
      </c>
      <c r="D322" s="2">
        <v>44941</v>
      </c>
      <c r="E322" s="5" t="s">
        <v>15</v>
      </c>
      <c r="F322" s="5" t="s">
        <v>40</v>
      </c>
      <c r="G322" s="5" t="s">
        <v>41</v>
      </c>
      <c r="H322" t="s">
        <v>18</v>
      </c>
      <c r="I322" s="4">
        <v>8902</v>
      </c>
      <c r="J322" s="5">
        <v>3</v>
      </c>
      <c r="K322" s="4">
        <v>26706</v>
      </c>
      <c r="L322" s="4">
        <v>9347.0999999999985</v>
      </c>
      <c r="M322" s="3">
        <v>0.35</v>
      </c>
    </row>
    <row r="323" spans="2:13" x14ac:dyDescent="0.25">
      <c r="B323" t="s">
        <v>13</v>
      </c>
      <c r="C323" s="1" t="s">
        <v>14</v>
      </c>
      <c r="D323" s="2">
        <v>44948</v>
      </c>
      <c r="E323" s="5" t="s">
        <v>15</v>
      </c>
      <c r="F323" s="5" t="s">
        <v>40</v>
      </c>
      <c r="G323" s="5" t="s">
        <v>41</v>
      </c>
      <c r="H323" t="s">
        <v>33</v>
      </c>
      <c r="I323" s="4">
        <v>4600</v>
      </c>
      <c r="J323" s="5">
        <v>12</v>
      </c>
      <c r="K323" s="4">
        <v>55200</v>
      </c>
      <c r="L323" s="4">
        <v>13800</v>
      </c>
      <c r="M323" s="3">
        <v>0.25</v>
      </c>
    </row>
    <row r="324" spans="2:13" x14ac:dyDescent="0.25">
      <c r="B324" t="s">
        <v>13</v>
      </c>
      <c r="C324" s="1" t="s">
        <v>14</v>
      </c>
      <c r="D324" s="2">
        <v>44955</v>
      </c>
      <c r="E324" s="5" t="s">
        <v>15</v>
      </c>
      <c r="F324" s="5" t="s">
        <v>40</v>
      </c>
      <c r="G324" s="5" t="s">
        <v>41</v>
      </c>
      <c r="H324" t="s">
        <v>30</v>
      </c>
      <c r="I324" s="4">
        <v>3400</v>
      </c>
      <c r="J324" s="5">
        <v>1</v>
      </c>
      <c r="K324" s="4">
        <v>3400</v>
      </c>
      <c r="L324" s="4">
        <v>1190</v>
      </c>
      <c r="M324" s="3">
        <v>0.35</v>
      </c>
    </row>
    <row r="325" spans="2:13" x14ac:dyDescent="0.25">
      <c r="B325" t="s">
        <v>34</v>
      </c>
      <c r="C325" s="1" t="s">
        <v>20</v>
      </c>
      <c r="D325" s="2">
        <v>44962</v>
      </c>
      <c r="E325" s="5" t="s">
        <v>15</v>
      </c>
      <c r="F325" s="5" t="s">
        <v>40</v>
      </c>
      <c r="G325" s="5" t="s">
        <v>41</v>
      </c>
      <c r="H325" t="s">
        <v>29</v>
      </c>
      <c r="I325" s="4">
        <v>5340</v>
      </c>
      <c r="J325" s="5">
        <v>8</v>
      </c>
      <c r="K325" s="4">
        <v>42720</v>
      </c>
      <c r="L325" s="4">
        <v>12816</v>
      </c>
      <c r="M325" s="3">
        <v>0.3</v>
      </c>
    </row>
    <row r="326" spans="2:13" x14ac:dyDescent="0.25">
      <c r="B326" t="s">
        <v>13</v>
      </c>
      <c r="C326" s="1" t="s">
        <v>14</v>
      </c>
      <c r="D326" s="2">
        <v>44969</v>
      </c>
      <c r="E326" s="5" t="s">
        <v>15</v>
      </c>
      <c r="F326" s="5" t="s">
        <v>40</v>
      </c>
      <c r="G326" s="5" t="s">
        <v>41</v>
      </c>
      <c r="H326" t="s">
        <v>26</v>
      </c>
      <c r="I326" s="4">
        <v>1700</v>
      </c>
      <c r="J326" s="5">
        <v>12</v>
      </c>
      <c r="K326" s="4">
        <v>20400</v>
      </c>
      <c r="L326" s="4">
        <v>10200</v>
      </c>
      <c r="M326" s="3">
        <v>0.5</v>
      </c>
    </row>
    <row r="327" spans="2:13" x14ac:dyDescent="0.25">
      <c r="B327" t="s">
        <v>27</v>
      </c>
      <c r="C327" s="1" t="s">
        <v>14</v>
      </c>
      <c r="D327" s="2">
        <v>44976</v>
      </c>
      <c r="E327" s="5" t="s">
        <v>15</v>
      </c>
      <c r="F327" s="5" t="s">
        <v>40</v>
      </c>
      <c r="G327" s="5" t="s">
        <v>41</v>
      </c>
      <c r="H327" t="s">
        <v>32</v>
      </c>
      <c r="I327" s="4">
        <v>3200</v>
      </c>
      <c r="J327" s="5">
        <v>12</v>
      </c>
      <c r="K327" s="4">
        <v>38400</v>
      </c>
      <c r="L327" s="4">
        <v>7680</v>
      </c>
      <c r="M327" s="3">
        <v>0.2</v>
      </c>
    </row>
    <row r="328" spans="2:13" x14ac:dyDescent="0.25">
      <c r="B328" t="s">
        <v>27</v>
      </c>
      <c r="C328" s="1" t="s">
        <v>20</v>
      </c>
      <c r="D328" s="2">
        <v>44983</v>
      </c>
      <c r="E328" s="5" t="s">
        <v>15</v>
      </c>
      <c r="F328" s="5" t="s">
        <v>40</v>
      </c>
      <c r="G328" s="5" t="s">
        <v>41</v>
      </c>
      <c r="H328" t="s">
        <v>19</v>
      </c>
      <c r="I328" s="4">
        <v>500</v>
      </c>
      <c r="J328" s="5">
        <v>10</v>
      </c>
      <c r="K328" s="4">
        <v>5000</v>
      </c>
      <c r="L328" s="4">
        <v>1250</v>
      </c>
      <c r="M328" s="3">
        <v>0.25</v>
      </c>
    </row>
    <row r="329" spans="2:13" x14ac:dyDescent="0.25">
      <c r="B329" t="s">
        <v>27</v>
      </c>
      <c r="C329" s="1" t="s">
        <v>20</v>
      </c>
      <c r="D329" s="2">
        <v>44990</v>
      </c>
      <c r="E329" s="5" t="s">
        <v>15</v>
      </c>
      <c r="F329" s="5" t="s">
        <v>40</v>
      </c>
      <c r="G329" s="5" t="s">
        <v>41</v>
      </c>
      <c r="H329" t="s">
        <v>31</v>
      </c>
      <c r="I329" s="4">
        <v>5300</v>
      </c>
      <c r="J329" s="5">
        <v>10</v>
      </c>
      <c r="K329" s="4">
        <v>53000</v>
      </c>
      <c r="L329" s="4">
        <v>15900</v>
      </c>
      <c r="M329" s="3">
        <v>0.3</v>
      </c>
    </row>
    <row r="330" spans="2:13" x14ac:dyDescent="0.25">
      <c r="B330" t="s">
        <v>13</v>
      </c>
      <c r="C330" s="1" t="s">
        <v>20</v>
      </c>
      <c r="D330" s="2">
        <v>44997</v>
      </c>
      <c r="E330" s="5" t="s">
        <v>15</v>
      </c>
      <c r="F330" s="5" t="s">
        <v>40</v>
      </c>
      <c r="G330" s="5" t="s">
        <v>41</v>
      </c>
      <c r="H330" t="s">
        <v>32</v>
      </c>
      <c r="I330" s="4">
        <v>3200</v>
      </c>
      <c r="J330" s="5">
        <v>7</v>
      </c>
      <c r="K330" s="4">
        <v>22400</v>
      </c>
      <c r="L330" s="4">
        <v>4480</v>
      </c>
      <c r="M330" s="3">
        <v>0.2</v>
      </c>
    </row>
    <row r="331" spans="2:13" x14ac:dyDescent="0.25">
      <c r="B331" t="s">
        <v>34</v>
      </c>
      <c r="C331" s="1" t="s">
        <v>14</v>
      </c>
      <c r="D331" s="2">
        <v>45004</v>
      </c>
      <c r="E331" s="5" t="s">
        <v>15</v>
      </c>
      <c r="F331" s="5" t="s">
        <v>40</v>
      </c>
      <c r="G331" s="5" t="s">
        <v>41</v>
      </c>
      <c r="H331" t="s">
        <v>19</v>
      </c>
      <c r="I331" s="4">
        <v>500</v>
      </c>
      <c r="J331" s="5">
        <v>15</v>
      </c>
      <c r="K331" s="4">
        <v>7500</v>
      </c>
      <c r="L331" s="4">
        <v>1875</v>
      </c>
      <c r="M331" s="3">
        <v>0.25</v>
      </c>
    </row>
    <row r="332" spans="2:13" x14ac:dyDescent="0.25">
      <c r="B332" t="s">
        <v>27</v>
      </c>
      <c r="C332" s="1" t="s">
        <v>14</v>
      </c>
      <c r="D332" s="2">
        <v>45011</v>
      </c>
      <c r="E332" s="5" t="s">
        <v>15</v>
      </c>
      <c r="F332" s="5" t="s">
        <v>40</v>
      </c>
      <c r="G332" s="5" t="s">
        <v>41</v>
      </c>
      <c r="H332" t="s">
        <v>32</v>
      </c>
      <c r="I332" s="4">
        <v>3200</v>
      </c>
      <c r="J332" s="5">
        <v>10</v>
      </c>
      <c r="K332" s="4">
        <v>32000</v>
      </c>
      <c r="L332" s="4">
        <v>6400</v>
      </c>
      <c r="M332" s="3">
        <v>0.2</v>
      </c>
    </row>
    <row r="333" spans="2:13" x14ac:dyDescent="0.25">
      <c r="B333" t="s">
        <v>13</v>
      </c>
      <c r="C333" s="1" t="s">
        <v>20</v>
      </c>
      <c r="D333" s="2">
        <v>45018</v>
      </c>
      <c r="E333" s="5" t="s">
        <v>15</v>
      </c>
      <c r="F333" s="5" t="s">
        <v>40</v>
      </c>
      <c r="G333" s="5" t="s">
        <v>41</v>
      </c>
      <c r="H333" t="s">
        <v>35</v>
      </c>
      <c r="I333" s="4">
        <v>4500</v>
      </c>
      <c r="J333" s="5">
        <v>8</v>
      </c>
      <c r="K333" s="4">
        <v>36000</v>
      </c>
      <c r="L333" s="4">
        <v>9000</v>
      </c>
      <c r="M333" s="3">
        <v>0.25</v>
      </c>
    </row>
    <row r="334" spans="2:13" x14ac:dyDescent="0.25">
      <c r="B334" t="s">
        <v>27</v>
      </c>
      <c r="C334" s="1" t="s">
        <v>20</v>
      </c>
      <c r="D334" s="2">
        <v>45025</v>
      </c>
      <c r="E334" s="5" t="s">
        <v>15</v>
      </c>
      <c r="F334" s="5" t="s">
        <v>40</v>
      </c>
      <c r="G334" s="5" t="s">
        <v>41</v>
      </c>
      <c r="H334" t="s">
        <v>35</v>
      </c>
      <c r="I334" s="4">
        <v>4500</v>
      </c>
      <c r="J334" s="5">
        <v>4</v>
      </c>
      <c r="K334" s="4">
        <v>18000</v>
      </c>
      <c r="L334" s="4">
        <v>4500</v>
      </c>
      <c r="M334" s="3">
        <v>0.25</v>
      </c>
    </row>
    <row r="335" spans="2:13" x14ac:dyDescent="0.25">
      <c r="B335" t="s">
        <v>22</v>
      </c>
      <c r="C335" s="1" t="s">
        <v>20</v>
      </c>
      <c r="D335" s="2">
        <v>45032</v>
      </c>
      <c r="E335" s="5" t="s">
        <v>15</v>
      </c>
      <c r="F335" s="5" t="s">
        <v>40</v>
      </c>
      <c r="G335" s="5" t="s">
        <v>41</v>
      </c>
      <c r="H335" t="s">
        <v>35</v>
      </c>
      <c r="I335" s="4">
        <v>4500</v>
      </c>
      <c r="J335" s="5">
        <v>5</v>
      </c>
      <c r="K335" s="4">
        <v>22500</v>
      </c>
      <c r="L335" s="4">
        <v>5625</v>
      </c>
      <c r="M335" s="3">
        <v>0.25</v>
      </c>
    </row>
    <row r="336" spans="2:13" x14ac:dyDescent="0.25">
      <c r="B336" t="s">
        <v>34</v>
      </c>
      <c r="C336" s="1" t="s">
        <v>20</v>
      </c>
      <c r="D336" s="2">
        <v>45039</v>
      </c>
      <c r="E336" s="5" t="s">
        <v>15</v>
      </c>
      <c r="F336" s="5" t="s">
        <v>40</v>
      </c>
      <c r="G336" s="5" t="s">
        <v>41</v>
      </c>
      <c r="H336" t="s">
        <v>35</v>
      </c>
      <c r="I336" s="4">
        <v>4500</v>
      </c>
      <c r="J336" s="5">
        <v>6</v>
      </c>
      <c r="K336" s="4">
        <v>27000</v>
      </c>
      <c r="L336" s="4">
        <v>6750</v>
      </c>
      <c r="M336" s="3">
        <v>0.25</v>
      </c>
    </row>
    <row r="337" spans="2:13" x14ac:dyDescent="0.25">
      <c r="B337" t="s">
        <v>22</v>
      </c>
      <c r="C337" s="1" t="s">
        <v>20</v>
      </c>
      <c r="D337" s="2">
        <v>45046</v>
      </c>
      <c r="E337" s="5" t="s">
        <v>15</v>
      </c>
      <c r="F337" s="5" t="s">
        <v>40</v>
      </c>
      <c r="G337" s="5" t="s">
        <v>41</v>
      </c>
      <c r="H337" t="s">
        <v>21</v>
      </c>
      <c r="I337" s="4">
        <v>1200</v>
      </c>
      <c r="J337" s="5">
        <v>4</v>
      </c>
      <c r="K337" s="4">
        <v>4800</v>
      </c>
      <c r="L337" s="4">
        <v>1440</v>
      </c>
      <c r="M337" s="3">
        <v>0.3</v>
      </c>
    </row>
    <row r="338" spans="2:13" x14ac:dyDescent="0.25">
      <c r="B338" t="s">
        <v>24</v>
      </c>
      <c r="C338" s="1" t="s">
        <v>20</v>
      </c>
      <c r="D338" s="2">
        <v>45053</v>
      </c>
      <c r="E338" s="5" t="s">
        <v>15</v>
      </c>
      <c r="F338" s="5" t="s">
        <v>40</v>
      </c>
      <c r="G338" s="5" t="s">
        <v>41</v>
      </c>
      <c r="H338" t="s">
        <v>30</v>
      </c>
      <c r="I338" s="4">
        <v>3400</v>
      </c>
      <c r="J338" s="5">
        <v>10</v>
      </c>
      <c r="K338" s="4">
        <v>3400</v>
      </c>
      <c r="L338" s="4">
        <v>1190</v>
      </c>
      <c r="M338" s="3">
        <v>0.35</v>
      </c>
    </row>
    <row r="339" spans="2:13" x14ac:dyDescent="0.25">
      <c r="B339" t="s">
        <v>27</v>
      </c>
      <c r="C339" s="1" t="s">
        <v>14</v>
      </c>
      <c r="D339" s="2">
        <v>45060</v>
      </c>
      <c r="E339" s="5" t="s">
        <v>15</v>
      </c>
      <c r="F339" s="5" t="s">
        <v>40</v>
      </c>
      <c r="G339" s="5" t="s">
        <v>41</v>
      </c>
      <c r="H339" t="s">
        <v>19</v>
      </c>
      <c r="I339" s="4">
        <v>500</v>
      </c>
      <c r="J339" s="5">
        <v>10</v>
      </c>
      <c r="K339" s="4">
        <v>5000</v>
      </c>
      <c r="L339" s="4">
        <v>1250</v>
      </c>
      <c r="M339" s="3">
        <v>0.25</v>
      </c>
    </row>
    <row r="340" spans="2:13" x14ac:dyDescent="0.25">
      <c r="B340" t="s">
        <v>27</v>
      </c>
      <c r="C340" s="1" t="s">
        <v>20</v>
      </c>
      <c r="D340" s="2">
        <v>45067</v>
      </c>
      <c r="E340" s="5" t="s">
        <v>15</v>
      </c>
      <c r="F340" s="5" t="s">
        <v>40</v>
      </c>
      <c r="G340" s="5" t="s">
        <v>41</v>
      </c>
      <c r="H340" t="s">
        <v>30</v>
      </c>
      <c r="I340" s="4">
        <v>3400</v>
      </c>
      <c r="J340" s="5">
        <v>8</v>
      </c>
      <c r="K340" s="4">
        <v>27200</v>
      </c>
      <c r="L340" s="4">
        <v>9520</v>
      </c>
      <c r="M340" s="3">
        <v>0.35</v>
      </c>
    </row>
    <row r="341" spans="2:13" x14ac:dyDescent="0.25">
      <c r="B341" t="s">
        <v>13</v>
      </c>
      <c r="C341" s="1" t="s">
        <v>20</v>
      </c>
      <c r="D341" s="2">
        <v>45074</v>
      </c>
      <c r="E341" s="5" t="s">
        <v>15</v>
      </c>
      <c r="F341" s="5" t="s">
        <v>40</v>
      </c>
      <c r="G341" s="5" t="s">
        <v>41</v>
      </c>
      <c r="H341" t="s">
        <v>33</v>
      </c>
      <c r="I341" s="4">
        <v>4600</v>
      </c>
      <c r="J341" s="5">
        <v>12</v>
      </c>
      <c r="K341" s="4">
        <v>55200</v>
      </c>
      <c r="L341" s="4">
        <v>13800</v>
      </c>
      <c r="M341" s="3">
        <v>0.25</v>
      </c>
    </row>
    <row r="342" spans="2:13" x14ac:dyDescent="0.25">
      <c r="B342" t="s">
        <v>27</v>
      </c>
      <c r="C342" s="1" t="s">
        <v>14</v>
      </c>
      <c r="D342" s="2">
        <v>45081</v>
      </c>
      <c r="E342" s="5" t="s">
        <v>15</v>
      </c>
      <c r="F342" s="5" t="s">
        <v>40</v>
      </c>
      <c r="G342" s="5" t="s">
        <v>41</v>
      </c>
      <c r="H342" t="s">
        <v>19</v>
      </c>
      <c r="I342" s="4">
        <v>500</v>
      </c>
      <c r="J342" s="5">
        <v>10</v>
      </c>
      <c r="K342" s="4">
        <v>5000</v>
      </c>
      <c r="L342" s="4">
        <v>1250</v>
      </c>
      <c r="M342" s="3">
        <v>0.25</v>
      </c>
    </row>
    <row r="343" spans="2:13" x14ac:dyDescent="0.25">
      <c r="B343" t="s">
        <v>24</v>
      </c>
      <c r="C343" s="1" t="s">
        <v>20</v>
      </c>
      <c r="D343" s="2">
        <v>45088</v>
      </c>
      <c r="E343" s="5" t="s">
        <v>15</v>
      </c>
      <c r="F343" s="5" t="s">
        <v>40</v>
      </c>
      <c r="G343" s="5" t="s">
        <v>41</v>
      </c>
      <c r="H343" t="s">
        <v>23</v>
      </c>
      <c r="I343" s="4">
        <v>5130</v>
      </c>
      <c r="J343" s="5">
        <v>15</v>
      </c>
      <c r="K343" s="4">
        <v>76950</v>
      </c>
      <c r="L343" s="4">
        <v>30780</v>
      </c>
      <c r="M343" s="3">
        <v>0.4</v>
      </c>
    </row>
    <row r="344" spans="2:13" x14ac:dyDescent="0.25">
      <c r="B344" t="s">
        <v>34</v>
      </c>
      <c r="C344" s="1" t="s">
        <v>14</v>
      </c>
      <c r="D344" s="2">
        <v>45095</v>
      </c>
      <c r="E344" s="5" t="s">
        <v>15</v>
      </c>
      <c r="F344" s="5" t="s">
        <v>40</v>
      </c>
      <c r="G344" s="5" t="s">
        <v>41</v>
      </c>
      <c r="H344" t="s">
        <v>28</v>
      </c>
      <c r="I344" s="4">
        <v>1500</v>
      </c>
      <c r="J344" s="5">
        <v>1</v>
      </c>
      <c r="K344" s="4">
        <v>1500</v>
      </c>
      <c r="L344" s="4">
        <v>600</v>
      </c>
      <c r="M344" s="3">
        <v>0.4</v>
      </c>
    </row>
    <row r="345" spans="2:13" x14ac:dyDescent="0.25">
      <c r="B345" t="s">
        <v>13</v>
      </c>
      <c r="C345" s="1" t="s">
        <v>20</v>
      </c>
      <c r="D345" s="2">
        <v>45102</v>
      </c>
      <c r="E345" s="5" t="s">
        <v>15</v>
      </c>
      <c r="F345" s="5" t="s">
        <v>40</v>
      </c>
      <c r="G345" s="5" t="s">
        <v>41</v>
      </c>
      <c r="H345" t="s">
        <v>32</v>
      </c>
      <c r="I345" s="4">
        <v>3200</v>
      </c>
      <c r="J345" s="5">
        <v>20</v>
      </c>
      <c r="K345" s="4">
        <v>35200</v>
      </c>
      <c r="L345" s="4">
        <v>7040</v>
      </c>
      <c r="M345" s="3">
        <v>0.2</v>
      </c>
    </row>
    <row r="346" spans="2:13" x14ac:dyDescent="0.25">
      <c r="B346" t="s">
        <v>13</v>
      </c>
      <c r="C346" s="1" t="s">
        <v>20</v>
      </c>
      <c r="D346" s="2">
        <v>45109</v>
      </c>
      <c r="E346" s="5" t="s">
        <v>15</v>
      </c>
      <c r="F346" s="5" t="s">
        <v>40</v>
      </c>
      <c r="G346" s="5" t="s">
        <v>41</v>
      </c>
      <c r="H346" t="s">
        <v>29</v>
      </c>
      <c r="I346" s="4">
        <v>5340</v>
      </c>
      <c r="J346" s="5">
        <v>20</v>
      </c>
      <c r="K346" s="4">
        <v>10680</v>
      </c>
      <c r="L346" s="4">
        <v>3204</v>
      </c>
      <c r="M346" s="3">
        <v>0.3</v>
      </c>
    </row>
    <row r="347" spans="2:13" x14ac:dyDescent="0.25">
      <c r="B347" t="s">
        <v>27</v>
      </c>
      <c r="C347" s="1" t="s">
        <v>14</v>
      </c>
      <c r="D347" s="2">
        <v>45116</v>
      </c>
      <c r="E347" s="5" t="s">
        <v>15</v>
      </c>
      <c r="F347" s="5" t="s">
        <v>40</v>
      </c>
      <c r="G347" s="5" t="s">
        <v>41</v>
      </c>
      <c r="H347" t="s">
        <v>29</v>
      </c>
      <c r="I347" s="4">
        <v>5340</v>
      </c>
      <c r="J347" s="5">
        <v>1</v>
      </c>
      <c r="K347" s="4">
        <v>5340</v>
      </c>
      <c r="L347" s="4">
        <v>1602</v>
      </c>
      <c r="M347" s="3">
        <v>0.3</v>
      </c>
    </row>
    <row r="348" spans="2:13" x14ac:dyDescent="0.25">
      <c r="B348" t="s">
        <v>13</v>
      </c>
      <c r="C348" s="1" t="s">
        <v>14</v>
      </c>
      <c r="D348" s="2">
        <v>45123</v>
      </c>
      <c r="E348" s="5" t="s">
        <v>15</v>
      </c>
      <c r="F348" s="5" t="s">
        <v>40</v>
      </c>
      <c r="G348" s="5" t="s">
        <v>41</v>
      </c>
      <c r="H348" t="s">
        <v>19</v>
      </c>
      <c r="I348" s="4">
        <v>500</v>
      </c>
      <c r="J348" s="5">
        <v>5</v>
      </c>
      <c r="K348" s="4">
        <v>2500</v>
      </c>
      <c r="L348" s="4">
        <v>625</v>
      </c>
      <c r="M348" s="3">
        <v>0.25</v>
      </c>
    </row>
    <row r="349" spans="2:13" x14ac:dyDescent="0.25">
      <c r="B349" t="s">
        <v>13</v>
      </c>
      <c r="C349" s="1" t="s">
        <v>14</v>
      </c>
      <c r="D349" s="2">
        <v>45130</v>
      </c>
      <c r="E349" s="5" t="s">
        <v>15</v>
      </c>
      <c r="F349" s="5" t="s">
        <v>40</v>
      </c>
      <c r="G349" s="5" t="s">
        <v>41</v>
      </c>
      <c r="H349" t="s">
        <v>29</v>
      </c>
      <c r="I349" s="4">
        <v>5340</v>
      </c>
      <c r="J349" s="5">
        <v>12</v>
      </c>
      <c r="K349" s="4">
        <v>64080</v>
      </c>
      <c r="L349" s="4">
        <v>19224</v>
      </c>
      <c r="M349" s="3">
        <v>0.3</v>
      </c>
    </row>
    <row r="350" spans="2:13" x14ac:dyDescent="0.25">
      <c r="B350" t="s">
        <v>34</v>
      </c>
      <c r="C350" s="1" t="s">
        <v>20</v>
      </c>
      <c r="D350" s="2">
        <v>45137</v>
      </c>
      <c r="E350" s="5" t="s">
        <v>15</v>
      </c>
      <c r="F350" s="5" t="s">
        <v>40</v>
      </c>
      <c r="G350" s="5" t="s">
        <v>41</v>
      </c>
      <c r="H350" t="s">
        <v>21</v>
      </c>
      <c r="I350" s="4">
        <v>1200</v>
      </c>
      <c r="J350" s="5">
        <v>8</v>
      </c>
      <c r="K350" s="4">
        <v>9600</v>
      </c>
      <c r="L350" s="4">
        <v>2880</v>
      </c>
      <c r="M350" s="3">
        <v>0.3</v>
      </c>
    </row>
    <row r="351" spans="2:13" x14ac:dyDescent="0.25">
      <c r="B351" t="s">
        <v>13</v>
      </c>
      <c r="C351" s="1" t="s">
        <v>14</v>
      </c>
      <c r="D351" s="2">
        <v>45144</v>
      </c>
      <c r="E351" s="5" t="s">
        <v>15</v>
      </c>
      <c r="F351" s="5" t="s">
        <v>40</v>
      </c>
      <c r="G351" s="5" t="s">
        <v>41</v>
      </c>
      <c r="H351" t="s">
        <v>31</v>
      </c>
      <c r="I351" s="4">
        <v>5300</v>
      </c>
      <c r="J351" s="5">
        <v>20</v>
      </c>
      <c r="K351" s="4">
        <v>42400</v>
      </c>
      <c r="L351" s="4">
        <v>12720</v>
      </c>
      <c r="M351" s="3">
        <v>0.3</v>
      </c>
    </row>
    <row r="352" spans="2:13" x14ac:dyDescent="0.25">
      <c r="B352" t="s">
        <v>22</v>
      </c>
      <c r="C352" s="1" t="s">
        <v>20</v>
      </c>
      <c r="D352" s="2">
        <v>45151</v>
      </c>
      <c r="E352" s="5" t="s">
        <v>15</v>
      </c>
      <c r="F352" s="5" t="s">
        <v>40</v>
      </c>
      <c r="G352" s="5" t="s">
        <v>41</v>
      </c>
      <c r="H352" t="s">
        <v>18</v>
      </c>
      <c r="I352" s="4">
        <v>8902</v>
      </c>
      <c r="J352" s="5">
        <v>20</v>
      </c>
      <c r="K352" s="4">
        <v>97922</v>
      </c>
      <c r="L352" s="4">
        <v>34272.699999999997</v>
      </c>
      <c r="M352" s="3">
        <v>0.35</v>
      </c>
    </row>
    <row r="353" spans="2:13" x14ac:dyDescent="0.25">
      <c r="B353" t="s">
        <v>27</v>
      </c>
      <c r="C353" s="1" t="s">
        <v>20</v>
      </c>
      <c r="D353" s="2">
        <v>45158</v>
      </c>
      <c r="E353" s="5" t="s">
        <v>15</v>
      </c>
      <c r="F353" s="5" t="s">
        <v>40</v>
      </c>
      <c r="G353" s="5" t="s">
        <v>41</v>
      </c>
      <c r="H353" t="s">
        <v>18</v>
      </c>
      <c r="I353" s="4">
        <v>8902</v>
      </c>
      <c r="J353" s="5">
        <v>12</v>
      </c>
      <c r="K353" s="4">
        <v>106824</v>
      </c>
      <c r="L353" s="4">
        <v>37388.399999999994</v>
      </c>
      <c r="M353" s="3">
        <v>0.35</v>
      </c>
    </row>
    <row r="354" spans="2:13" x14ac:dyDescent="0.25">
      <c r="B354" t="s">
        <v>22</v>
      </c>
      <c r="C354" s="1" t="s">
        <v>20</v>
      </c>
      <c r="D354" s="2">
        <v>45165</v>
      </c>
      <c r="E354" s="5" t="s">
        <v>15</v>
      </c>
      <c r="F354" s="5" t="s">
        <v>40</v>
      </c>
      <c r="G354" s="5" t="s">
        <v>41</v>
      </c>
      <c r="H354" t="s">
        <v>35</v>
      </c>
      <c r="I354" s="4">
        <v>4500</v>
      </c>
      <c r="J354" s="5">
        <v>3</v>
      </c>
      <c r="K354" s="4">
        <v>13500</v>
      </c>
      <c r="L354" s="4">
        <v>3375</v>
      </c>
      <c r="M354" s="3">
        <v>0.25</v>
      </c>
    </row>
    <row r="355" spans="2:13" x14ac:dyDescent="0.25">
      <c r="B355" t="s">
        <v>22</v>
      </c>
      <c r="C355" s="1" t="s">
        <v>20</v>
      </c>
      <c r="D355" s="2">
        <v>44766</v>
      </c>
      <c r="E355" s="5" t="s">
        <v>42</v>
      </c>
      <c r="F355" s="5" t="s">
        <v>43</v>
      </c>
      <c r="G355" s="5" t="s">
        <v>44</v>
      </c>
      <c r="H355" t="s">
        <v>31</v>
      </c>
      <c r="I355" s="4">
        <v>5300</v>
      </c>
      <c r="J355" s="5">
        <v>9</v>
      </c>
      <c r="K355" s="4">
        <f t="shared" ref="K355:K386" si="6">I355*J355</f>
        <v>47700</v>
      </c>
      <c r="L355" s="4">
        <f t="shared" ref="L355:L386" si="7">K355*M355</f>
        <v>14310</v>
      </c>
      <c r="M355" s="3">
        <v>0.3</v>
      </c>
    </row>
    <row r="356" spans="2:13" x14ac:dyDescent="0.25">
      <c r="B356" t="s">
        <v>27</v>
      </c>
      <c r="C356" s="1" t="s">
        <v>20</v>
      </c>
      <c r="D356" s="2">
        <v>44773</v>
      </c>
      <c r="E356" s="5" t="s">
        <v>42</v>
      </c>
      <c r="F356" s="5" t="s">
        <v>43</v>
      </c>
      <c r="G356" s="5" t="s">
        <v>44</v>
      </c>
      <c r="H356" t="s">
        <v>21</v>
      </c>
      <c r="I356" s="4">
        <v>1200</v>
      </c>
      <c r="J356" s="5">
        <v>3</v>
      </c>
      <c r="K356" s="4">
        <f t="shared" si="6"/>
        <v>3600</v>
      </c>
      <c r="L356" s="4">
        <f t="shared" si="7"/>
        <v>1080</v>
      </c>
      <c r="M356" s="3">
        <v>0.3</v>
      </c>
    </row>
    <row r="357" spans="2:13" x14ac:dyDescent="0.25">
      <c r="B357" t="s">
        <v>13</v>
      </c>
      <c r="C357" s="1" t="s">
        <v>20</v>
      </c>
      <c r="D357" s="2">
        <v>44780</v>
      </c>
      <c r="E357" s="5" t="s">
        <v>42</v>
      </c>
      <c r="F357" s="5" t="s">
        <v>43</v>
      </c>
      <c r="G357" s="5" t="s">
        <v>44</v>
      </c>
      <c r="H357" t="s">
        <v>25</v>
      </c>
      <c r="I357" s="4">
        <v>300</v>
      </c>
      <c r="J357" s="5">
        <v>6</v>
      </c>
      <c r="K357" s="4">
        <f t="shared" si="6"/>
        <v>1800</v>
      </c>
      <c r="L357" s="4">
        <f t="shared" si="7"/>
        <v>270</v>
      </c>
      <c r="M357" s="3">
        <v>0.15</v>
      </c>
    </row>
    <row r="358" spans="2:13" x14ac:dyDescent="0.25">
      <c r="B358" t="s">
        <v>13</v>
      </c>
      <c r="C358" s="1" t="s">
        <v>14</v>
      </c>
      <c r="D358" s="2">
        <v>44787</v>
      </c>
      <c r="E358" s="5" t="s">
        <v>42</v>
      </c>
      <c r="F358" s="5" t="s">
        <v>43</v>
      </c>
      <c r="G358" s="5" t="s">
        <v>44</v>
      </c>
      <c r="H358" t="s">
        <v>35</v>
      </c>
      <c r="I358" s="4">
        <v>4500</v>
      </c>
      <c r="J358" s="5">
        <v>6</v>
      </c>
      <c r="K358" s="4">
        <f t="shared" si="6"/>
        <v>27000</v>
      </c>
      <c r="L358" s="4">
        <f t="shared" si="7"/>
        <v>6750</v>
      </c>
      <c r="M358" s="3">
        <v>0.25</v>
      </c>
    </row>
    <row r="359" spans="2:13" x14ac:dyDescent="0.25">
      <c r="B359" t="s">
        <v>13</v>
      </c>
      <c r="C359" s="1" t="s">
        <v>14</v>
      </c>
      <c r="D359" s="2">
        <v>44794</v>
      </c>
      <c r="E359" s="5" t="s">
        <v>42</v>
      </c>
      <c r="F359" s="5" t="s">
        <v>43</v>
      </c>
      <c r="G359" s="5" t="s">
        <v>44</v>
      </c>
      <c r="H359" t="s">
        <v>28</v>
      </c>
      <c r="I359" s="4">
        <v>1500</v>
      </c>
      <c r="J359" s="5">
        <v>5</v>
      </c>
      <c r="K359" s="4">
        <f t="shared" si="6"/>
        <v>7500</v>
      </c>
      <c r="L359" s="4">
        <f t="shared" si="7"/>
        <v>3000</v>
      </c>
      <c r="M359" s="3">
        <v>0.4</v>
      </c>
    </row>
    <row r="360" spans="2:13" x14ac:dyDescent="0.25">
      <c r="B360" t="s">
        <v>13</v>
      </c>
      <c r="C360" s="1" t="s">
        <v>14</v>
      </c>
      <c r="D360" s="2">
        <v>44801</v>
      </c>
      <c r="E360" s="5" t="s">
        <v>42</v>
      </c>
      <c r="F360" s="5" t="s">
        <v>43</v>
      </c>
      <c r="G360" s="5" t="s">
        <v>44</v>
      </c>
      <c r="H360" t="s">
        <v>35</v>
      </c>
      <c r="I360" s="4">
        <v>4500</v>
      </c>
      <c r="J360" s="5">
        <v>7</v>
      </c>
      <c r="K360" s="4">
        <f t="shared" si="6"/>
        <v>31500</v>
      </c>
      <c r="L360" s="4">
        <f t="shared" si="7"/>
        <v>7875</v>
      </c>
      <c r="M360" s="3">
        <v>0.25</v>
      </c>
    </row>
    <row r="361" spans="2:13" x14ac:dyDescent="0.25">
      <c r="B361" t="s">
        <v>13</v>
      </c>
      <c r="C361" s="1" t="s">
        <v>20</v>
      </c>
      <c r="D361" s="2">
        <v>44808</v>
      </c>
      <c r="E361" s="5" t="s">
        <v>42</v>
      </c>
      <c r="F361" s="5" t="s">
        <v>43</v>
      </c>
      <c r="G361" s="5" t="s">
        <v>44</v>
      </c>
      <c r="H361" t="s">
        <v>32</v>
      </c>
      <c r="I361" s="4">
        <v>3200</v>
      </c>
      <c r="J361" s="5">
        <v>7</v>
      </c>
      <c r="K361" s="4">
        <f t="shared" si="6"/>
        <v>22400</v>
      </c>
      <c r="L361" s="4">
        <f t="shared" si="7"/>
        <v>4480</v>
      </c>
      <c r="M361" s="3">
        <v>0.2</v>
      </c>
    </row>
    <row r="362" spans="2:13" x14ac:dyDescent="0.25">
      <c r="B362" t="s">
        <v>13</v>
      </c>
      <c r="C362" s="1" t="s">
        <v>20</v>
      </c>
      <c r="D362" s="2">
        <v>44815</v>
      </c>
      <c r="E362" s="5" t="s">
        <v>42</v>
      </c>
      <c r="F362" s="5" t="s">
        <v>43</v>
      </c>
      <c r="G362" s="5" t="s">
        <v>44</v>
      </c>
      <c r="H362" t="s">
        <v>28</v>
      </c>
      <c r="I362" s="4">
        <v>1500</v>
      </c>
      <c r="J362" s="5">
        <v>9</v>
      </c>
      <c r="K362" s="4">
        <f t="shared" si="6"/>
        <v>13500</v>
      </c>
      <c r="L362" s="4">
        <f t="shared" si="7"/>
        <v>5400</v>
      </c>
      <c r="M362" s="3">
        <v>0.4</v>
      </c>
    </row>
    <row r="363" spans="2:13" x14ac:dyDescent="0.25">
      <c r="B363" t="s">
        <v>27</v>
      </c>
      <c r="C363" s="1" t="s">
        <v>20</v>
      </c>
      <c r="D363" s="2">
        <v>44822</v>
      </c>
      <c r="E363" s="5" t="s">
        <v>42</v>
      </c>
      <c r="F363" s="5" t="s">
        <v>43</v>
      </c>
      <c r="G363" s="5" t="s">
        <v>44</v>
      </c>
      <c r="H363" t="s">
        <v>19</v>
      </c>
      <c r="I363" s="4">
        <v>500</v>
      </c>
      <c r="J363" s="5">
        <v>2</v>
      </c>
      <c r="K363" s="4">
        <f t="shared" si="6"/>
        <v>1000</v>
      </c>
      <c r="L363" s="4">
        <f t="shared" si="7"/>
        <v>250</v>
      </c>
      <c r="M363" s="3">
        <v>0.25</v>
      </c>
    </row>
    <row r="364" spans="2:13" x14ac:dyDescent="0.25">
      <c r="B364" t="s">
        <v>13</v>
      </c>
      <c r="C364" s="1" t="s">
        <v>14</v>
      </c>
      <c r="D364" s="2">
        <v>44829</v>
      </c>
      <c r="E364" s="5" t="s">
        <v>42</v>
      </c>
      <c r="F364" s="5" t="s">
        <v>43</v>
      </c>
      <c r="G364" s="5" t="s">
        <v>44</v>
      </c>
      <c r="H364" t="s">
        <v>19</v>
      </c>
      <c r="I364" s="4">
        <v>500</v>
      </c>
      <c r="J364" s="5">
        <v>9</v>
      </c>
      <c r="K364" s="4">
        <f t="shared" si="6"/>
        <v>4500</v>
      </c>
      <c r="L364" s="4">
        <f t="shared" si="7"/>
        <v>1125</v>
      </c>
      <c r="M364" s="3">
        <v>0.25</v>
      </c>
    </row>
    <row r="365" spans="2:13" x14ac:dyDescent="0.25">
      <c r="B365" t="s">
        <v>13</v>
      </c>
      <c r="C365" s="1" t="s">
        <v>20</v>
      </c>
      <c r="D365" s="2">
        <v>44836</v>
      </c>
      <c r="E365" s="5" t="s">
        <v>42</v>
      </c>
      <c r="F365" s="5" t="s">
        <v>43</v>
      </c>
      <c r="G365" s="5" t="s">
        <v>44</v>
      </c>
      <c r="H365" t="s">
        <v>31</v>
      </c>
      <c r="I365" s="4">
        <v>5300</v>
      </c>
      <c r="J365" s="5">
        <v>4</v>
      </c>
      <c r="K365" s="4">
        <f t="shared" si="6"/>
        <v>21200</v>
      </c>
      <c r="L365" s="4">
        <f t="shared" si="7"/>
        <v>6360</v>
      </c>
      <c r="M365" s="3">
        <v>0.3</v>
      </c>
    </row>
    <row r="366" spans="2:13" x14ac:dyDescent="0.25">
      <c r="B366" t="s">
        <v>27</v>
      </c>
      <c r="C366" s="1" t="s">
        <v>20</v>
      </c>
      <c r="D366" s="2">
        <v>44843</v>
      </c>
      <c r="E366" s="5" t="s">
        <v>42</v>
      </c>
      <c r="F366" s="5" t="s">
        <v>43</v>
      </c>
      <c r="G366" s="5" t="s">
        <v>44</v>
      </c>
      <c r="H366" t="s">
        <v>33</v>
      </c>
      <c r="I366" s="4">
        <v>4600</v>
      </c>
      <c r="J366" s="5">
        <v>5</v>
      </c>
      <c r="K366" s="4">
        <f t="shared" si="6"/>
        <v>23000</v>
      </c>
      <c r="L366" s="4">
        <f t="shared" si="7"/>
        <v>5750</v>
      </c>
      <c r="M366" s="3">
        <v>0.25</v>
      </c>
    </row>
    <row r="367" spans="2:13" x14ac:dyDescent="0.25">
      <c r="B367" t="s">
        <v>27</v>
      </c>
      <c r="C367" s="1" t="s">
        <v>20</v>
      </c>
      <c r="D367" s="2">
        <v>44850</v>
      </c>
      <c r="E367" s="5" t="s">
        <v>42</v>
      </c>
      <c r="F367" s="5" t="s">
        <v>43</v>
      </c>
      <c r="G367" s="5" t="s">
        <v>44</v>
      </c>
      <c r="H367" t="s">
        <v>33</v>
      </c>
      <c r="I367" s="4">
        <v>4600</v>
      </c>
      <c r="J367" s="5">
        <v>11</v>
      </c>
      <c r="K367" s="4">
        <f t="shared" si="6"/>
        <v>50600</v>
      </c>
      <c r="L367" s="4">
        <f t="shared" si="7"/>
        <v>12650</v>
      </c>
      <c r="M367" s="3">
        <v>0.25</v>
      </c>
    </row>
    <row r="368" spans="2:13" x14ac:dyDescent="0.25">
      <c r="B368" t="s">
        <v>13</v>
      </c>
      <c r="C368" s="1" t="s">
        <v>20</v>
      </c>
      <c r="D368" s="2">
        <v>44857</v>
      </c>
      <c r="E368" s="5" t="s">
        <v>42</v>
      </c>
      <c r="F368" s="5" t="s">
        <v>43</v>
      </c>
      <c r="G368" s="5" t="s">
        <v>44</v>
      </c>
      <c r="H368" t="s">
        <v>21</v>
      </c>
      <c r="I368" s="4">
        <v>1200</v>
      </c>
      <c r="J368" s="5">
        <v>6</v>
      </c>
      <c r="K368" s="4">
        <f t="shared" si="6"/>
        <v>7200</v>
      </c>
      <c r="L368" s="4">
        <f t="shared" si="7"/>
        <v>2160</v>
      </c>
      <c r="M368" s="3">
        <v>0.3</v>
      </c>
    </row>
    <row r="369" spans="2:13" x14ac:dyDescent="0.25">
      <c r="B369" t="s">
        <v>13</v>
      </c>
      <c r="C369" s="1" t="s">
        <v>14</v>
      </c>
      <c r="D369" s="2">
        <v>44864</v>
      </c>
      <c r="E369" s="5" t="s">
        <v>42</v>
      </c>
      <c r="F369" s="5" t="s">
        <v>43</v>
      </c>
      <c r="G369" s="5" t="s">
        <v>44</v>
      </c>
      <c r="H369" t="s">
        <v>32</v>
      </c>
      <c r="I369" s="4">
        <v>3200</v>
      </c>
      <c r="J369" s="5">
        <v>1</v>
      </c>
      <c r="K369" s="4">
        <f t="shared" si="6"/>
        <v>3200</v>
      </c>
      <c r="L369" s="4">
        <f t="shared" si="7"/>
        <v>640</v>
      </c>
      <c r="M369" s="3">
        <v>0.2</v>
      </c>
    </row>
    <row r="370" spans="2:13" x14ac:dyDescent="0.25">
      <c r="B370" t="s">
        <v>13</v>
      </c>
      <c r="C370" s="1" t="s">
        <v>14</v>
      </c>
      <c r="D370" s="2">
        <v>44871</v>
      </c>
      <c r="E370" s="5" t="s">
        <v>42</v>
      </c>
      <c r="F370" s="5" t="s">
        <v>43</v>
      </c>
      <c r="G370" s="5" t="s">
        <v>44</v>
      </c>
      <c r="H370" t="s">
        <v>31</v>
      </c>
      <c r="I370" s="4">
        <v>5300</v>
      </c>
      <c r="J370" s="5">
        <v>12</v>
      </c>
      <c r="K370" s="4">
        <f t="shared" si="6"/>
        <v>63600</v>
      </c>
      <c r="L370" s="4">
        <f t="shared" si="7"/>
        <v>19080</v>
      </c>
      <c r="M370" s="3">
        <v>0.3</v>
      </c>
    </row>
    <row r="371" spans="2:13" x14ac:dyDescent="0.25">
      <c r="B371" t="s">
        <v>27</v>
      </c>
      <c r="C371" s="1" t="s">
        <v>20</v>
      </c>
      <c r="D371" s="2">
        <v>44878</v>
      </c>
      <c r="E371" s="5" t="s">
        <v>42</v>
      </c>
      <c r="F371" s="5" t="s">
        <v>43</v>
      </c>
      <c r="G371" s="5" t="s">
        <v>44</v>
      </c>
      <c r="H371" t="s">
        <v>19</v>
      </c>
      <c r="I371" s="4">
        <v>500</v>
      </c>
      <c r="J371" s="5">
        <v>5</v>
      </c>
      <c r="K371" s="4">
        <f t="shared" si="6"/>
        <v>2500</v>
      </c>
      <c r="L371" s="4">
        <f t="shared" si="7"/>
        <v>625</v>
      </c>
      <c r="M371" s="3">
        <v>0.25</v>
      </c>
    </row>
    <row r="372" spans="2:13" x14ac:dyDescent="0.25">
      <c r="B372" t="s">
        <v>34</v>
      </c>
      <c r="C372" s="1" t="s">
        <v>20</v>
      </c>
      <c r="D372" s="2">
        <v>44885</v>
      </c>
      <c r="E372" s="5" t="s">
        <v>42</v>
      </c>
      <c r="F372" s="5" t="s">
        <v>43</v>
      </c>
      <c r="G372" s="5" t="s">
        <v>44</v>
      </c>
      <c r="H372" t="s">
        <v>23</v>
      </c>
      <c r="I372" s="4">
        <v>5130</v>
      </c>
      <c r="J372" s="5">
        <v>7</v>
      </c>
      <c r="K372" s="4">
        <f t="shared" si="6"/>
        <v>35910</v>
      </c>
      <c r="L372" s="4">
        <f t="shared" si="7"/>
        <v>14364</v>
      </c>
      <c r="M372" s="3">
        <v>0.4</v>
      </c>
    </row>
    <row r="373" spans="2:13" x14ac:dyDescent="0.25">
      <c r="B373" t="s">
        <v>13</v>
      </c>
      <c r="C373" s="1" t="s">
        <v>14</v>
      </c>
      <c r="D373" s="2">
        <v>44892</v>
      </c>
      <c r="E373" s="5" t="s">
        <v>42</v>
      </c>
      <c r="F373" s="5" t="s">
        <v>43</v>
      </c>
      <c r="G373" s="5" t="s">
        <v>44</v>
      </c>
      <c r="H373" t="s">
        <v>28</v>
      </c>
      <c r="I373" s="4">
        <v>1500</v>
      </c>
      <c r="J373" s="5">
        <v>5</v>
      </c>
      <c r="K373" s="4">
        <f t="shared" si="6"/>
        <v>7500</v>
      </c>
      <c r="L373" s="4">
        <f t="shared" si="7"/>
        <v>3000</v>
      </c>
      <c r="M373" s="3">
        <v>0.4</v>
      </c>
    </row>
    <row r="374" spans="2:13" x14ac:dyDescent="0.25">
      <c r="B374" t="s">
        <v>27</v>
      </c>
      <c r="C374" s="1" t="s">
        <v>20</v>
      </c>
      <c r="D374" s="2">
        <v>44899</v>
      </c>
      <c r="E374" s="5" t="s">
        <v>42</v>
      </c>
      <c r="F374" s="5" t="s">
        <v>43</v>
      </c>
      <c r="G374" s="5" t="s">
        <v>44</v>
      </c>
      <c r="H374" t="s">
        <v>31</v>
      </c>
      <c r="I374" s="4">
        <v>5300</v>
      </c>
      <c r="J374" s="5">
        <v>10</v>
      </c>
      <c r="K374" s="4">
        <f t="shared" si="6"/>
        <v>53000</v>
      </c>
      <c r="L374" s="4">
        <f t="shared" si="7"/>
        <v>15900</v>
      </c>
      <c r="M374" s="3">
        <v>0.3</v>
      </c>
    </row>
    <row r="375" spans="2:13" x14ac:dyDescent="0.25">
      <c r="B375" t="s">
        <v>13</v>
      </c>
      <c r="C375" s="1" t="s">
        <v>20</v>
      </c>
      <c r="D375" s="2">
        <v>44906</v>
      </c>
      <c r="E375" s="5" t="s">
        <v>42</v>
      </c>
      <c r="F375" s="5" t="s">
        <v>43</v>
      </c>
      <c r="G375" s="5" t="s">
        <v>44</v>
      </c>
      <c r="H375" t="s">
        <v>29</v>
      </c>
      <c r="I375" s="4">
        <v>5340</v>
      </c>
      <c r="J375" s="5">
        <v>8</v>
      </c>
      <c r="K375" s="4">
        <f t="shared" si="6"/>
        <v>42720</v>
      </c>
      <c r="L375" s="4">
        <f t="shared" si="7"/>
        <v>12816</v>
      </c>
      <c r="M375" s="3">
        <v>0.3</v>
      </c>
    </row>
    <row r="376" spans="2:13" x14ac:dyDescent="0.25">
      <c r="B376" t="s">
        <v>24</v>
      </c>
      <c r="C376" s="1" t="s">
        <v>20</v>
      </c>
      <c r="D376" s="2">
        <v>44913</v>
      </c>
      <c r="E376" s="5" t="s">
        <v>42</v>
      </c>
      <c r="F376" s="5" t="s">
        <v>43</v>
      </c>
      <c r="G376" s="5" t="s">
        <v>44</v>
      </c>
      <c r="H376" t="s">
        <v>31</v>
      </c>
      <c r="I376" s="4">
        <v>5300</v>
      </c>
      <c r="J376" s="5">
        <v>6</v>
      </c>
      <c r="K376" s="4">
        <f t="shared" si="6"/>
        <v>31800</v>
      </c>
      <c r="L376" s="4">
        <f t="shared" si="7"/>
        <v>9540</v>
      </c>
      <c r="M376" s="3">
        <v>0.3</v>
      </c>
    </row>
    <row r="377" spans="2:13" x14ac:dyDescent="0.25">
      <c r="B377" t="s">
        <v>27</v>
      </c>
      <c r="C377" s="1" t="s">
        <v>14</v>
      </c>
      <c r="D377" s="2">
        <v>44920</v>
      </c>
      <c r="E377" s="5" t="s">
        <v>42</v>
      </c>
      <c r="F377" s="5" t="s">
        <v>43</v>
      </c>
      <c r="G377" s="5" t="s">
        <v>44</v>
      </c>
      <c r="H377" t="s">
        <v>19</v>
      </c>
      <c r="I377" s="4">
        <v>500</v>
      </c>
      <c r="J377" s="5">
        <v>5</v>
      </c>
      <c r="K377" s="4">
        <f t="shared" si="6"/>
        <v>2500</v>
      </c>
      <c r="L377" s="4">
        <f t="shared" si="7"/>
        <v>625</v>
      </c>
      <c r="M377" s="3">
        <v>0.25</v>
      </c>
    </row>
    <row r="378" spans="2:13" x14ac:dyDescent="0.25">
      <c r="B378" t="s">
        <v>13</v>
      </c>
      <c r="C378" s="1" t="s">
        <v>20</v>
      </c>
      <c r="D378" s="2">
        <v>44927</v>
      </c>
      <c r="E378" s="5" t="s">
        <v>42</v>
      </c>
      <c r="F378" s="5" t="s">
        <v>43</v>
      </c>
      <c r="G378" s="5" t="s">
        <v>44</v>
      </c>
      <c r="H378" t="s">
        <v>18</v>
      </c>
      <c r="I378" s="4">
        <v>8902</v>
      </c>
      <c r="J378" s="5">
        <v>11</v>
      </c>
      <c r="K378" s="4">
        <f t="shared" si="6"/>
        <v>97922</v>
      </c>
      <c r="L378" s="4">
        <f t="shared" si="7"/>
        <v>34272.699999999997</v>
      </c>
      <c r="M378" s="3">
        <v>0.35</v>
      </c>
    </row>
    <row r="379" spans="2:13" x14ac:dyDescent="0.25">
      <c r="B379" t="s">
        <v>24</v>
      </c>
      <c r="C379" s="1" t="s">
        <v>20</v>
      </c>
      <c r="D379" s="2">
        <v>44934</v>
      </c>
      <c r="E379" s="5" t="s">
        <v>42</v>
      </c>
      <c r="F379" s="5" t="s">
        <v>43</v>
      </c>
      <c r="G379" s="5" t="s">
        <v>44</v>
      </c>
      <c r="H379" t="s">
        <v>29</v>
      </c>
      <c r="I379" s="4">
        <v>5340</v>
      </c>
      <c r="J379" s="5">
        <v>5</v>
      </c>
      <c r="K379" s="4">
        <f t="shared" si="6"/>
        <v>26700</v>
      </c>
      <c r="L379" s="4">
        <f t="shared" si="7"/>
        <v>8010</v>
      </c>
      <c r="M379" s="3">
        <v>0.3</v>
      </c>
    </row>
    <row r="380" spans="2:13" x14ac:dyDescent="0.25">
      <c r="B380" t="s">
        <v>24</v>
      </c>
      <c r="C380" s="1" t="s">
        <v>14</v>
      </c>
      <c r="D380" s="2">
        <v>44941</v>
      </c>
      <c r="E380" s="5" t="s">
        <v>42</v>
      </c>
      <c r="F380" s="5" t="s">
        <v>43</v>
      </c>
      <c r="G380" s="5" t="s">
        <v>44</v>
      </c>
      <c r="H380" t="s">
        <v>25</v>
      </c>
      <c r="I380" s="4">
        <v>300</v>
      </c>
      <c r="J380" s="5">
        <v>3</v>
      </c>
      <c r="K380" s="4">
        <f t="shared" si="6"/>
        <v>900</v>
      </c>
      <c r="L380" s="4">
        <f t="shared" si="7"/>
        <v>135</v>
      </c>
      <c r="M380" s="3">
        <v>0.15</v>
      </c>
    </row>
    <row r="381" spans="2:13" x14ac:dyDescent="0.25">
      <c r="B381" t="s">
        <v>13</v>
      </c>
      <c r="C381" s="1" t="s">
        <v>14</v>
      </c>
      <c r="D381" s="2">
        <v>44948</v>
      </c>
      <c r="E381" s="5" t="s">
        <v>42</v>
      </c>
      <c r="F381" s="5" t="s">
        <v>43</v>
      </c>
      <c r="G381" s="5" t="s">
        <v>44</v>
      </c>
      <c r="H381" t="s">
        <v>32</v>
      </c>
      <c r="I381" s="4">
        <v>3200</v>
      </c>
      <c r="J381" s="5">
        <v>3</v>
      </c>
      <c r="K381" s="4">
        <f t="shared" si="6"/>
        <v>9600</v>
      </c>
      <c r="L381" s="4">
        <f t="shared" si="7"/>
        <v>1920</v>
      </c>
      <c r="M381" s="3">
        <v>0.2</v>
      </c>
    </row>
    <row r="382" spans="2:13" x14ac:dyDescent="0.25">
      <c r="B382" t="s">
        <v>34</v>
      </c>
      <c r="C382" s="1" t="s">
        <v>20</v>
      </c>
      <c r="D382" s="2">
        <v>44955</v>
      </c>
      <c r="E382" s="5" t="s">
        <v>42</v>
      </c>
      <c r="F382" s="5" t="s">
        <v>43</v>
      </c>
      <c r="G382" s="5" t="s">
        <v>44</v>
      </c>
      <c r="H382" t="s">
        <v>31</v>
      </c>
      <c r="I382" s="4">
        <v>5300</v>
      </c>
      <c r="J382" s="5">
        <v>1</v>
      </c>
      <c r="K382" s="4">
        <f t="shared" si="6"/>
        <v>5300</v>
      </c>
      <c r="L382" s="4">
        <f t="shared" si="7"/>
        <v>1590</v>
      </c>
      <c r="M382" s="3">
        <v>0.3</v>
      </c>
    </row>
    <row r="383" spans="2:13" x14ac:dyDescent="0.25">
      <c r="B383" t="s">
        <v>27</v>
      </c>
      <c r="C383" s="1" t="s">
        <v>14</v>
      </c>
      <c r="D383" s="2">
        <v>44962</v>
      </c>
      <c r="E383" s="5" t="s">
        <v>42</v>
      </c>
      <c r="F383" s="5" t="s">
        <v>43</v>
      </c>
      <c r="G383" s="5" t="s">
        <v>44</v>
      </c>
      <c r="H383" t="s">
        <v>30</v>
      </c>
      <c r="I383" s="4">
        <v>3400</v>
      </c>
      <c r="J383" s="5">
        <v>1</v>
      </c>
      <c r="K383" s="4">
        <f t="shared" si="6"/>
        <v>3400</v>
      </c>
      <c r="L383" s="4">
        <f t="shared" si="7"/>
        <v>1190</v>
      </c>
      <c r="M383" s="3">
        <v>0.35</v>
      </c>
    </row>
    <row r="384" spans="2:13" x14ac:dyDescent="0.25">
      <c r="B384" t="s">
        <v>13</v>
      </c>
      <c r="C384" s="1" t="s">
        <v>20</v>
      </c>
      <c r="D384" s="2">
        <v>44969</v>
      </c>
      <c r="E384" s="5" t="s">
        <v>42</v>
      </c>
      <c r="F384" s="5" t="s">
        <v>43</v>
      </c>
      <c r="G384" s="5" t="s">
        <v>44</v>
      </c>
      <c r="H384" t="s">
        <v>32</v>
      </c>
      <c r="I384" s="4">
        <v>3200</v>
      </c>
      <c r="J384" s="5">
        <v>7</v>
      </c>
      <c r="K384" s="4">
        <f t="shared" si="6"/>
        <v>22400</v>
      </c>
      <c r="L384" s="4">
        <f t="shared" si="7"/>
        <v>4480</v>
      </c>
      <c r="M384" s="3">
        <v>0.2</v>
      </c>
    </row>
    <row r="385" spans="2:13" x14ac:dyDescent="0.25">
      <c r="B385" t="s">
        <v>13</v>
      </c>
      <c r="C385" s="1" t="s">
        <v>20</v>
      </c>
      <c r="D385" s="2">
        <v>44976</v>
      </c>
      <c r="E385" s="5" t="s">
        <v>42</v>
      </c>
      <c r="F385" s="5" t="s">
        <v>43</v>
      </c>
      <c r="G385" s="5" t="s">
        <v>44</v>
      </c>
      <c r="H385" t="s">
        <v>19</v>
      </c>
      <c r="I385" s="4">
        <v>500</v>
      </c>
      <c r="J385" s="5">
        <v>5</v>
      </c>
      <c r="K385" s="4">
        <f t="shared" si="6"/>
        <v>2500</v>
      </c>
      <c r="L385" s="4">
        <f t="shared" si="7"/>
        <v>625</v>
      </c>
      <c r="M385" s="3">
        <v>0.25</v>
      </c>
    </row>
    <row r="386" spans="2:13" x14ac:dyDescent="0.25">
      <c r="B386" t="s">
        <v>13</v>
      </c>
      <c r="C386" s="1" t="s">
        <v>20</v>
      </c>
      <c r="D386" s="2">
        <v>44983</v>
      </c>
      <c r="E386" s="5" t="s">
        <v>42</v>
      </c>
      <c r="F386" s="5" t="s">
        <v>43</v>
      </c>
      <c r="G386" s="5" t="s">
        <v>44</v>
      </c>
      <c r="H386" t="s">
        <v>33</v>
      </c>
      <c r="I386" s="4">
        <v>4600</v>
      </c>
      <c r="J386" s="5">
        <v>12</v>
      </c>
      <c r="K386" s="4">
        <f t="shared" si="6"/>
        <v>55200</v>
      </c>
      <c r="L386" s="4">
        <f t="shared" si="7"/>
        <v>13800</v>
      </c>
      <c r="M386" s="3">
        <v>0.25</v>
      </c>
    </row>
    <row r="387" spans="2:13" x14ac:dyDescent="0.25">
      <c r="B387" t="s">
        <v>24</v>
      </c>
      <c r="C387" s="1" t="s">
        <v>20</v>
      </c>
      <c r="D387" s="2">
        <v>44990</v>
      </c>
      <c r="E387" s="5" t="s">
        <v>42</v>
      </c>
      <c r="F387" s="5" t="s">
        <v>43</v>
      </c>
      <c r="G387" s="5" t="s">
        <v>44</v>
      </c>
      <c r="H387" t="s">
        <v>23</v>
      </c>
      <c r="I387" s="4">
        <v>5130</v>
      </c>
      <c r="J387" s="5">
        <v>7</v>
      </c>
      <c r="K387" s="4">
        <f t="shared" ref="K387:K418" si="8">I387*J387</f>
        <v>35910</v>
      </c>
      <c r="L387" s="4">
        <f t="shared" ref="L387:L418" si="9">K387*M387</f>
        <v>14364</v>
      </c>
      <c r="M387" s="3">
        <v>0.4</v>
      </c>
    </row>
    <row r="388" spans="2:13" x14ac:dyDescent="0.25">
      <c r="B388" t="s">
        <v>13</v>
      </c>
      <c r="C388" s="1" t="s">
        <v>20</v>
      </c>
      <c r="D388" s="2">
        <v>44997</v>
      </c>
      <c r="E388" s="5" t="s">
        <v>42</v>
      </c>
      <c r="F388" s="5" t="s">
        <v>43</v>
      </c>
      <c r="G388" s="5" t="s">
        <v>44</v>
      </c>
      <c r="H388" t="s">
        <v>18</v>
      </c>
      <c r="I388" s="4">
        <v>8902</v>
      </c>
      <c r="J388" s="5">
        <v>10</v>
      </c>
      <c r="K388" s="4">
        <f t="shared" si="8"/>
        <v>89020</v>
      </c>
      <c r="L388" s="4">
        <f t="shared" si="9"/>
        <v>31156.999999999996</v>
      </c>
      <c r="M388" s="3">
        <v>0.35</v>
      </c>
    </row>
    <row r="389" spans="2:13" x14ac:dyDescent="0.25">
      <c r="B389" t="s">
        <v>27</v>
      </c>
      <c r="C389" s="1" t="s">
        <v>20</v>
      </c>
      <c r="D389" s="2">
        <v>45004</v>
      </c>
      <c r="E389" s="5" t="s">
        <v>42</v>
      </c>
      <c r="F389" s="5" t="s">
        <v>43</v>
      </c>
      <c r="G389" s="5" t="s">
        <v>44</v>
      </c>
      <c r="H389" t="s">
        <v>18</v>
      </c>
      <c r="I389" s="4">
        <v>8902</v>
      </c>
      <c r="J389" s="5">
        <v>9</v>
      </c>
      <c r="K389" s="4">
        <f t="shared" si="8"/>
        <v>80118</v>
      </c>
      <c r="L389" s="4">
        <f t="shared" si="9"/>
        <v>28041.3</v>
      </c>
      <c r="M389" s="3">
        <v>0.35</v>
      </c>
    </row>
    <row r="390" spans="2:13" x14ac:dyDescent="0.25">
      <c r="B390" t="s">
        <v>27</v>
      </c>
      <c r="C390" s="1" t="s">
        <v>20</v>
      </c>
      <c r="D390" s="2">
        <v>45011</v>
      </c>
      <c r="E390" s="5" t="s">
        <v>42</v>
      </c>
      <c r="F390" s="5" t="s">
        <v>43</v>
      </c>
      <c r="G390" s="5" t="s">
        <v>44</v>
      </c>
      <c r="H390" t="s">
        <v>18</v>
      </c>
      <c r="I390" s="4">
        <v>8902</v>
      </c>
      <c r="J390" s="5">
        <v>9</v>
      </c>
      <c r="K390" s="4">
        <f t="shared" si="8"/>
        <v>80118</v>
      </c>
      <c r="L390" s="4">
        <f t="shared" si="9"/>
        <v>28041.3</v>
      </c>
      <c r="M390" s="3">
        <v>0.35</v>
      </c>
    </row>
    <row r="391" spans="2:13" x14ac:dyDescent="0.25">
      <c r="B391" t="s">
        <v>27</v>
      </c>
      <c r="C391" s="1" t="s">
        <v>20</v>
      </c>
      <c r="D391" s="2">
        <v>45018</v>
      </c>
      <c r="E391" s="5" t="s">
        <v>42</v>
      </c>
      <c r="F391" s="5" t="s">
        <v>43</v>
      </c>
      <c r="G391" s="5" t="s">
        <v>44</v>
      </c>
      <c r="H391" t="s">
        <v>19</v>
      </c>
      <c r="I391" s="4">
        <v>500</v>
      </c>
      <c r="J391" s="5">
        <v>6</v>
      </c>
      <c r="K391" s="4">
        <f t="shared" si="8"/>
        <v>3000</v>
      </c>
      <c r="L391" s="4">
        <f t="shared" si="9"/>
        <v>750</v>
      </c>
      <c r="M391" s="3">
        <v>0.25</v>
      </c>
    </row>
    <row r="392" spans="2:13" x14ac:dyDescent="0.25">
      <c r="B392" t="s">
        <v>34</v>
      </c>
      <c r="C392" s="1" t="s">
        <v>20</v>
      </c>
      <c r="D392" s="2">
        <v>45025</v>
      </c>
      <c r="E392" s="5" t="s">
        <v>42</v>
      </c>
      <c r="F392" s="5" t="s">
        <v>43</v>
      </c>
      <c r="G392" s="5" t="s">
        <v>44</v>
      </c>
      <c r="H392" t="s">
        <v>18</v>
      </c>
      <c r="I392" s="4">
        <v>8902</v>
      </c>
      <c r="J392" s="5">
        <v>6</v>
      </c>
      <c r="K392" s="4">
        <f t="shared" si="8"/>
        <v>53412</v>
      </c>
      <c r="L392" s="4">
        <f t="shared" si="9"/>
        <v>18694.199999999997</v>
      </c>
      <c r="M392" s="3">
        <v>0.35</v>
      </c>
    </row>
    <row r="393" spans="2:13" x14ac:dyDescent="0.25">
      <c r="B393" t="s">
        <v>13</v>
      </c>
      <c r="C393" s="1" t="s">
        <v>20</v>
      </c>
      <c r="D393" s="2">
        <v>45032</v>
      </c>
      <c r="E393" s="5" t="s">
        <v>42</v>
      </c>
      <c r="F393" s="5" t="s">
        <v>43</v>
      </c>
      <c r="G393" s="5" t="s">
        <v>44</v>
      </c>
      <c r="H393" t="s">
        <v>21</v>
      </c>
      <c r="I393" s="4">
        <v>1200</v>
      </c>
      <c r="J393" s="5">
        <v>8</v>
      </c>
      <c r="K393" s="4">
        <f t="shared" si="8"/>
        <v>9600</v>
      </c>
      <c r="L393" s="4">
        <f t="shared" si="9"/>
        <v>2880</v>
      </c>
      <c r="M393" s="3">
        <v>0.3</v>
      </c>
    </row>
    <row r="394" spans="2:13" x14ac:dyDescent="0.25">
      <c r="B394" t="s">
        <v>13</v>
      </c>
      <c r="C394" s="1" t="s">
        <v>20</v>
      </c>
      <c r="D394" s="2">
        <v>45039</v>
      </c>
      <c r="E394" s="5" t="s">
        <v>42</v>
      </c>
      <c r="F394" s="5" t="s">
        <v>43</v>
      </c>
      <c r="G394" s="5" t="s">
        <v>44</v>
      </c>
      <c r="H394" t="s">
        <v>28</v>
      </c>
      <c r="I394" s="4">
        <v>1500</v>
      </c>
      <c r="J394" s="5">
        <v>5</v>
      </c>
      <c r="K394" s="4">
        <f t="shared" si="8"/>
        <v>7500</v>
      </c>
      <c r="L394" s="4">
        <f t="shared" si="9"/>
        <v>3000</v>
      </c>
      <c r="M394" s="3">
        <v>0.4</v>
      </c>
    </row>
    <row r="395" spans="2:13" x14ac:dyDescent="0.25">
      <c r="B395" t="s">
        <v>24</v>
      </c>
      <c r="C395" s="1" t="s">
        <v>20</v>
      </c>
      <c r="D395" s="2">
        <v>45046</v>
      </c>
      <c r="E395" s="5" t="s">
        <v>42</v>
      </c>
      <c r="F395" s="5" t="s">
        <v>43</v>
      </c>
      <c r="G395" s="5" t="s">
        <v>44</v>
      </c>
      <c r="H395" t="s">
        <v>29</v>
      </c>
      <c r="I395" s="4">
        <v>5340</v>
      </c>
      <c r="J395" s="5">
        <v>9</v>
      </c>
      <c r="K395" s="4">
        <f t="shared" si="8"/>
        <v>48060</v>
      </c>
      <c r="L395" s="4">
        <f t="shared" si="9"/>
        <v>14418</v>
      </c>
      <c r="M395" s="3">
        <v>0.3</v>
      </c>
    </row>
    <row r="396" spans="2:13" x14ac:dyDescent="0.25">
      <c r="B396" t="s">
        <v>24</v>
      </c>
      <c r="C396" s="1" t="s">
        <v>20</v>
      </c>
      <c r="D396" s="2">
        <v>45053</v>
      </c>
      <c r="E396" s="5" t="s">
        <v>42</v>
      </c>
      <c r="F396" s="5" t="s">
        <v>43</v>
      </c>
      <c r="G396" s="5" t="s">
        <v>44</v>
      </c>
      <c r="H396" t="s">
        <v>32</v>
      </c>
      <c r="I396" s="4">
        <v>3200</v>
      </c>
      <c r="J396" s="5">
        <v>2</v>
      </c>
      <c r="K396" s="4">
        <f t="shared" si="8"/>
        <v>6400</v>
      </c>
      <c r="L396" s="4">
        <f t="shared" si="9"/>
        <v>1280</v>
      </c>
      <c r="M396" s="3">
        <v>0.2</v>
      </c>
    </row>
    <row r="397" spans="2:13" x14ac:dyDescent="0.25">
      <c r="B397" t="s">
        <v>13</v>
      </c>
      <c r="C397" s="1" t="s">
        <v>14</v>
      </c>
      <c r="D397" s="2">
        <v>45060</v>
      </c>
      <c r="E397" s="5" t="s">
        <v>42</v>
      </c>
      <c r="F397" s="5" t="s">
        <v>43</v>
      </c>
      <c r="G397" s="5" t="s">
        <v>44</v>
      </c>
      <c r="H397" t="s">
        <v>31</v>
      </c>
      <c r="I397" s="4">
        <v>5300</v>
      </c>
      <c r="J397" s="5">
        <v>2</v>
      </c>
      <c r="K397" s="4">
        <f t="shared" si="8"/>
        <v>10600</v>
      </c>
      <c r="L397" s="4">
        <f t="shared" si="9"/>
        <v>3180</v>
      </c>
      <c r="M397" s="3">
        <v>0.3</v>
      </c>
    </row>
    <row r="398" spans="2:13" x14ac:dyDescent="0.25">
      <c r="B398" t="s">
        <v>24</v>
      </c>
      <c r="C398" s="1" t="s">
        <v>20</v>
      </c>
      <c r="D398" s="2">
        <v>45067</v>
      </c>
      <c r="E398" s="5" t="s">
        <v>42</v>
      </c>
      <c r="F398" s="5" t="s">
        <v>43</v>
      </c>
      <c r="G398" s="5" t="s">
        <v>44</v>
      </c>
      <c r="H398" t="s">
        <v>28</v>
      </c>
      <c r="I398" s="4">
        <v>1500</v>
      </c>
      <c r="J398" s="5">
        <v>11</v>
      </c>
      <c r="K398" s="4">
        <f t="shared" si="8"/>
        <v>16500</v>
      </c>
      <c r="L398" s="4">
        <f t="shared" si="9"/>
        <v>6600</v>
      </c>
      <c r="M398" s="3">
        <v>0.4</v>
      </c>
    </row>
    <row r="399" spans="2:13" x14ac:dyDescent="0.25">
      <c r="B399" t="s">
        <v>22</v>
      </c>
      <c r="C399" s="1" t="s">
        <v>20</v>
      </c>
      <c r="D399" s="2">
        <v>45074</v>
      </c>
      <c r="E399" s="5" t="s">
        <v>42</v>
      </c>
      <c r="F399" s="5" t="s">
        <v>43</v>
      </c>
      <c r="G399" s="5" t="s">
        <v>44</v>
      </c>
      <c r="H399" t="s">
        <v>33</v>
      </c>
      <c r="I399" s="4">
        <v>4600</v>
      </c>
      <c r="J399" s="5">
        <v>9</v>
      </c>
      <c r="K399" s="4">
        <f t="shared" si="8"/>
        <v>41400</v>
      </c>
      <c r="L399" s="4">
        <f t="shared" si="9"/>
        <v>10350</v>
      </c>
      <c r="M399" s="3">
        <v>0.25</v>
      </c>
    </row>
    <row r="400" spans="2:13" x14ac:dyDescent="0.25">
      <c r="B400" t="s">
        <v>27</v>
      </c>
      <c r="C400" s="1" t="s">
        <v>20</v>
      </c>
      <c r="D400" s="2">
        <v>45081</v>
      </c>
      <c r="E400" s="5" t="s">
        <v>42</v>
      </c>
      <c r="F400" s="5" t="s">
        <v>43</v>
      </c>
      <c r="G400" s="5" t="s">
        <v>44</v>
      </c>
      <c r="H400" t="s">
        <v>26</v>
      </c>
      <c r="I400" s="4">
        <v>1700</v>
      </c>
      <c r="J400" s="5">
        <v>6</v>
      </c>
      <c r="K400" s="4">
        <f t="shared" si="8"/>
        <v>10200</v>
      </c>
      <c r="L400" s="4">
        <f t="shared" si="9"/>
        <v>5100</v>
      </c>
      <c r="M400" s="3">
        <v>0.5</v>
      </c>
    </row>
    <row r="401" spans="2:13" x14ac:dyDescent="0.25">
      <c r="B401" t="s">
        <v>27</v>
      </c>
      <c r="C401" s="1" t="s">
        <v>14</v>
      </c>
      <c r="D401" s="2">
        <v>45088</v>
      </c>
      <c r="E401" s="5" t="s">
        <v>42</v>
      </c>
      <c r="F401" s="5" t="s">
        <v>43</v>
      </c>
      <c r="G401" s="5" t="s">
        <v>44</v>
      </c>
      <c r="H401" t="s">
        <v>19</v>
      </c>
      <c r="I401" s="4">
        <v>500</v>
      </c>
      <c r="J401" s="5">
        <v>7</v>
      </c>
      <c r="K401" s="4">
        <f t="shared" si="8"/>
        <v>3500</v>
      </c>
      <c r="L401" s="4">
        <f t="shared" si="9"/>
        <v>875</v>
      </c>
      <c r="M401" s="3">
        <v>0.25</v>
      </c>
    </row>
    <row r="402" spans="2:13" x14ac:dyDescent="0.25">
      <c r="B402" t="s">
        <v>13</v>
      </c>
      <c r="C402" s="1" t="s">
        <v>20</v>
      </c>
      <c r="D402" s="2">
        <v>45095</v>
      </c>
      <c r="E402" s="5" t="s">
        <v>42</v>
      </c>
      <c r="F402" s="5" t="s">
        <v>43</v>
      </c>
      <c r="G402" s="5" t="s">
        <v>44</v>
      </c>
      <c r="H402" t="s">
        <v>25</v>
      </c>
      <c r="I402" s="4">
        <v>300</v>
      </c>
      <c r="J402" s="5">
        <v>12</v>
      </c>
      <c r="K402" s="4">
        <f t="shared" si="8"/>
        <v>3600</v>
      </c>
      <c r="L402" s="4">
        <f t="shared" si="9"/>
        <v>540</v>
      </c>
      <c r="M402" s="3">
        <v>0.15</v>
      </c>
    </row>
    <row r="403" spans="2:13" x14ac:dyDescent="0.25">
      <c r="B403" t="s">
        <v>13</v>
      </c>
      <c r="C403" s="1" t="s">
        <v>20</v>
      </c>
      <c r="D403" s="2">
        <v>45102</v>
      </c>
      <c r="E403" s="5" t="s">
        <v>42</v>
      </c>
      <c r="F403" s="5" t="s">
        <v>43</v>
      </c>
      <c r="G403" s="5" t="s">
        <v>44</v>
      </c>
      <c r="H403" t="s">
        <v>32</v>
      </c>
      <c r="I403" s="4">
        <v>3200</v>
      </c>
      <c r="J403" s="5">
        <v>15</v>
      </c>
      <c r="K403" s="4">
        <f t="shared" si="8"/>
        <v>48000</v>
      </c>
      <c r="L403" s="4">
        <f t="shared" si="9"/>
        <v>9600</v>
      </c>
      <c r="M403" s="3">
        <v>0.2</v>
      </c>
    </row>
    <row r="404" spans="2:13" x14ac:dyDescent="0.25">
      <c r="B404" t="s">
        <v>27</v>
      </c>
      <c r="C404" s="1" t="s">
        <v>14</v>
      </c>
      <c r="D404" s="2">
        <v>45109</v>
      </c>
      <c r="E404" s="5" t="s">
        <v>42</v>
      </c>
      <c r="F404" s="5" t="s">
        <v>43</v>
      </c>
      <c r="G404" s="5" t="s">
        <v>44</v>
      </c>
      <c r="H404" t="s">
        <v>19</v>
      </c>
      <c r="I404" s="4">
        <v>500</v>
      </c>
      <c r="J404" s="5">
        <v>12</v>
      </c>
      <c r="K404" s="4">
        <f t="shared" si="8"/>
        <v>6000</v>
      </c>
      <c r="L404" s="4">
        <f t="shared" si="9"/>
        <v>1500</v>
      </c>
      <c r="M404" s="3">
        <v>0.25</v>
      </c>
    </row>
    <row r="405" spans="2:13" x14ac:dyDescent="0.25">
      <c r="B405" t="s">
        <v>27</v>
      </c>
      <c r="C405" s="1" t="s">
        <v>20</v>
      </c>
      <c r="D405" s="2">
        <v>45116</v>
      </c>
      <c r="E405" s="5" t="s">
        <v>42</v>
      </c>
      <c r="F405" s="5" t="s">
        <v>43</v>
      </c>
      <c r="G405" s="5" t="s">
        <v>44</v>
      </c>
      <c r="H405" t="s">
        <v>21</v>
      </c>
      <c r="I405" s="4">
        <v>1200</v>
      </c>
      <c r="J405" s="5">
        <v>7</v>
      </c>
      <c r="K405" s="4">
        <f t="shared" si="8"/>
        <v>8400</v>
      </c>
      <c r="L405" s="4">
        <f t="shared" si="9"/>
        <v>2520</v>
      </c>
      <c r="M405" s="3">
        <v>0.3</v>
      </c>
    </row>
    <row r="406" spans="2:13" x14ac:dyDescent="0.25">
      <c r="B406" t="s">
        <v>34</v>
      </c>
      <c r="C406" s="1" t="s">
        <v>20</v>
      </c>
      <c r="D406" s="2">
        <v>45123</v>
      </c>
      <c r="E406" s="5" t="s">
        <v>42</v>
      </c>
      <c r="F406" s="5" t="s">
        <v>43</v>
      </c>
      <c r="G406" s="5" t="s">
        <v>44</v>
      </c>
      <c r="H406" t="s">
        <v>26</v>
      </c>
      <c r="I406" s="4">
        <v>1700</v>
      </c>
      <c r="J406" s="5">
        <v>2</v>
      </c>
      <c r="K406" s="4">
        <f t="shared" si="8"/>
        <v>3400</v>
      </c>
      <c r="L406" s="4">
        <f t="shared" si="9"/>
        <v>1700</v>
      </c>
      <c r="M406" s="3">
        <v>0.5</v>
      </c>
    </row>
    <row r="407" spans="2:13" x14ac:dyDescent="0.25">
      <c r="B407" t="s">
        <v>13</v>
      </c>
      <c r="C407" s="1" t="s">
        <v>20</v>
      </c>
      <c r="D407" s="2">
        <v>45130</v>
      </c>
      <c r="E407" s="5" t="s">
        <v>42</v>
      </c>
      <c r="F407" s="5" t="s">
        <v>43</v>
      </c>
      <c r="G407" s="5" t="s">
        <v>44</v>
      </c>
      <c r="H407" t="s">
        <v>30</v>
      </c>
      <c r="I407" s="4">
        <v>3400</v>
      </c>
      <c r="J407" s="5">
        <v>12</v>
      </c>
      <c r="K407" s="4">
        <f t="shared" si="8"/>
        <v>40800</v>
      </c>
      <c r="L407" s="4">
        <f t="shared" si="9"/>
        <v>14280</v>
      </c>
      <c r="M407" s="3">
        <v>0.35</v>
      </c>
    </row>
    <row r="408" spans="2:13" x14ac:dyDescent="0.25">
      <c r="B408" t="s">
        <v>13</v>
      </c>
      <c r="C408" s="1" t="s">
        <v>20</v>
      </c>
      <c r="D408" s="2">
        <v>45137</v>
      </c>
      <c r="E408" s="5" t="s">
        <v>42</v>
      </c>
      <c r="F408" s="5" t="s">
        <v>43</v>
      </c>
      <c r="G408" s="5" t="s">
        <v>44</v>
      </c>
      <c r="H408" t="s">
        <v>32</v>
      </c>
      <c r="I408" s="4">
        <v>3200</v>
      </c>
      <c r="J408" s="5">
        <v>3</v>
      </c>
      <c r="K408" s="4">
        <f t="shared" si="8"/>
        <v>9600</v>
      </c>
      <c r="L408" s="4">
        <f t="shared" si="9"/>
        <v>1920</v>
      </c>
      <c r="M408" s="3">
        <v>0.2</v>
      </c>
    </row>
    <row r="409" spans="2:13" x14ac:dyDescent="0.25">
      <c r="B409" t="s">
        <v>34</v>
      </c>
      <c r="C409" s="1" t="s">
        <v>20</v>
      </c>
      <c r="D409" s="2">
        <v>45139</v>
      </c>
      <c r="E409" s="5" t="s">
        <v>42</v>
      </c>
      <c r="F409" s="5" t="s">
        <v>43</v>
      </c>
      <c r="G409" s="5" t="s">
        <v>44</v>
      </c>
      <c r="H409" t="s">
        <v>30</v>
      </c>
      <c r="I409" s="4">
        <v>3400</v>
      </c>
      <c r="J409" s="5">
        <v>1</v>
      </c>
      <c r="K409" s="4">
        <f t="shared" si="8"/>
        <v>3400</v>
      </c>
      <c r="L409" s="4">
        <f t="shared" si="9"/>
        <v>1190</v>
      </c>
      <c r="M409" s="3">
        <v>0.35</v>
      </c>
    </row>
    <row r="410" spans="2:13" x14ac:dyDescent="0.25">
      <c r="B410" t="s">
        <v>27</v>
      </c>
      <c r="C410" s="1" t="s">
        <v>20</v>
      </c>
      <c r="D410" s="2">
        <v>45144</v>
      </c>
      <c r="E410" s="5" t="s">
        <v>42</v>
      </c>
      <c r="F410" s="5" t="s">
        <v>43</v>
      </c>
      <c r="G410" s="5" t="s">
        <v>44</v>
      </c>
      <c r="H410" t="s">
        <v>26</v>
      </c>
      <c r="I410" s="4">
        <v>1700</v>
      </c>
      <c r="J410" s="5">
        <v>4</v>
      </c>
      <c r="K410" s="4">
        <f t="shared" si="8"/>
        <v>6800</v>
      </c>
      <c r="L410" s="4">
        <f t="shared" si="9"/>
        <v>3400</v>
      </c>
      <c r="M410" s="3">
        <v>0.5</v>
      </c>
    </row>
    <row r="411" spans="2:13" x14ac:dyDescent="0.25">
      <c r="B411" t="s">
        <v>13</v>
      </c>
      <c r="C411" s="1" t="s">
        <v>20</v>
      </c>
      <c r="D411" s="2">
        <v>45146</v>
      </c>
      <c r="E411" s="5" t="s">
        <v>42</v>
      </c>
      <c r="F411" s="5" t="s">
        <v>43</v>
      </c>
      <c r="G411" s="5" t="s">
        <v>44</v>
      </c>
      <c r="H411" t="s">
        <v>33</v>
      </c>
      <c r="I411" s="4">
        <v>4600</v>
      </c>
      <c r="J411" s="5">
        <v>6</v>
      </c>
      <c r="K411" s="4">
        <f t="shared" si="8"/>
        <v>27600</v>
      </c>
      <c r="L411" s="4">
        <f t="shared" si="9"/>
        <v>6900</v>
      </c>
      <c r="M411" s="3">
        <v>0.25</v>
      </c>
    </row>
    <row r="412" spans="2:13" x14ac:dyDescent="0.25">
      <c r="B412" t="s">
        <v>27</v>
      </c>
      <c r="C412" s="1" t="s">
        <v>20</v>
      </c>
      <c r="D412" s="2">
        <v>45151</v>
      </c>
      <c r="E412" s="5" t="s">
        <v>42</v>
      </c>
      <c r="F412" s="5" t="s">
        <v>43</v>
      </c>
      <c r="G412" s="5" t="s">
        <v>44</v>
      </c>
      <c r="H412" t="s">
        <v>26</v>
      </c>
      <c r="I412" s="4">
        <v>1700</v>
      </c>
      <c r="J412" s="5">
        <v>7</v>
      </c>
      <c r="K412" s="4">
        <f t="shared" si="8"/>
        <v>11900</v>
      </c>
      <c r="L412" s="4">
        <f t="shared" si="9"/>
        <v>5950</v>
      </c>
      <c r="M412" s="3">
        <v>0.5</v>
      </c>
    </row>
    <row r="413" spans="2:13" x14ac:dyDescent="0.25">
      <c r="B413" t="s">
        <v>27</v>
      </c>
      <c r="C413" s="1" t="s">
        <v>20</v>
      </c>
      <c r="D413" s="2">
        <v>45153</v>
      </c>
      <c r="E413" s="5" t="s">
        <v>42</v>
      </c>
      <c r="F413" s="5" t="s">
        <v>43</v>
      </c>
      <c r="G413" s="5" t="s">
        <v>44</v>
      </c>
      <c r="H413" t="s">
        <v>35</v>
      </c>
      <c r="I413" s="4">
        <v>4500</v>
      </c>
      <c r="J413" s="5">
        <v>5</v>
      </c>
      <c r="K413" s="4">
        <f t="shared" si="8"/>
        <v>22500</v>
      </c>
      <c r="L413" s="4">
        <f t="shared" si="9"/>
        <v>5625</v>
      </c>
      <c r="M413" s="3">
        <v>0.25</v>
      </c>
    </row>
    <row r="414" spans="2:13" x14ac:dyDescent="0.25">
      <c r="B414" t="s">
        <v>27</v>
      </c>
      <c r="C414" s="1" t="s">
        <v>14</v>
      </c>
      <c r="D414" s="2">
        <v>45158</v>
      </c>
      <c r="E414" s="5" t="s">
        <v>42</v>
      </c>
      <c r="F414" s="5" t="s">
        <v>43</v>
      </c>
      <c r="G414" s="5" t="s">
        <v>44</v>
      </c>
      <c r="H414" t="s">
        <v>21</v>
      </c>
      <c r="I414" s="4">
        <v>1200</v>
      </c>
      <c r="J414" s="5">
        <v>5</v>
      </c>
      <c r="K414" s="4">
        <f t="shared" si="8"/>
        <v>6000</v>
      </c>
      <c r="L414" s="4">
        <f t="shared" si="9"/>
        <v>1800</v>
      </c>
      <c r="M414" s="3">
        <v>0.3</v>
      </c>
    </row>
    <row r="415" spans="2:13" x14ac:dyDescent="0.25">
      <c r="B415" t="s">
        <v>13</v>
      </c>
      <c r="C415" s="1" t="s">
        <v>14</v>
      </c>
      <c r="D415" s="2">
        <v>45160</v>
      </c>
      <c r="E415" s="5" t="s">
        <v>42</v>
      </c>
      <c r="F415" s="5" t="s">
        <v>43</v>
      </c>
      <c r="G415" s="5" t="s">
        <v>44</v>
      </c>
      <c r="H415" t="s">
        <v>18</v>
      </c>
      <c r="I415" s="4">
        <v>8902</v>
      </c>
      <c r="J415" s="5">
        <v>19</v>
      </c>
      <c r="K415" s="4">
        <f t="shared" si="8"/>
        <v>169138</v>
      </c>
      <c r="L415" s="4">
        <f t="shared" si="9"/>
        <v>59198.299999999996</v>
      </c>
      <c r="M415" s="3">
        <v>0.35</v>
      </c>
    </row>
    <row r="416" spans="2:13" x14ac:dyDescent="0.25">
      <c r="B416" t="s">
        <v>27</v>
      </c>
      <c r="C416" s="1" t="s">
        <v>14</v>
      </c>
      <c r="D416" s="2">
        <v>45165</v>
      </c>
      <c r="E416" s="5" t="s">
        <v>42</v>
      </c>
      <c r="F416" s="5" t="s">
        <v>43</v>
      </c>
      <c r="G416" s="5" t="s">
        <v>44</v>
      </c>
      <c r="H416" t="s">
        <v>25</v>
      </c>
      <c r="I416" s="4">
        <v>300</v>
      </c>
      <c r="J416" s="5">
        <v>1</v>
      </c>
      <c r="K416" s="4">
        <f t="shared" si="8"/>
        <v>300</v>
      </c>
      <c r="L416" s="4">
        <f t="shared" si="9"/>
        <v>45</v>
      </c>
      <c r="M416" s="3">
        <v>0.15</v>
      </c>
    </row>
    <row r="417" spans="2:13" x14ac:dyDescent="0.25">
      <c r="B417" t="s">
        <v>27</v>
      </c>
      <c r="C417" s="1" t="s">
        <v>20</v>
      </c>
      <c r="D417" s="2">
        <v>45165</v>
      </c>
      <c r="E417" s="5" t="s">
        <v>42</v>
      </c>
      <c r="F417" s="5" t="s">
        <v>43</v>
      </c>
      <c r="G417" s="5" t="s">
        <v>44</v>
      </c>
      <c r="H417" t="s">
        <v>25</v>
      </c>
      <c r="I417" s="4">
        <v>300</v>
      </c>
      <c r="J417" s="5">
        <v>7</v>
      </c>
      <c r="K417" s="4">
        <f t="shared" si="8"/>
        <v>2100</v>
      </c>
      <c r="L417" s="4">
        <f t="shared" si="9"/>
        <v>315</v>
      </c>
      <c r="M417" s="3">
        <v>0.15</v>
      </c>
    </row>
    <row r="418" spans="2:13" x14ac:dyDescent="0.25">
      <c r="B418" t="s">
        <v>27</v>
      </c>
      <c r="C418" s="1" t="s">
        <v>20</v>
      </c>
      <c r="D418" s="2">
        <v>45165</v>
      </c>
      <c r="E418" s="5" t="s">
        <v>42</v>
      </c>
      <c r="F418" s="5" t="s">
        <v>43</v>
      </c>
      <c r="G418" s="5" t="s">
        <v>44</v>
      </c>
      <c r="H418" t="s">
        <v>21</v>
      </c>
      <c r="I418" s="4">
        <v>1200</v>
      </c>
      <c r="J418" s="5">
        <v>18</v>
      </c>
      <c r="K418" s="4">
        <f t="shared" si="8"/>
        <v>21600</v>
      </c>
      <c r="L418" s="4">
        <f t="shared" si="9"/>
        <v>6480</v>
      </c>
      <c r="M418" s="3">
        <v>0.3</v>
      </c>
    </row>
    <row r="419" spans="2:13" x14ac:dyDescent="0.25">
      <c r="B419" t="s">
        <v>13</v>
      </c>
      <c r="C419" s="1" t="s">
        <v>14</v>
      </c>
      <c r="D419" s="2">
        <v>45165</v>
      </c>
      <c r="E419" s="5" t="s">
        <v>42</v>
      </c>
      <c r="F419" s="5" t="s">
        <v>43</v>
      </c>
      <c r="G419" s="5" t="s">
        <v>44</v>
      </c>
      <c r="H419" t="s">
        <v>32</v>
      </c>
      <c r="I419" s="4">
        <v>3200</v>
      </c>
      <c r="J419" s="5">
        <v>7</v>
      </c>
      <c r="K419" s="4">
        <f t="shared" ref="K419:K450" si="10">I419*J419</f>
        <v>22400</v>
      </c>
      <c r="L419" s="4">
        <f t="shared" ref="L419:L450" si="11">K419*M419</f>
        <v>4480</v>
      </c>
      <c r="M419" s="3">
        <v>0.2</v>
      </c>
    </row>
    <row r="420" spans="2:13" x14ac:dyDescent="0.25">
      <c r="B420" t="s">
        <v>13</v>
      </c>
      <c r="C420" s="1" t="s">
        <v>20</v>
      </c>
      <c r="D420" s="2">
        <v>45165</v>
      </c>
      <c r="E420" s="5" t="s">
        <v>42</v>
      </c>
      <c r="F420" s="5" t="s">
        <v>43</v>
      </c>
      <c r="G420" s="5" t="s">
        <v>44</v>
      </c>
      <c r="H420" t="s">
        <v>30</v>
      </c>
      <c r="I420" s="4">
        <v>3400</v>
      </c>
      <c r="J420" s="5">
        <v>7</v>
      </c>
      <c r="K420" s="4">
        <f t="shared" si="10"/>
        <v>23800</v>
      </c>
      <c r="L420" s="4">
        <f t="shared" si="11"/>
        <v>8330</v>
      </c>
      <c r="M420" s="3">
        <v>0.35</v>
      </c>
    </row>
    <row r="421" spans="2:13" x14ac:dyDescent="0.25">
      <c r="B421" t="s">
        <v>24</v>
      </c>
      <c r="C421" s="1" t="s">
        <v>20</v>
      </c>
      <c r="D421" s="2">
        <v>45165</v>
      </c>
      <c r="E421" s="5" t="s">
        <v>42</v>
      </c>
      <c r="F421" s="5" t="s">
        <v>43</v>
      </c>
      <c r="G421" s="5" t="s">
        <v>44</v>
      </c>
      <c r="H421" t="s">
        <v>23</v>
      </c>
      <c r="I421" s="4">
        <v>5130</v>
      </c>
      <c r="J421" s="5">
        <v>15</v>
      </c>
      <c r="K421" s="4">
        <f t="shared" si="10"/>
        <v>76950</v>
      </c>
      <c r="L421" s="4">
        <f t="shared" si="11"/>
        <v>30780</v>
      </c>
      <c r="M421" s="3">
        <v>0.4</v>
      </c>
    </row>
    <row r="422" spans="2:13" x14ac:dyDescent="0.25">
      <c r="B422" t="s">
        <v>34</v>
      </c>
      <c r="C422" s="1" t="s">
        <v>20</v>
      </c>
      <c r="D422" s="2">
        <v>44899</v>
      </c>
      <c r="E422" s="5" t="s">
        <v>42</v>
      </c>
      <c r="F422" s="5" t="s">
        <v>45</v>
      </c>
      <c r="G422" s="5" t="s">
        <v>46</v>
      </c>
      <c r="H422" t="s">
        <v>28</v>
      </c>
      <c r="I422" s="4">
        <v>1500</v>
      </c>
      <c r="J422" s="5">
        <v>3</v>
      </c>
      <c r="K422" s="4">
        <f t="shared" si="10"/>
        <v>4500</v>
      </c>
      <c r="L422" s="4">
        <f t="shared" si="11"/>
        <v>1800</v>
      </c>
      <c r="M422" s="3">
        <v>0.4</v>
      </c>
    </row>
    <row r="423" spans="2:13" x14ac:dyDescent="0.25">
      <c r="B423" t="s">
        <v>13</v>
      </c>
      <c r="C423" s="1" t="s">
        <v>20</v>
      </c>
      <c r="D423" s="2">
        <v>44906</v>
      </c>
      <c r="E423" s="5" t="s">
        <v>42</v>
      </c>
      <c r="F423" s="5" t="s">
        <v>45</v>
      </c>
      <c r="G423" s="5" t="s">
        <v>46</v>
      </c>
      <c r="H423" t="s">
        <v>23</v>
      </c>
      <c r="I423" s="4">
        <v>5130</v>
      </c>
      <c r="J423" s="5">
        <v>12</v>
      </c>
      <c r="K423" s="4">
        <f t="shared" si="10"/>
        <v>61560</v>
      </c>
      <c r="L423" s="4">
        <f t="shared" si="11"/>
        <v>24624</v>
      </c>
      <c r="M423" s="3">
        <v>0.4</v>
      </c>
    </row>
    <row r="424" spans="2:13" x14ac:dyDescent="0.25">
      <c r="B424" t="s">
        <v>24</v>
      </c>
      <c r="C424" s="1" t="s">
        <v>14</v>
      </c>
      <c r="D424" s="2">
        <v>44913</v>
      </c>
      <c r="E424" s="5" t="s">
        <v>42</v>
      </c>
      <c r="F424" s="5" t="s">
        <v>45</v>
      </c>
      <c r="G424" s="5" t="s">
        <v>46</v>
      </c>
      <c r="H424" t="s">
        <v>35</v>
      </c>
      <c r="I424" s="4">
        <v>4500</v>
      </c>
      <c r="J424" s="5">
        <v>1</v>
      </c>
      <c r="K424" s="4">
        <f t="shared" si="10"/>
        <v>4500</v>
      </c>
      <c r="L424" s="4">
        <f t="shared" si="11"/>
        <v>1125</v>
      </c>
      <c r="M424" s="3">
        <v>0.25</v>
      </c>
    </row>
    <row r="425" spans="2:13" x14ac:dyDescent="0.25">
      <c r="B425" t="s">
        <v>27</v>
      </c>
      <c r="C425" s="1" t="s">
        <v>20</v>
      </c>
      <c r="D425" s="2">
        <v>44920</v>
      </c>
      <c r="E425" s="5" t="s">
        <v>42</v>
      </c>
      <c r="F425" s="5" t="s">
        <v>45</v>
      </c>
      <c r="G425" s="5" t="s">
        <v>46</v>
      </c>
      <c r="H425" t="s">
        <v>32</v>
      </c>
      <c r="I425" s="4">
        <v>3200</v>
      </c>
      <c r="J425" s="5">
        <v>6</v>
      </c>
      <c r="K425" s="4">
        <f t="shared" si="10"/>
        <v>19200</v>
      </c>
      <c r="L425" s="4">
        <f t="shared" si="11"/>
        <v>3840</v>
      </c>
      <c r="M425" s="3">
        <v>0.2</v>
      </c>
    </row>
    <row r="426" spans="2:13" x14ac:dyDescent="0.25">
      <c r="B426" t="s">
        <v>27</v>
      </c>
      <c r="C426" s="1" t="s">
        <v>14</v>
      </c>
      <c r="D426" s="2">
        <v>44927</v>
      </c>
      <c r="E426" s="5" t="s">
        <v>42</v>
      </c>
      <c r="F426" s="5" t="s">
        <v>45</v>
      </c>
      <c r="G426" s="5" t="s">
        <v>46</v>
      </c>
      <c r="H426" t="s">
        <v>32</v>
      </c>
      <c r="I426" s="4">
        <v>3200</v>
      </c>
      <c r="J426" s="5">
        <v>10</v>
      </c>
      <c r="K426" s="4">
        <f t="shared" si="10"/>
        <v>32000</v>
      </c>
      <c r="L426" s="4">
        <f t="shared" si="11"/>
        <v>6400</v>
      </c>
      <c r="M426" s="3">
        <v>0.2</v>
      </c>
    </row>
    <row r="427" spans="2:13" x14ac:dyDescent="0.25">
      <c r="B427" t="s">
        <v>13</v>
      </c>
      <c r="C427" s="1" t="s">
        <v>20</v>
      </c>
      <c r="D427" s="2">
        <v>44934</v>
      </c>
      <c r="E427" s="5" t="s">
        <v>42</v>
      </c>
      <c r="F427" s="5" t="s">
        <v>45</v>
      </c>
      <c r="G427" s="5" t="s">
        <v>46</v>
      </c>
      <c r="H427" t="s">
        <v>28</v>
      </c>
      <c r="I427" s="4">
        <v>1500</v>
      </c>
      <c r="J427" s="5">
        <v>6</v>
      </c>
      <c r="K427" s="4">
        <f t="shared" si="10"/>
        <v>9000</v>
      </c>
      <c r="L427" s="4">
        <f t="shared" si="11"/>
        <v>3600</v>
      </c>
      <c r="M427" s="3">
        <v>0.4</v>
      </c>
    </row>
    <row r="428" spans="2:13" x14ac:dyDescent="0.25">
      <c r="B428" t="s">
        <v>24</v>
      </c>
      <c r="C428" s="1" t="s">
        <v>20</v>
      </c>
      <c r="D428" s="2">
        <v>44941</v>
      </c>
      <c r="E428" s="5" t="s">
        <v>42</v>
      </c>
      <c r="F428" s="5" t="s">
        <v>45</v>
      </c>
      <c r="G428" s="5" t="s">
        <v>46</v>
      </c>
      <c r="H428" t="s">
        <v>18</v>
      </c>
      <c r="I428" s="4">
        <v>8902</v>
      </c>
      <c r="J428" s="5">
        <v>6</v>
      </c>
      <c r="K428" s="4">
        <f t="shared" si="10"/>
        <v>53412</v>
      </c>
      <c r="L428" s="4">
        <f t="shared" si="11"/>
        <v>18694.199999999997</v>
      </c>
      <c r="M428" s="3">
        <v>0.35</v>
      </c>
    </row>
    <row r="429" spans="2:13" x14ac:dyDescent="0.25">
      <c r="B429" t="s">
        <v>13</v>
      </c>
      <c r="C429" s="1" t="s">
        <v>14</v>
      </c>
      <c r="D429" s="2">
        <v>44948</v>
      </c>
      <c r="E429" s="5" t="s">
        <v>42</v>
      </c>
      <c r="F429" s="5" t="s">
        <v>45</v>
      </c>
      <c r="G429" s="5" t="s">
        <v>46</v>
      </c>
      <c r="H429" t="s">
        <v>26</v>
      </c>
      <c r="I429" s="4">
        <v>1700</v>
      </c>
      <c r="J429" s="5">
        <v>2</v>
      </c>
      <c r="K429" s="4">
        <f t="shared" si="10"/>
        <v>3400</v>
      </c>
      <c r="L429" s="4">
        <f t="shared" si="11"/>
        <v>1700</v>
      </c>
      <c r="M429" s="3">
        <v>0.5</v>
      </c>
    </row>
    <row r="430" spans="2:13" x14ac:dyDescent="0.25">
      <c r="B430" t="s">
        <v>13</v>
      </c>
      <c r="C430" s="1" t="s">
        <v>20</v>
      </c>
      <c r="D430" s="2">
        <v>44955</v>
      </c>
      <c r="E430" s="5" t="s">
        <v>42</v>
      </c>
      <c r="F430" s="5" t="s">
        <v>45</v>
      </c>
      <c r="G430" s="5" t="s">
        <v>46</v>
      </c>
      <c r="H430" t="s">
        <v>30</v>
      </c>
      <c r="I430" s="4">
        <v>3400</v>
      </c>
      <c r="J430" s="5">
        <v>1</v>
      </c>
      <c r="K430" s="4">
        <f t="shared" si="10"/>
        <v>3400</v>
      </c>
      <c r="L430" s="4">
        <f t="shared" si="11"/>
        <v>1190</v>
      </c>
      <c r="M430" s="3">
        <v>0.35</v>
      </c>
    </row>
    <row r="431" spans="2:13" x14ac:dyDescent="0.25">
      <c r="B431" t="s">
        <v>24</v>
      </c>
      <c r="C431" s="1" t="s">
        <v>20</v>
      </c>
      <c r="D431" s="2">
        <v>44962</v>
      </c>
      <c r="E431" s="5" t="s">
        <v>42</v>
      </c>
      <c r="F431" s="5" t="s">
        <v>45</v>
      </c>
      <c r="G431" s="5" t="s">
        <v>46</v>
      </c>
      <c r="H431" t="s">
        <v>21</v>
      </c>
      <c r="I431" s="4">
        <v>1200</v>
      </c>
      <c r="J431" s="5">
        <v>2</v>
      </c>
      <c r="K431" s="4">
        <f t="shared" si="10"/>
        <v>2400</v>
      </c>
      <c r="L431" s="4">
        <f t="shared" si="11"/>
        <v>720</v>
      </c>
      <c r="M431" s="3">
        <v>0.3</v>
      </c>
    </row>
    <row r="432" spans="2:13" x14ac:dyDescent="0.25">
      <c r="B432" t="s">
        <v>22</v>
      </c>
      <c r="C432" s="1" t="s">
        <v>20</v>
      </c>
      <c r="D432" s="2">
        <v>44969</v>
      </c>
      <c r="E432" s="5" t="s">
        <v>42</v>
      </c>
      <c r="F432" s="5" t="s">
        <v>45</v>
      </c>
      <c r="G432" s="5" t="s">
        <v>46</v>
      </c>
      <c r="H432" t="s">
        <v>35</v>
      </c>
      <c r="I432" s="4">
        <v>4500</v>
      </c>
      <c r="J432" s="5">
        <v>5</v>
      </c>
      <c r="K432" s="4">
        <f t="shared" si="10"/>
        <v>22500</v>
      </c>
      <c r="L432" s="4">
        <f t="shared" si="11"/>
        <v>5625</v>
      </c>
      <c r="M432" s="3">
        <v>0.25</v>
      </c>
    </row>
    <row r="433" spans="2:13" x14ac:dyDescent="0.25">
      <c r="B433" t="s">
        <v>13</v>
      </c>
      <c r="C433" s="1" t="s">
        <v>20</v>
      </c>
      <c r="D433" s="2">
        <v>44976</v>
      </c>
      <c r="E433" s="5" t="s">
        <v>42</v>
      </c>
      <c r="F433" s="5" t="s">
        <v>45</v>
      </c>
      <c r="G433" s="5" t="s">
        <v>46</v>
      </c>
      <c r="H433" t="s">
        <v>21</v>
      </c>
      <c r="I433" s="4">
        <v>1200</v>
      </c>
      <c r="J433" s="5">
        <v>6</v>
      </c>
      <c r="K433" s="4">
        <f t="shared" si="10"/>
        <v>7200</v>
      </c>
      <c r="L433" s="4">
        <f t="shared" si="11"/>
        <v>2160</v>
      </c>
      <c r="M433" s="3">
        <v>0.3</v>
      </c>
    </row>
    <row r="434" spans="2:13" x14ac:dyDescent="0.25">
      <c r="B434" t="s">
        <v>34</v>
      </c>
      <c r="C434" s="1" t="s">
        <v>14</v>
      </c>
      <c r="D434" s="2">
        <v>44983</v>
      </c>
      <c r="E434" s="5" t="s">
        <v>42</v>
      </c>
      <c r="F434" s="5" t="s">
        <v>45</v>
      </c>
      <c r="G434" s="5" t="s">
        <v>46</v>
      </c>
      <c r="H434" t="s">
        <v>23</v>
      </c>
      <c r="I434" s="4">
        <v>5130</v>
      </c>
      <c r="J434" s="5">
        <v>2</v>
      </c>
      <c r="K434" s="4">
        <f t="shared" si="10"/>
        <v>10260</v>
      </c>
      <c r="L434" s="4">
        <f t="shared" si="11"/>
        <v>4104</v>
      </c>
      <c r="M434" s="3">
        <v>0.4</v>
      </c>
    </row>
    <row r="435" spans="2:13" x14ac:dyDescent="0.25">
      <c r="B435" t="s">
        <v>22</v>
      </c>
      <c r="C435" s="1" t="s">
        <v>20</v>
      </c>
      <c r="D435" s="2">
        <v>44990</v>
      </c>
      <c r="E435" s="5" t="s">
        <v>42</v>
      </c>
      <c r="F435" s="5" t="s">
        <v>45</v>
      </c>
      <c r="G435" s="5" t="s">
        <v>46</v>
      </c>
      <c r="H435" t="s">
        <v>21</v>
      </c>
      <c r="I435" s="4">
        <v>1200</v>
      </c>
      <c r="J435" s="5">
        <v>9</v>
      </c>
      <c r="K435" s="4">
        <f t="shared" si="10"/>
        <v>10800</v>
      </c>
      <c r="L435" s="4">
        <f t="shared" si="11"/>
        <v>3240</v>
      </c>
      <c r="M435" s="3">
        <v>0.3</v>
      </c>
    </row>
    <row r="436" spans="2:13" x14ac:dyDescent="0.25">
      <c r="B436" t="s">
        <v>13</v>
      </c>
      <c r="C436" s="1" t="s">
        <v>14</v>
      </c>
      <c r="D436" s="2">
        <v>44997</v>
      </c>
      <c r="E436" s="5" t="s">
        <v>42</v>
      </c>
      <c r="F436" s="5" t="s">
        <v>45</v>
      </c>
      <c r="G436" s="5" t="s">
        <v>46</v>
      </c>
      <c r="H436" t="s">
        <v>25</v>
      </c>
      <c r="I436" s="4">
        <v>300</v>
      </c>
      <c r="J436" s="5">
        <v>2</v>
      </c>
      <c r="K436" s="4">
        <f t="shared" si="10"/>
        <v>600</v>
      </c>
      <c r="L436" s="4">
        <f t="shared" si="11"/>
        <v>90</v>
      </c>
      <c r="M436" s="3">
        <v>0.15</v>
      </c>
    </row>
    <row r="437" spans="2:13" x14ac:dyDescent="0.25">
      <c r="B437" t="s">
        <v>13</v>
      </c>
      <c r="C437" s="1" t="s">
        <v>20</v>
      </c>
      <c r="D437" s="2">
        <v>45004</v>
      </c>
      <c r="E437" s="5" t="s">
        <v>42</v>
      </c>
      <c r="F437" s="5" t="s">
        <v>45</v>
      </c>
      <c r="G437" s="5" t="s">
        <v>46</v>
      </c>
      <c r="H437" t="s">
        <v>33</v>
      </c>
      <c r="I437" s="4">
        <v>4600</v>
      </c>
      <c r="J437" s="5">
        <v>8</v>
      </c>
      <c r="K437" s="4">
        <f t="shared" si="10"/>
        <v>36800</v>
      </c>
      <c r="L437" s="4">
        <f t="shared" si="11"/>
        <v>9200</v>
      </c>
      <c r="M437" s="3">
        <v>0.25</v>
      </c>
    </row>
    <row r="438" spans="2:13" x14ac:dyDescent="0.25">
      <c r="B438" t="s">
        <v>27</v>
      </c>
      <c r="C438" s="1" t="s">
        <v>20</v>
      </c>
      <c r="D438" s="2">
        <v>45011</v>
      </c>
      <c r="E438" s="5" t="s">
        <v>42</v>
      </c>
      <c r="F438" s="5" t="s">
        <v>45</v>
      </c>
      <c r="G438" s="5" t="s">
        <v>46</v>
      </c>
      <c r="H438" t="s">
        <v>30</v>
      </c>
      <c r="I438" s="4">
        <v>3400</v>
      </c>
      <c r="J438" s="5">
        <v>8</v>
      </c>
      <c r="K438" s="4">
        <f t="shared" si="10"/>
        <v>27200</v>
      </c>
      <c r="L438" s="4">
        <f t="shared" si="11"/>
        <v>9520</v>
      </c>
      <c r="M438" s="3">
        <v>0.35</v>
      </c>
    </row>
    <row r="439" spans="2:13" x14ac:dyDescent="0.25">
      <c r="B439" t="s">
        <v>13</v>
      </c>
      <c r="C439" s="1" t="s">
        <v>14</v>
      </c>
      <c r="D439" s="2">
        <v>45018</v>
      </c>
      <c r="E439" s="5" t="s">
        <v>42</v>
      </c>
      <c r="F439" s="5" t="s">
        <v>45</v>
      </c>
      <c r="G439" s="5" t="s">
        <v>46</v>
      </c>
      <c r="H439" t="s">
        <v>25</v>
      </c>
      <c r="I439" s="4">
        <v>300</v>
      </c>
      <c r="J439" s="5">
        <v>6</v>
      </c>
      <c r="K439" s="4">
        <f t="shared" si="10"/>
        <v>1800</v>
      </c>
      <c r="L439" s="4">
        <f t="shared" si="11"/>
        <v>270</v>
      </c>
      <c r="M439" s="3">
        <v>0.15</v>
      </c>
    </row>
    <row r="440" spans="2:13" x14ac:dyDescent="0.25">
      <c r="B440" t="s">
        <v>27</v>
      </c>
      <c r="C440" s="1" t="s">
        <v>14</v>
      </c>
      <c r="D440" s="2">
        <v>45025</v>
      </c>
      <c r="E440" s="5" t="s">
        <v>42</v>
      </c>
      <c r="F440" s="5" t="s">
        <v>45</v>
      </c>
      <c r="G440" s="5" t="s">
        <v>46</v>
      </c>
      <c r="H440" t="s">
        <v>30</v>
      </c>
      <c r="I440" s="4">
        <v>3400</v>
      </c>
      <c r="J440" s="5">
        <v>8</v>
      </c>
      <c r="K440" s="4">
        <f t="shared" si="10"/>
        <v>27200</v>
      </c>
      <c r="L440" s="4">
        <f t="shared" si="11"/>
        <v>9520</v>
      </c>
      <c r="M440" s="3">
        <v>0.35</v>
      </c>
    </row>
    <row r="441" spans="2:13" x14ac:dyDescent="0.25">
      <c r="B441" t="s">
        <v>13</v>
      </c>
      <c r="C441" s="1" t="s">
        <v>20</v>
      </c>
      <c r="D441" s="2">
        <v>45032</v>
      </c>
      <c r="E441" s="5" t="s">
        <v>42</v>
      </c>
      <c r="F441" s="5" t="s">
        <v>45</v>
      </c>
      <c r="G441" s="5" t="s">
        <v>46</v>
      </c>
      <c r="H441" t="s">
        <v>21</v>
      </c>
      <c r="I441" s="4">
        <v>1200</v>
      </c>
      <c r="J441" s="5">
        <v>6</v>
      </c>
      <c r="K441" s="4">
        <f t="shared" si="10"/>
        <v>7200</v>
      </c>
      <c r="L441" s="4">
        <f t="shared" si="11"/>
        <v>2160</v>
      </c>
      <c r="M441" s="3">
        <v>0.3</v>
      </c>
    </row>
    <row r="442" spans="2:13" x14ac:dyDescent="0.25">
      <c r="B442" t="s">
        <v>27</v>
      </c>
      <c r="C442" s="1" t="s">
        <v>20</v>
      </c>
      <c r="D442" s="2">
        <v>45039</v>
      </c>
      <c r="E442" s="5" t="s">
        <v>42</v>
      </c>
      <c r="F442" s="5" t="s">
        <v>45</v>
      </c>
      <c r="G442" s="5" t="s">
        <v>46</v>
      </c>
      <c r="H442" t="s">
        <v>29</v>
      </c>
      <c r="I442" s="4">
        <v>5340</v>
      </c>
      <c r="J442" s="5">
        <v>1</v>
      </c>
      <c r="K442" s="4">
        <f t="shared" si="10"/>
        <v>5340</v>
      </c>
      <c r="L442" s="4">
        <f t="shared" si="11"/>
        <v>1602</v>
      </c>
      <c r="M442" s="3">
        <v>0.3</v>
      </c>
    </row>
    <row r="443" spans="2:13" x14ac:dyDescent="0.25">
      <c r="B443" t="s">
        <v>27</v>
      </c>
      <c r="C443" s="1" t="s">
        <v>20</v>
      </c>
      <c r="D443" s="2">
        <v>45046</v>
      </c>
      <c r="E443" s="5" t="s">
        <v>42</v>
      </c>
      <c r="F443" s="5" t="s">
        <v>45</v>
      </c>
      <c r="G443" s="5" t="s">
        <v>46</v>
      </c>
      <c r="H443" t="s">
        <v>18</v>
      </c>
      <c r="I443" s="4">
        <v>8902</v>
      </c>
      <c r="J443" s="5">
        <v>7</v>
      </c>
      <c r="K443" s="4">
        <f t="shared" si="10"/>
        <v>62314</v>
      </c>
      <c r="L443" s="4">
        <f t="shared" si="11"/>
        <v>21809.899999999998</v>
      </c>
      <c r="M443" s="3">
        <v>0.35</v>
      </c>
    </row>
    <row r="444" spans="2:13" x14ac:dyDescent="0.25">
      <c r="B444" t="s">
        <v>13</v>
      </c>
      <c r="C444" s="1" t="s">
        <v>20</v>
      </c>
      <c r="D444" s="2">
        <v>45053</v>
      </c>
      <c r="E444" s="5" t="s">
        <v>42</v>
      </c>
      <c r="F444" s="5" t="s">
        <v>45</v>
      </c>
      <c r="G444" s="5" t="s">
        <v>46</v>
      </c>
      <c r="H444" t="s">
        <v>29</v>
      </c>
      <c r="I444" s="4">
        <v>5340</v>
      </c>
      <c r="J444" s="5">
        <v>6</v>
      </c>
      <c r="K444" s="4">
        <f t="shared" si="10"/>
        <v>32040</v>
      </c>
      <c r="L444" s="4">
        <f t="shared" si="11"/>
        <v>9612</v>
      </c>
      <c r="M444" s="3">
        <v>0.3</v>
      </c>
    </row>
    <row r="445" spans="2:13" x14ac:dyDescent="0.25">
      <c r="B445" t="s">
        <v>27</v>
      </c>
      <c r="C445" s="1" t="s">
        <v>20</v>
      </c>
      <c r="D445" s="2">
        <v>45060</v>
      </c>
      <c r="E445" s="5" t="s">
        <v>42</v>
      </c>
      <c r="F445" s="5" t="s">
        <v>45</v>
      </c>
      <c r="G445" s="5" t="s">
        <v>46</v>
      </c>
      <c r="H445" t="s">
        <v>19</v>
      </c>
      <c r="I445" s="4">
        <v>500</v>
      </c>
      <c r="J445" s="5">
        <v>9</v>
      </c>
      <c r="K445" s="4">
        <f t="shared" si="10"/>
        <v>4500</v>
      </c>
      <c r="L445" s="4">
        <f t="shared" si="11"/>
        <v>1125</v>
      </c>
      <c r="M445" s="3">
        <v>0.25</v>
      </c>
    </row>
    <row r="446" spans="2:13" x14ac:dyDescent="0.25">
      <c r="B446" t="s">
        <v>13</v>
      </c>
      <c r="C446" s="1" t="s">
        <v>20</v>
      </c>
      <c r="D446" s="2">
        <v>45067</v>
      </c>
      <c r="E446" s="5" t="s">
        <v>42</v>
      </c>
      <c r="F446" s="5" t="s">
        <v>45</v>
      </c>
      <c r="G446" s="5" t="s">
        <v>46</v>
      </c>
      <c r="H446" t="s">
        <v>33</v>
      </c>
      <c r="I446" s="4">
        <v>4600</v>
      </c>
      <c r="J446" s="5">
        <v>3</v>
      </c>
      <c r="K446" s="4">
        <f t="shared" si="10"/>
        <v>13800</v>
      </c>
      <c r="L446" s="4">
        <f t="shared" si="11"/>
        <v>3450</v>
      </c>
      <c r="M446" s="3">
        <v>0.25</v>
      </c>
    </row>
    <row r="447" spans="2:13" x14ac:dyDescent="0.25">
      <c r="B447" t="s">
        <v>13</v>
      </c>
      <c r="C447" s="1" t="s">
        <v>14</v>
      </c>
      <c r="D447" s="2">
        <v>45074</v>
      </c>
      <c r="E447" s="5" t="s">
        <v>42</v>
      </c>
      <c r="F447" s="5" t="s">
        <v>45</v>
      </c>
      <c r="G447" s="5" t="s">
        <v>46</v>
      </c>
      <c r="H447" t="s">
        <v>33</v>
      </c>
      <c r="I447" s="4">
        <v>4600</v>
      </c>
      <c r="J447" s="5">
        <v>8</v>
      </c>
      <c r="K447" s="4">
        <f t="shared" si="10"/>
        <v>36800</v>
      </c>
      <c r="L447" s="4">
        <f t="shared" si="11"/>
        <v>9200</v>
      </c>
      <c r="M447" s="3">
        <v>0.25</v>
      </c>
    </row>
    <row r="448" spans="2:13" x14ac:dyDescent="0.25">
      <c r="B448" t="s">
        <v>13</v>
      </c>
      <c r="C448" s="1" t="s">
        <v>20</v>
      </c>
      <c r="D448" s="2">
        <v>45081</v>
      </c>
      <c r="E448" s="5" t="s">
        <v>42</v>
      </c>
      <c r="F448" s="5" t="s">
        <v>45</v>
      </c>
      <c r="G448" s="5" t="s">
        <v>46</v>
      </c>
      <c r="H448" t="s">
        <v>32</v>
      </c>
      <c r="I448" s="4">
        <v>3200</v>
      </c>
      <c r="J448" s="5">
        <v>16</v>
      </c>
      <c r="K448" s="4">
        <f t="shared" si="10"/>
        <v>51200</v>
      </c>
      <c r="L448" s="4">
        <f t="shared" si="11"/>
        <v>10240</v>
      </c>
      <c r="M448" s="3">
        <v>0.2</v>
      </c>
    </row>
    <row r="449" spans="2:13" x14ac:dyDescent="0.25">
      <c r="B449" t="s">
        <v>27</v>
      </c>
      <c r="C449" s="1" t="s">
        <v>20</v>
      </c>
      <c r="D449" s="2">
        <v>45088</v>
      </c>
      <c r="E449" s="5" t="s">
        <v>42</v>
      </c>
      <c r="F449" s="5" t="s">
        <v>45</v>
      </c>
      <c r="G449" s="5" t="s">
        <v>46</v>
      </c>
      <c r="H449" t="s">
        <v>18</v>
      </c>
      <c r="I449" s="4">
        <v>8902</v>
      </c>
      <c r="J449" s="5">
        <v>15</v>
      </c>
      <c r="K449" s="4">
        <f t="shared" si="10"/>
        <v>133530</v>
      </c>
      <c r="L449" s="4">
        <f t="shared" si="11"/>
        <v>46735.5</v>
      </c>
      <c r="M449" s="3">
        <v>0.35</v>
      </c>
    </row>
    <row r="450" spans="2:13" x14ac:dyDescent="0.25">
      <c r="B450" t="s">
        <v>13</v>
      </c>
      <c r="C450" s="1" t="s">
        <v>14</v>
      </c>
      <c r="D450" s="2">
        <v>45095</v>
      </c>
      <c r="E450" s="5" t="s">
        <v>42</v>
      </c>
      <c r="F450" s="5" t="s">
        <v>45</v>
      </c>
      <c r="G450" s="5" t="s">
        <v>46</v>
      </c>
      <c r="H450" t="s">
        <v>21</v>
      </c>
      <c r="I450" s="4">
        <v>1200</v>
      </c>
      <c r="J450" s="5">
        <v>5</v>
      </c>
      <c r="K450" s="4">
        <f t="shared" si="10"/>
        <v>6000</v>
      </c>
      <c r="L450" s="4">
        <f t="shared" si="11"/>
        <v>1800</v>
      </c>
      <c r="M450" s="3">
        <v>0.3</v>
      </c>
    </row>
    <row r="451" spans="2:13" x14ac:dyDescent="0.25">
      <c r="B451" t="s">
        <v>27</v>
      </c>
      <c r="C451" s="1" t="s">
        <v>20</v>
      </c>
      <c r="D451" s="2">
        <v>45102</v>
      </c>
      <c r="E451" s="5" t="s">
        <v>42</v>
      </c>
      <c r="F451" s="5" t="s">
        <v>45</v>
      </c>
      <c r="G451" s="5" t="s">
        <v>46</v>
      </c>
      <c r="H451" t="s">
        <v>29</v>
      </c>
      <c r="I451" s="4">
        <v>5340</v>
      </c>
      <c r="J451" s="5">
        <v>5</v>
      </c>
      <c r="K451" s="4">
        <f t="shared" ref="K451:K482" si="12">I451*J451</f>
        <v>26700</v>
      </c>
      <c r="L451" s="4">
        <f t="shared" ref="L451:L482" si="13">K451*M451</f>
        <v>8010</v>
      </c>
      <c r="M451" s="3">
        <v>0.3</v>
      </c>
    </row>
    <row r="452" spans="2:13" x14ac:dyDescent="0.25">
      <c r="B452" t="s">
        <v>13</v>
      </c>
      <c r="C452" s="1" t="s">
        <v>20</v>
      </c>
      <c r="D452" s="2">
        <v>45109</v>
      </c>
      <c r="E452" s="5" t="s">
        <v>42</v>
      </c>
      <c r="F452" s="5" t="s">
        <v>45</v>
      </c>
      <c r="G452" s="5" t="s">
        <v>46</v>
      </c>
      <c r="H452" t="s">
        <v>30</v>
      </c>
      <c r="I452" s="4">
        <v>3400</v>
      </c>
      <c r="J452" s="5">
        <v>5</v>
      </c>
      <c r="K452" s="4">
        <f t="shared" si="12"/>
        <v>17000</v>
      </c>
      <c r="L452" s="4">
        <f t="shared" si="13"/>
        <v>5950</v>
      </c>
      <c r="M452" s="3">
        <v>0.35</v>
      </c>
    </row>
    <row r="453" spans="2:13" x14ac:dyDescent="0.25">
      <c r="B453" t="s">
        <v>13</v>
      </c>
      <c r="C453" s="1" t="s">
        <v>20</v>
      </c>
      <c r="D453" s="2">
        <v>45116</v>
      </c>
      <c r="E453" s="5" t="s">
        <v>42</v>
      </c>
      <c r="F453" s="5" t="s">
        <v>45</v>
      </c>
      <c r="G453" s="5" t="s">
        <v>46</v>
      </c>
      <c r="H453" t="s">
        <v>25</v>
      </c>
      <c r="I453" s="4">
        <v>300</v>
      </c>
      <c r="J453" s="5">
        <v>2</v>
      </c>
      <c r="K453" s="4">
        <f t="shared" si="12"/>
        <v>600</v>
      </c>
      <c r="L453" s="4">
        <f t="shared" si="13"/>
        <v>90</v>
      </c>
      <c r="M453" s="3">
        <v>0.15</v>
      </c>
    </row>
    <row r="454" spans="2:13" x14ac:dyDescent="0.25">
      <c r="B454" t="s">
        <v>13</v>
      </c>
      <c r="C454" s="1" t="s">
        <v>20</v>
      </c>
      <c r="D454" s="2">
        <v>45123</v>
      </c>
      <c r="E454" s="5" t="s">
        <v>42</v>
      </c>
      <c r="F454" s="5" t="s">
        <v>45</v>
      </c>
      <c r="G454" s="5" t="s">
        <v>46</v>
      </c>
      <c r="H454" t="s">
        <v>19</v>
      </c>
      <c r="I454" s="4">
        <v>500</v>
      </c>
      <c r="J454" s="5">
        <v>5</v>
      </c>
      <c r="K454" s="4">
        <f t="shared" si="12"/>
        <v>2500</v>
      </c>
      <c r="L454" s="4">
        <f t="shared" si="13"/>
        <v>625</v>
      </c>
      <c r="M454" s="3">
        <v>0.25</v>
      </c>
    </row>
    <row r="455" spans="2:13" x14ac:dyDescent="0.25">
      <c r="B455" t="s">
        <v>22</v>
      </c>
      <c r="C455" s="1" t="s">
        <v>20</v>
      </c>
      <c r="D455" s="2">
        <v>45130</v>
      </c>
      <c r="E455" s="5" t="s">
        <v>42</v>
      </c>
      <c r="F455" s="5" t="s">
        <v>45</v>
      </c>
      <c r="G455" s="5" t="s">
        <v>46</v>
      </c>
      <c r="H455" t="s">
        <v>31</v>
      </c>
      <c r="I455" s="4">
        <v>5300</v>
      </c>
      <c r="J455" s="5">
        <v>3</v>
      </c>
      <c r="K455" s="4">
        <f t="shared" si="12"/>
        <v>15900</v>
      </c>
      <c r="L455" s="4">
        <f t="shared" si="13"/>
        <v>4770</v>
      </c>
      <c r="M455" s="3">
        <v>0.3</v>
      </c>
    </row>
    <row r="456" spans="2:13" x14ac:dyDescent="0.25">
      <c r="B456" t="s">
        <v>27</v>
      </c>
      <c r="C456" s="1" t="s">
        <v>20</v>
      </c>
      <c r="D456" s="2">
        <v>45137</v>
      </c>
      <c r="E456" s="5" t="s">
        <v>42</v>
      </c>
      <c r="F456" s="5" t="s">
        <v>45</v>
      </c>
      <c r="G456" s="5" t="s">
        <v>46</v>
      </c>
      <c r="H456" t="s">
        <v>32</v>
      </c>
      <c r="I456" s="4">
        <v>3200</v>
      </c>
      <c r="J456" s="5">
        <v>8</v>
      </c>
      <c r="K456" s="4">
        <f t="shared" si="12"/>
        <v>25600</v>
      </c>
      <c r="L456" s="4">
        <f t="shared" si="13"/>
        <v>5120</v>
      </c>
      <c r="M456" s="3">
        <v>0.2</v>
      </c>
    </row>
    <row r="457" spans="2:13" x14ac:dyDescent="0.25">
      <c r="B457" t="s">
        <v>13</v>
      </c>
      <c r="C457" s="1" t="s">
        <v>14</v>
      </c>
      <c r="D457" s="2">
        <v>45144</v>
      </c>
      <c r="E457" s="5" t="s">
        <v>42</v>
      </c>
      <c r="F457" s="5" t="s">
        <v>45</v>
      </c>
      <c r="G457" s="5" t="s">
        <v>46</v>
      </c>
      <c r="H457" t="s">
        <v>32</v>
      </c>
      <c r="I457" s="4">
        <v>3200</v>
      </c>
      <c r="J457" s="5">
        <v>7</v>
      </c>
      <c r="K457" s="4">
        <f t="shared" si="12"/>
        <v>22400</v>
      </c>
      <c r="L457" s="4">
        <f t="shared" si="13"/>
        <v>4480</v>
      </c>
      <c r="M457" s="3">
        <v>0.2</v>
      </c>
    </row>
    <row r="458" spans="2:13" x14ac:dyDescent="0.25">
      <c r="B458" t="s">
        <v>34</v>
      </c>
      <c r="C458" s="1" t="s">
        <v>20</v>
      </c>
      <c r="D458" s="2">
        <v>45151</v>
      </c>
      <c r="E458" s="5" t="s">
        <v>42</v>
      </c>
      <c r="F458" s="5" t="s">
        <v>45</v>
      </c>
      <c r="G458" s="5" t="s">
        <v>46</v>
      </c>
      <c r="H458" t="s">
        <v>33</v>
      </c>
      <c r="I458" s="4">
        <v>4600</v>
      </c>
      <c r="J458" s="5">
        <v>8</v>
      </c>
      <c r="K458" s="4">
        <f t="shared" si="12"/>
        <v>36800</v>
      </c>
      <c r="L458" s="4">
        <f t="shared" si="13"/>
        <v>9200</v>
      </c>
      <c r="M458" s="3">
        <v>0.25</v>
      </c>
    </row>
    <row r="459" spans="2:13" x14ac:dyDescent="0.25">
      <c r="B459" t="s">
        <v>24</v>
      </c>
      <c r="C459" s="1" t="s">
        <v>20</v>
      </c>
      <c r="D459" s="2">
        <v>45158</v>
      </c>
      <c r="E459" s="5" t="s">
        <v>42</v>
      </c>
      <c r="F459" s="5" t="s">
        <v>45</v>
      </c>
      <c r="G459" s="5" t="s">
        <v>46</v>
      </c>
      <c r="H459" t="s">
        <v>23</v>
      </c>
      <c r="I459" s="4">
        <v>5130</v>
      </c>
      <c r="J459" s="5">
        <v>12</v>
      </c>
      <c r="K459" s="4">
        <f t="shared" si="12"/>
        <v>61560</v>
      </c>
      <c r="L459" s="4">
        <f t="shared" si="13"/>
        <v>24624</v>
      </c>
      <c r="M459" s="3">
        <v>0.4</v>
      </c>
    </row>
    <row r="460" spans="2:13" x14ac:dyDescent="0.25">
      <c r="B460" t="s">
        <v>27</v>
      </c>
      <c r="C460" s="1" t="s">
        <v>20</v>
      </c>
      <c r="D460" s="2">
        <v>45165</v>
      </c>
      <c r="E460" s="5" t="s">
        <v>42</v>
      </c>
      <c r="F460" s="5" t="s">
        <v>45</v>
      </c>
      <c r="G460" s="5" t="s">
        <v>46</v>
      </c>
      <c r="H460" t="s">
        <v>21</v>
      </c>
      <c r="I460" s="4">
        <v>1200</v>
      </c>
      <c r="J460" s="5">
        <v>9</v>
      </c>
      <c r="K460" s="4">
        <f t="shared" si="12"/>
        <v>10800</v>
      </c>
      <c r="L460" s="4">
        <f t="shared" si="13"/>
        <v>3240</v>
      </c>
      <c r="M460" s="3">
        <v>0.3</v>
      </c>
    </row>
    <row r="461" spans="2:13" x14ac:dyDescent="0.25">
      <c r="B461" t="s">
        <v>27</v>
      </c>
      <c r="C461" s="1" t="s">
        <v>14</v>
      </c>
      <c r="D461" s="2">
        <v>44562</v>
      </c>
      <c r="E461" s="5" t="s">
        <v>42</v>
      </c>
      <c r="F461" s="5" t="s">
        <v>47</v>
      </c>
      <c r="G461" s="5" t="s">
        <v>48</v>
      </c>
      <c r="H461" t="s">
        <v>26</v>
      </c>
      <c r="I461" s="4">
        <v>1700</v>
      </c>
      <c r="J461" s="5">
        <v>7</v>
      </c>
      <c r="K461" s="4">
        <f t="shared" si="12"/>
        <v>11900</v>
      </c>
      <c r="L461" s="4">
        <f t="shared" si="13"/>
        <v>5950</v>
      </c>
      <c r="M461" s="3">
        <v>0.5</v>
      </c>
    </row>
    <row r="462" spans="2:13" x14ac:dyDescent="0.25">
      <c r="B462" t="s">
        <v>22</v>
      </c>
      <c r="C462" s="1" t="s">
        <v>20</v>
      </c>
      <c r="D462" s="2">
        <v>44577</v>
      </c>
      <c r="E462" s="5" t="s">
        <v>42</v>
      </c>
      <c r="F462" s="5" t="s">
        <v>47</v>
      </c>
      <c r="G462" s="5" t="s">
        <v>48</v>
      </c>
      <c r="H462" t="s">
        <v>28</v>
      </c>
      <c r="I462" s="4">
        <v>1500</v>
      </c>
      <c r="J462" s="5">
        <v>3</v>
      </c>
      <c r="K462" s="4">
        <f t="shared" si="12"/>
        <v>4500</v>
      </c>
      <c r="L462" s="4">
        <f t="shared" si="13"/>
        <v>1800</v>
      </c>
      <c r="M462" s="3">
        <v>0.4</v>
      </c>
    </row>
    <row r="463" spans="2:13" x14ac:dyDescent="0.25">
      <c r="B463" t="s">
        <v>24</v>
      </c>
      <c r="C463" s="1" t="s">
        <v>14</v>
      </c>
      <c r="D463" s="2">
        <v>44584</v>
      </c>
      <c r="E463" s="5" t="s">
        <v>42</v>
      </c>
      <c r="F463" s="5" t="s">
        <v>47</v>
      </c>
      <c r="G463" s="5" t="s">
        <v>48</v>
      </c>
      <c r="H463" t="s">
        <v>26</v>
      </c>
      <c r="I463" s="4">
        <v>1700</v>
      </c>
      <c r="J463" s="5">
        <v>6</v>
      </c>
      <c r="K463" s="4">
        <f t="shared" si="12"/>
        <v>10200</v>
      </c>
      <c r="L463" s="4">
        <f t="shared" si="13"/>
        <v>5100</v>
      </c>
      <c r="M463" s="3">
        <v>0.5</v>
      </c>
    </row>
    <row r="464" spans="2:13" x14ac:dyDescent="0.25">
      <c r="B464" t="s">
        <v>24</v>
      </c>
      <c r="C464" s="1" t="s">
        <v>14</v>
      </c>
      <c r="D464" s="2">
        <v>44591</v>
      </c>
      <c r="E464" s="5" t="s">
        <v>42</v>
      </c>
      <c r="F464" s="5" t="s">
        <v>47</v>
      </c>
      <c r="G464" s="5" t="s">
        <v>48</v>
      </c>
      <c r="H464" t="s">
        <v>35</v>
      </c>
      <c r="I464" s="4">
        <v>4500</v>
      </c>
      <c r="J464" s="5">
        <v>11</v>
      </c>
      <c r="K464" s="4">
        <f t="shared" si="12"/>
        <v>49500</v>
      </c>
      <c r="L464" s="4">
        <f t="shared" si="13"/>
        <v>12375</v>
      </c>
      <c r="M464" s="3">
        <v>0.25</v>
      </c>
    </row>
    <row r="465" spans="2:13" x14ac:dyDescent="0.25">
      <c r="B465" t="s">
        <v>27</v>
      </c>
      <c r="C465" s="1" t="s">
        <v>20</v>
      </c>
      <c r="D465" s="2">
        <v>44598</v>
      </c>
      <c r="E465" s="5" t="s">
        <v>42</v>
      </c>
      <c r="F465" s="5" t="s">
        <v>47</v>
      </c>
      <c r="G465" s="5" t="s">
        <v>48</v>
      </c>
      <c r="H465" t="s">
        <v>33</v>
      </c>
      <c r="I465" s="4">
        <v>4600</v>
      </c>
      <c r="J465" s="5">
        <v>5</v>
      </c>
      <c r="K465" s="4">
        <f t="shared" si="12"/>
        <v>23000</v>
      </c>
      <c r="L465" s="4">
        <f t="shared" si="13"/>
        <v>5750</v>
      </c>
      <c r="M465" s="3">
        <v>0.25</v>
      </c>
    </row>
    <row r="466" spans="2:13" x14ac:dyDescent="0.25">
      <c r="B466" t="s">
        <v>22</v>
      </c>
      <c r="C466" s="1" t="s">
        <v>20</v>
      </c>
      <c r="D466" s="2">
        <v>44605</v>
      </c>
      <c r="E466" s="5" t="s">
        <v>42</v>
      </c>
      <c r="F466" s="5" t="s">
        <v>47</v>
      </c>
      <c r="G466" s="5" t="s">
        <v>48</v>
      </c>
      <c r="H466" t="s">
        <v>29</v>
      </c>
      <c r="I466" s="4">
        <v>5340</v>
      </c>
      <c r="J466" s="5">
        <v>1</v>
      </c>
      <c r="K466" s="4">
        <f t="shared" si="12"/>
        <v>5340</v>
      </c>
      <c r="L466" s="4">
        <f t="shared" si="13"/>
        <v>1602</v>
      </c>
      <c r="M466" s="3">
        <v>0.3</v>
      </c>
    </row>
    <row r="467" spans="2:13" x14ac:dyDescent="0.25">
      <c r="B467" t="s">
        <v>13</v>
      </c>
      <c r="C467" s="1" t="s">
        <v>20</v>
      </c>
      <c r="D467" s="2">
        <v>44612</v>
      </c>
      <c r="E467" s="5" t="s">
        <v>42</v>
      </c>
      <c r="F467" s="5" t="s">
        <v>47</v>
      </c>
      <c r="G467" s="5" t="s">
        <v>48</v>
      </c>
      <c r="H467" t="s">
        <v>28</v>
      </c>
      <c r="I467" s="4">
        <v>1500</v>
      </c>
      <c r="J467" s="5">
        <v>5</v>
      </c>
      <c r="K467" s="4">
        <f t="shared" si="12"/>
        <v>7500</v>
      </c>
      <c r="L467" s="4">
        <f t="shared" si="13"/>
        <v>3000</v>
      </c>
      <c r="M467" s="3">
        <v>0.4</v>
      </c>
    </row>
    <row r="468" spans="2:13" x14ac:dyDescent="0.25">
      <c r="B468" t="s">
        <v>13</v>
      </c>
      <c r="C468" s="1" t="s">
        <v>20</v>
      </c>
      <c r="D468" s="2">
        <v>44619</v>
      </c>
      <c r="E468" s="5" t="s">
        <v>42</v>
      </c>
      <c r="F468" s="5" t="s">
        <v>47</v>
      </c>
      <c r="G468" s="5" t="s">
        <v>48</v>
      </c>
      <c r="H468" t="s">
        <v>33</v>
      </c>
      <c r="I468" s="4">
        <v>4600</v>
      </c>
      <c r="J468" s="5">
        <v>12</v>
      </c>
      <c r="K468" s="4">
        <f t="shared" si="12"/>
        <v>55200</v>
      </c>
      <c r="L468" s="4">
        <f t="shared" si="13"/>
        <v>13800</v>
      </c>
      <c r="M468" s="3">
        <v>0.25</v>
      </c>
    </row>
    <row r="469" spans="2:13" x14ac:dyDescent="0.25">
      <c r="B469" t="s">
        <v>22</v>
      </c>
      <c r="C469" s="1" t="s">
        <v>14</v>
      </c>
      <c r="D469" s="2">
        <v>44626</v>
      </c>
      <c r="E469" s="5" t="s">
        <v>42</v>
      </c>
      <c r="F469" s="5" t="s">
        <v>47</v>
      </c>
      <c r="G469" s="5" t="s">
        <v>48</v>
      </c>
      <c r="H469" t="s">
        <v>18</v>
      </c>
      <c r="I469" s="4">
        <v>8902</v>
      </c>
      <c r="J469" s="5">
        <v>5</v>
      </c>
      <c r="K469" s="4">
        <f t="shared" si="12"/>
        <v>44510</v>
      </c>
      <c r="L469" s="4">
        <f t="shared" si="13"/>
        <v>15578.499999999998</v>
      </c>
      <c r="M469" s="3">
        <v>0.35</v>
      </c>
    </row>
    <row r="470" spans="2:13" x14ac:dyDescent="0.25">
      <c r="B470" t="s">
        <v>13</v>
      </c>
      <c r="C470" s="1" t="s">
        <v>20</v>
      </c>
      <c r="D470" s="2">
        <v>44633</v>
      </c>
      <c r="E470" s="5" t="s">
        <v>42</v>
      </c>
      <c r="F470" s="5" t="s">
        <v>47</v>
      </c>
      <c r="G470" s="5" t="s">
        <v>48</v>
      </c>
      <c r="H470" t="s">
        <v>33</v>
      </c>
      <c r="I470" s="4">
        <v>4600</v>
      </c>
      <c r="J470" s="5">
        <v>10</v>
      </c>
      <c r="K470" s="4">
        <f t="shared" si="12"/>
        <v>46000</v>
      </c>
      <c r="L470" s="4">
        <f t="shared" si="13"/>
        <v>11500</v>
      </c>
      <c r="M470" s="3">
        <v>0.25</v>
      </c>
    </row>
    <row r="471" spans="2:13" x14ac:dyDescent="0.25">
      <c r="B471" t="s">
        <v>13</v>
      </c>
      <c r="C471" s="1" t="s">
        <v>20</v>
      </c>
      <c r="D471" s="2">
        <v>44640</v>
      </c>
      <c r="E471" s="5" t="s">
        <v>42</v>
      </c>
      <c r="F471" s="5" t="s">
        <v>47</v>
      </c>
      <c r="G471" s="5" t="s">
        <v>48</v>
      </c>
      <c r="H471" t="s">
        <v>25</v>
      </c>
      <c r="I471" s="4">
        <v>300</v>
      </c>
      <c r="J471" s="5">
        <v>4</v>
      </c>
      <c r="K471" s="4">
        <f t="shared" si="12"/>
        <v>1200</v>
      </c>
      <c r="L471" s="4">
        <f t="shared" si="13"/>
        <v>180</v>
      </c>
      <c r="M471" s="3">
        <v>0.15</v>
      </c>
    </row>
    <row r="472" spans="2:13" x14ac:dyDescent="0.25">
      <c r="B472" t="s">
        <v>13</v>
      </c>
      <c r="C472" s="1" t="s">
        <v>14</v>
      </c>
      <c r="D472" s="2">
        <v>44647</v>
      </c>
      <c r="E472" s="5" t="s">
        <v>42</v>
      </c>
      <c r="F472" s="5" t="s">
        <v>47</v>
      </c>
      <c r="G472" s="5" t="s">
        <v>48</v>
      </c>
      <c r="H472" t="s">
        <v>32</v>
      </c>
      <c r="I472" s="4">
        <v>3200</v>
      </c>
      <c r="J472" s="5">
        <v>1</v>
      </c>
      <c r="K472" s="4">
        <f t="shared" si="12"/>
        <v>3200</v>
      </c>
      <c r="L472" s="4">
        <f t="shared" si="13"/>
        <v>640</v>
      </c>
      <c r="M472" s="3">
        <v>0.2</v>
      </c>
    </row>
    <row r="473" spans="2:13" x14ac:dyDescent="0.25">
      <c r="B473" t="s">
        <v>34</v>
      </c>
      <c r="C473" s="1" t="s">
        <v>14</v>
      </c>
      <c r="D473" s="2">
        <v>44654</v>
      </c>
      <c r="E473" s="5" t="s">
        <v>42</v>
      </c>
      <c r="F473" s="5" t="s">
        <v>47</v>
      </c>
      <c r="G473" s="5" t="s">
        <v>48</v>
      </c>
      <c r="H473" t="s">
        <v>23</v>
      </c>
      <c r="I473" s="4">
        <v>5130</v>
      </c>
      <c r="J473" s="5">
        <v>11</v>
      </c>
      <c r="K473" s="4">
        <f t="shared" si="12"/>
        <v>56430</v>
      </c>
      <c r="L473" s="4">
        <f t="shared" si="13"/>
        <v>22572</v>
      </c>
      <c r="M473" s="3">
        <v>0.4</v>
      </c>
    </row>
    <row r="474" spans="2:13" x14ac:dyDescent="0.25">
      <c r="B474" t="s">
        <v>13</v>
      </c>
      <c r="C474" s="1" t="s">
        <v>20</v>
      </c>
      <c r="D474" s="2">
        <v>44661</v>
      </c>
      <c r="E474" s="5" t="s">
        <v>42</v>
      </c>
      <c r="F474" s="5" t="s">
        <v>47</v>
      </c>
      <c r="G474" s="5" t="s">
        <v>48</v>
      </c>
      <c r="H474" t="s">
        <v>33</v>
      </c>
      <c r="I474" s="4">
        <v>4600</v>
      </c>
      <c r="J474" s="5">
        <v>4</v>
      </c>
      <c r="K474" s="4">
        <f t="shared" si="12"/>
        <v>18400</v>
      </c>
      <c r="L474" s="4">
        <f t="shared" si="13"/>
        <v>4600</v>
      </c>
      <c r="M474" s="3">
        <v>0.25</v>
      </c>
    </row>
    <row r="475" spans="2:13" x14ac:dyDescent="0.25">
      <c r="B475" t="s">
        <v>13</v>
      </c>
      <c r="C475" s="1" t="s">
        <v>20</v>
      </c>
      <c r="D475" s="2">
        <v>44668</v>
      </c>
      <c r="E475" s="5" t="s">
        <v>42</v>
      </c>
      <c r="F475" s="5" t="s">
        <v>47</v>
      </c>
      <c r="G475" s="5" t="s">
        <v>48</v>
      </c>
      <c r="H475" t="s">
        <v>28</v>
      </c>
      <c r="I475" s="4">
        <v>1500</v>
      </c>
      <c r="J475" s="5">
        <v>11</v>
      </c>
      <c r="K475" s="4">
        <f t="shared" si="12"/>
        <v>16500</v>
      </c>
      <c r="L475" s="4">
        <f t="shared" si="13"/>
        <v>6600</v>
      </c>
      <c r="M475" s="3">
        <v>0.4</v>
      </c>
    </row>
    <row r="476" spans="2:13" x14ac:dyDescent="0.25">
      <c r="B476" t="s">
        <v>13</v>
      </c>
      <c r="C476" s="1" t="s">
        <v>20</v>
      </c>
      <c r="D476" s="2">
        <v>44675</v>
      </c>
      <c r="E476" s="5" t="s">
        <v>42</v>
      </c>
      <c r="F476" s="5" t="s">
        <v>47</v>
      </c>
      <c r="G476" s="5" t="s">
        <v>48</v>
      </c>
      <c r="H476" t="s">
        <v>31</v>
      </c>
      <c r="I476" s="4">
        <v>5300</v>
      </c>
      <c r="J476" s="5">
        <v>4</v>
      </c>
      <c r="K476" s="4">
        <f t="shared" si="12"/>
        <v>21200</v>
      </c>
      <c r="L476" s="4">
        <f t="shared" si="13"/>
        <v>6360</v>
      </c>
      <c r="M476" s="3">
        <v>0.3</v>
      </c>
    </row>
    <row r="477" spans="2:13" x14ac:dyDescent="0.25">
      <c r="B477" t="s">
        <v>13</v>
      </c>
      <c r="C477" s="1" t="s">
        <v>14</v>
      </c>
      <c r="D477" s="2">
        <v>44682</v>
      </c>
      <c r="E477" s="5" t="s">
        <v>42</v>
      </c>
      <c r="F477" s="5" t="s">
        <v>47</v>
      </c>
      <c r="G477" s="5" t="s">
        <v>48</v>
      </c>
      <c r="H477" t="s">
        <v>18</v>
      </c>
      <c r="I477" s="4">
        <v>8902</v>
      </c>
      <c r="J477" s="5">
        <v>6</v>
      </c>
      <c r="K477" s="4">
        <f t="shared" si="12"/>
        <v>53412</v>
      </c>
      <c r="L477" s="4">
        <f t="shared" si="13"/>
        <v>18694.199999999997</v>
      </c>
      <c r="M477" s="3">
        <v>0.35</v>
      </c>
    </row>
    <row r="478" spans="2:13" x14ac:dyDescent="0.25">
      <c r="B478" t="s">
        <v>13</v>
      </c>
      <c r="C478" s="1" t="s">
        <v>14</v>
      </c>
      <c r="D478" s="2">
        <v>44689</v>
      </c>
      <c r="E478" s="5" t="s">
        <v>42</v>
      </c>
      <c r="F478" s="5" t="s">
        <v>47</v>
      </c>
      <c r="G478" s="5" t="s">
        <v>48</v>
      </c>
      <c r="H478" t="s">
        <v>21</v>
      </c>
      <c r="I478" s="4">
        <v>1200</v>
      </c>
      <c r="J478" s="5">
        <v>1</v>
      </c>
      <c r="K478" s="4">
        <f t="shared" si="12"/>
        <v>1200</v>
      </c>
      <c r="L478" s="4">
        <f t="shared" si="13"/>
        <v>360</v>
      </c>
      <c r="M478" s="3">
        <v>0.3</v>
      </c>
    </row>
    <row r="479" spans="2:13" x14ac:dyDescent="0.25">
      <c r="B479" t="s">
        <v>34</v>
      </c>
      <c r="C479" s="1" t="s">
        <v>20</v>
      </c>
      <c r="D479" s="2">
        <v>44696</v>
      </c>
      <c r="E479" s="5" t="s">
        <v>42</v>
      </c>
      <c r="F479" s="5" t="s">
        <v>47</v>
      </c>
      <c r="G479" s="5" t="s">
        <v>48</v>
      </c>
      <c r="H479" t="s">
        <v>23</v>
      </c>
      <c r="I479" s="4">
        <v>5130</v>
      </c>
      <c r="J479" s="5">
        <v>7</v>
      </c>
      <c r="K479" s="4">
        <f t="shared" si="12"/>
        <v>35910</v>
      </c>
      <c r="L479" s="4">
        <f t="shared" si="13"/>
        <v>14364</v>
      </c>
      <c r="M479" s="3">
        <v>0.4</v>
      </c>
    </row>
    <row r="480" spans="2:13" x14ac:dyDescent="0.25">
      <c r="B480" t="s">
        <v>13</v>
      </c>
      <c r="C480" s="1" t="s">
        <v>20</v>
      </c>
      <c r="D480" s="2">
        <v>44703</v>
      </c>
      <c r="E480" s="5" t="s">
        <v>42</v>
      </c>
      <c r="F480" s="5" t="s">
        <v>47</v>
      </c>
      <c r="G480" s="5" t="s">
        <v>48</v>
      </c>
      <c r="H480" t="s">
        <v>28</v>
      </c>
      <c r="I480" s="4">
        <v>1500</v>
      </c>
      <c r="J480" s="5">
        <v>4</v>
      </c>
      <c r="K480" s="4">
        <f t="shared" si="12"/>
        <v>6000</v>
      </c>
      <c r="L480" s="4">
        <f t="shared" si="13"/>
        <v>2400</v>
      </c>
      <c r="M480" s="3">
        <v>0.4</v>
      </c>
    </row>
    <row r="481" spans="2:13" x14ac:dyDescent="0.25">
      <c r="B481" t="s">
        <v>27</v>
      </c>
      <c r="C481" s="1" t="s">
        <v>20</v>
      </c>
      <c r="D481" s="2">
        <v>44710</v>
      </c>
      <c r="E481" s="5" t="s">
        <v>42</v>
      </c>
      <c r="F481" s="5" t="s">
        <v>47</v>
      </c>
      <c r="G481" s="5" t="s">
        <v>48</v>
      </c>
      <c r="H481" t="s">
        <v>23</v>
      </c>
      <c r="I481" s="4">
        <v>5130</v>
      </c>
      <c r="J481" s="5">
        <v>4</v>
      </c>
      <c r="K481" s="4">
        <f t="shared" si="12"/>
        <v>20520</v>
      </c>
      <c r="L481" s="4">
        <f t="shared" si="13"/>
        <v>8208</v>
      </c>
      <c r="M481" s="3">
        <v>0.4</v>
      </c>
    </row>
    <row r="482" spans="2:13" x14ac:dyDescent="0.25">
      <c r="B482" t="s">
        <v>27</v>
      </c>
      <c r="C482" s="1" t="s">
        <v>20</v>
      </c>
      <c r="D482" s="2">
        <v>44717</v>
      </c>
      <c r="E482" s="5" t="s">
        <v>42</v>
      </c>
      <c r="F482" s="5" t="s">
        <v>47</v>
      </c>
      <c r="G482" s="5" t="s">
        <v>48</v>
      </c>
      <c r="H482" t="s">
        <v>35</v>
      </c>
      <c r="I482" s="4">
        <v>4500</v>
      </c>
      <c r="J482" s="5">
        <v>2</v>
      </c>
      <c r="K482" s="4">
        <f t="shared" si="12"/>
        <v>9000</v>
      </c>
      <c r="L482" s="4">
        <f t="shared" si="13"/>
        <v>2250</v>
      </c>
      <c r="M482" s="3">
        <v>0.25</v>
      </c>
    </row>
    <row r="483" spans="2:13" x14ac:dyDescent="0.25">
      <c r="B483" t="s">
        <v>13</v>
      </c>
      <c r="C483" s="1" t="s">
        <v>14</v>
      </c>
      <c r="D483" s="2">
        <v>44724</v>
      </c>
      <c r="E483" s="5" t="s">
        <v>42</v>
      </c>
      <c r="F483" s="5" t="s">
        <v>47</v>
      </c>
      <c r="G483" s="5" t="s">
        <v>48</v>
      </c>
      <c r="H483" t="s">
        <v>31</v>
      </c>
      <c r="I483" s="4">
        <v>5300</v>
      </c>
      <c r="J483" s="5">
        <v>2</v>
      </c>
      <c r="K483" s="4">
        <f t="shared" ref="K483:K514" si="14">I483*J483</f>
        <v>10600</v>
      </c>
      <c r="L483" s="4">
        <f t="shared" ref="L483:L514" si="15">K483*M483</f>
        <v>3180</v>
      </c>
      <c r="M483" s="3">
        <v>0.3</v>
      </c>
    </row>
    <row r="484" spans="2:13" x14ac:dyDescent="0.25">
      <c r="B484" t="s">
        <v>13</v>
      </c>
      <c r="C484" s="1" t="s">
        <v>20</v>
      </c>
      <c r="D484" s="2">
        <v>44731</v>
      </c>
      <c r="E484" s="5" t="s">
        <v>42</v>
      </c>
      <c r="F484" s="5" t="s">
        <v>47</v>
      </c>
      <c r="G484" s="5" t="s">
        <v>48</v>
      </c>
      <c r="H484" t="s">
        <v>25</v>
      </c>
      <c r="I484" s="4">
        <v>300</v>
      </c>
      <c r="J484" s="5">
        <v>2</v>
      </c>
      <c r="K484" s="4">
        <f t="shared" si="14"/>
        <v>600</v>
      </c>
      <c r="L484" s="4">
        <f t="shared" si="15"/>
        <v>90</v>
      </c>
      <c r="M484" s="3">
        <v>0.15</v>
      </c>
    </row>
    <row r="485" spans="2:13" x14ac:dyDescent="0.25">
      <c r="B485" t="s">
        <v>34</v>
      </c>
      <c r="C485" s="1" t="s">
        <v>14</v>
      </c>
      <c r="D485" s="2">
        <v>44738</v>
      </c>
      <c r="E485" s="5" t="s">
        <v>42</v>
      </c>
      <c r="F485" s="5" t="s">
        <v>47</v>
      </c>
      <c r="G485" s="5" t="s">
        <v>48</v>
      </c>
      <c r="H485" t="s">
        <v>19</v>
      </c>
      <c r="I485" s="4">
        <v>500</v>
      </c>
      <c r="J485" s="5">
        <v>12</v>
      </c>
      <c r="K485" s="4">
        <f t="shared" si="14"/>
        <v>6000</v>
      </c>
      <c r="L485" s="4">
        <f t="shared" si="15"/>
        <v>1500</v>
      </c>
      <c r="M485" s="3">
        <v>0.25</v>
      </c>
    </row>
    <row r="486" spans="2:13" x14ac:dyDescent="0.25">
      <c r="B486" t="s">
        <v>24</v>
      </c>
      <c r="C486" s="1" t="s">
        <v>14</v>
      </c>
      <c r="D486" s="2">
        <v>44745</v>
      </c>
      <c r="E486" s="5" t="s">
        <v>42</v>
      </c>
      <c r="F486" s="5" t="s">
        <v>47</v>
      </c>
      <c r="G486" s="5" t="s">
        <v>48</v>
      </c>
      <c r="H486" t="s">
        <v>25</v>
      </c>
      <c r="I486" s="4">
        <v>300</v>
      </c>
      <c r="J486" s="5">
        <v>1</v>
      </c>
      <c r="K486" s="4">
        <f t="shared" si="14"/>
        <v>300</v>
      </c>
      <c r="L486" s="4">
        <f t="shared" si="15"/>
        <v>45</v>
      </c>
      <c r="M486" s="3">
        <v>0.15</v>
      </c>
    </row>
    <row r="487" spans="2:13" x14ac:dyDescent="0.25">
      <c r="B487" t="s">
        <v>27</v>
      </c>
      <c r="C487" s="1" t="s">
        <v>20</v>
      </c>
      <c r="D487" s="2">
        <v>44752</v>
      </c>
      <c r="E487" s="5" t="s">
        <v>42</v>
      </c>
      <c r="F487" s="5" t="s">
        <v>47</v>
      </c>
      <c r="G487" s="5" t="s">
        <v>48</v>
      </c>
      <c r="H487" t="s">
        <v>28</v>
      </c>
      <c r="I487" s="4">
        <v>1500</v>
      </c>
      <c r="J487" s="5">
        <v>1</v>
      </c>
      <c r="K487" s="4">
        <f t="shared" si="14"/>
        <v>1500</v>
      </c>
      <c r="L487" s="4">
        <f t="shared" si="15"/>
        <v>600</v>
      </c>
      <c r="M487" s="3">
        <v>0.4</v>
      </c>
    </row>
    <row r="488" spans="2:13" x14ac:dyDescent="0.25">
      <c r="B488" t="s">
        <v>13</v>
      </c>
      <c r="C488" s="1" t="s">
        <v>20</v>
      </c>
      <c r="D488" s="2">
        <v>44759</v>
      </c>
      <c r="E488" s="5" t="s">
        <v>42</v>
      </c>
      <c r="F488" s="5" t="s">
        <v>47</v>
      </c>
      <c r="G488" s="5" t="s">
        <v>48</v>
      </c>
      <c r="H488" t="s">
        <v>28</v>
      </c>
      <c r="I488" s="4">
        <v>1500</v>
      </c>
      <c r="J488" s="5">
        <v>11</v>
      </c>
      <c r="K488" s="4">
        <f t="shared" si="14"/>
        <v>16500</v>
      </c>
      <c r="L488" s="4">
        <f t="shared" si="15"/>
        <v>6600</v>
      </c>
      <c r="M488" s="3">
        <v>0.4</v>
      </c>
    </row>
    <row r="489" spans="2:13" x14ac:dyDescent="0.25">
      <c r="B489" t="s">
        <v>13</v>
      </c>
      <c r="C489" s="1" t="s">
        <v>20</v>
      </c>
      <c r="D489" s="2">
        <v>44766</v>
      </c>
      <c r="E489" s="5" t="s">
        <v>42</v>
      </c>
      <c r="F489" s="5" t="s">
        <v>47</v>
      </c>
      <c r="G489" s="5" t="s">
        <v>48</v>
      </c>
      <c r="H489" t="s">
        <v>21</v>
      </c>
      <c r="I489" s="4">
        <v>1200</v>
      </c>
      <c r="J489" s="5">
        <v>2</v>
      </c>
      <c r="K489" s="4">
        <f t="shared" si="14"/>
        <v>2400</v>
      </c>
      <c r="L489" s="4">
        <f t="shared" si="15"/>
        <v>720</v>
      </c>
      <c r="M489" s="3">
        <v>0.3</v>
      </c>
    </row>
    <row r="490" spans="2:13" x14ac:dyDescent="0.25">
      <c r="B490" t="s">
        <v>27</v>
      </c>
      <c r="C490" s="1" t="s">
        <v>20</v>
      </c>
      <c r="D490" s="2">
        <v>44766</v>
      </c>
      <c r="E490" s="5" t="s">
        <v>42</v>
      </c>
      <c r="F490" s="5" t="s">
        <v>47</v>
      </c>
      <c r="G490" s="5" t="s">
        <v>48</v>
      </c>
      <c r="H490" t="s">
        <v>19</v>
      </c>
      <c r="I490" s="4">
        <v>500</v>
      </c>
      <c r="J490" s="5">
        <v>5</v>
      </c>
      <c r="K490" s="4">
        <f t="shared" si="14"/>
        <v>2500</v>
      </c>
      <c r="L490" s="4">
        <f t="shared" si="15"/>
        <v>625</v>
      </c>
      <c r="M490" s="3">
        <v>0.25</v>
      </c>
    </row>
    <row r="491" spans="2:13" x14ac:dyDescent="0.25">
      <c r="B491" t="s">
        <v>22</v>
      </c>
      <c r="C491" s="1" t="s">
        <v>14</v>
      </c>
      <c r="D491" s="2">
        <v>44773</v>
      </c>
      <c r="E491" s="5" t="s">
        <v>42</v>
      </c>
      <c r="F491" s="5" t="s">
        <v>47</v>
      </c>
      <c r="G491" s="5" t="s">
        <v>48</v>
      </c>
      <c r="H491" t="s">
        <v>32</v>
      </c>
      <c r="I491" s="4">
        <v>3200</v>
      </c>
      <c r="J491" s="5">
        <v>12</v>
      </c>
      <c r="K491" s="4">
        <f t="shared" si="14"/>
        <v>38400</v>
      </c>
      <c r="L491" s="4">
        <f t="shared" si="15"/>
        <v>7680</v>
      </c>
      <c r="M491" s="3">
        <v>0.2</v>
      </c>
    </row>
    <row r="492" spans="2:13" x14ac:dyDescent="0.25">
      <c r="B492" t="s">
        <v>34</v>
      </c>
      <c r="C492" s="1" t="s">
        <v>20</v>
      </c>
      <c r="D492" s="2">
        <v>44780</v>
      </c>
      <c r="E492" s="5" t="s">
        <v>42</v>
      </c>
      <c r="F492" s="5" t="s">
        <v>47</v>
      </c>
      <c r="G492" s="5" t="s">
        <v>48</v>
      </c>
      <c r="H492" t="s">
        <v>31</v>
      </c>
      <c r="I492" s="4">
        <v>5300</v>
      </c>
      <c r="J492" s="5">
        <v>4</v>
      </c>
      <c r="K492" s="4">
        <f t="shared" si="14"/>
        <v>21200</v>
      </c>
      <c r="L492" s="4">
        <f t="shared" si="15"/>
        <v>6360</v>
      </c>
      <c r="M492" s="3">
        <v>0.3</v>
      </c>
    </row>
    <row r="493" spans="2:13" x14ac:dyDescent="0.25">
      <c r="B493" t="s">
        <v>34</v>
      </c>
      <c r="C493" s="1" t="s">
        <v>20</v>
      </c>
      <c r="D493" s="2">
        <v>44787</v>
      </c>
      <c r="E493" s="5" t="s">
        <v>42</v>
      </c>
      <c r="F493" s="5" t="s">
        <v>47</v>
      </c>
      <c r="G493" s="5" t="s">
        <v>48</v>
      </c>
      <c r="H493" t="s">
        <v>23</v>
      </c>
      <c r="I493" s="4">
        <v>5130</v>
      </c>
      <c r="J493" s="5">
        <v>8</v>
      </c>
      <c r="K493" s="4">
        <f t="shared" si="14"/>
        <v>41040</v>
      </c>
      <c r="L493" s="4">
        <f t="shared" si="15"/>
        <v>16416</v>
      </c>
      <c r="M493" s="3">
        <v>0.4</v>
      </c>
    </row>
    <row r="494" spans="2:13" x14ac:dyDescent="0.25">
      <c r="B494" t="s">
        <v>13</v>
      </c>
      <c r="C494" s="1" t="s">
        <v>20</v>
      </c>
      <c r="D494" s="2">
        <v>44794</v>
      </c>
      <c r="E494" s="5" t="s">
        <v>42</v>
      </c>
      <c r="F494" s="5" t="s">
        <v>47</v>
      </c>
      <c r="G494" s="5" t="s">
        <v>48</v>
      </c>
      <c r="H494" t="s">
        <v>29</v>
      </c>
      <c r="I494" s="4">
        <v>5340</v>
      </c>
      <c r="J494" s="5">
        <v>2</v>
      </c>
      <c r="K494" s="4">
        <f t="shared" si="14"/>
        <v>10680</v>
      </c>
      <c r="L494" s="4">
        <f t="shared" si="15"/>
        <v>3204</v>
      </c>
      <c r="M494" s="3">
        <v>0.3</v>
      </c>
    </row>
    <row r="495" spans="2:13" x14ac:dyDescent="0.25">
      <c r="B495" t="s">
        <v>22</v>
      </c>
      <c r="C495" s="1" t="s">
        <v>20</v>
      </c>
      <c r="D495" s="2">
        <v>44801</v>
      </c>
      <c r="E495" s="5" t="s">
        <v>42</v>
      </c>
      <c r="F495" s="5" t="s">
        <v>47</v>
      </c>
      <c r="G495" s="5" t="s">
        <v>48</v>
      </c>
      <c r="H495" t="s">
        <v>21</v>
      </c>
      <c r="I495" s="4">
        <v>1200</v>
      </c>
      <c r="J495" s="5">
        <v>5</v>
      </c>
      <c r="K495" s="4">
        <f t="shared" si="14"/>
        <v>6000</v>
      </c>
      <c r="L495" s="4">
        <f t="shared" si="15"/>
        <v>1800</v>
      </c>
      <c r="M495" s="3">
        <v>0.3</v>
      </c>
    </row>
    <row r="496" spans="2:13" x14ac:dyDescent="0.25">
      <c r="B496" t="s">
        <v>27</v>
      </c>
      <c r="C496" s="1" t="s">
        <v>20</v>
      </c>
      <c r="D496" s="2">
        <v>44808</v>
      </c>
      <c r="E496" s="5" t="s">
        <v>42</v>
      </c>
      <c r="F496" s="5" t="s">
        <v>47</v>
      </c>
      <c r="G496" s="5" t="s">
        <v>48</v>
      </c>
      <c r="H496" t="s">
        <v>31</v>
      </c>
      <c r="I496" s="4">
        <v>5300</v>
      </c>
      <c r="J496" s="5">
        <v>10</v>
      </c>
      <c r="K496" s="4">
        <f t="shared" si="14"/>
        <v>53000</v>
      </c>
      <c r="L496" s="4">
        <f t="shared" si="15"/>
        <v>15900</v>
      </c>
      <c r="M496" s="3">
        <v>0.3</v>
      </c>
    </row>
    <row r="497" spans="2:13" x14ac:dyDescent="0.25">
      <c r="B497" t="s">
        <v>13</v>
      </c>
      <c r="C497" s="1" t="s">
        <v>20</v>
      </c>
      <c r="D497" s="2">
        <v>44815</v>
      </c>
      <c r="E497" s="5" t="s">
        <v>42</v>
      </c>
      <c r="F497" s="5" t="s">
        <v>47</v>
      </c>
      <c r="G497" s="5" t="s">
        <v>48</v>
      </c>
      <c r="H497" t="s">
        <v>19</v>
      </c>
      <c r="I497" s="4">
        <v>500</v>
      </c>
      <c r="J497" s="5">
        <v>9</v>
      </c>
      <c r="K497" s="4">
        <f t="shared" si="14"/>
        <v>4500</v>
      </c>
      <c r="L497" s="4">
        <f t="shared" si="15"/>
        <v>1125</v>
      </c>
      <c r="M497" s="3">
        <v>0.25</v>
      </c>
    </row>
    <row r="498" spans="2:13" x14ac:dyDescent="0.25">
      <c r="B498" t="s">
        <v>27</v>
      </c>
      <c r="C498" s="1" t="s">
        <v>14</v>
      </c>
      <c r="D498" s="2">
        <v>44822</v>
      </c>
      <c r="E498" s="5" t="s">
        <v>42</v>
      </c>
      <c r="F498" s="5" t="s">
        <v>47</v>
      </c>
      <c r="G498" s="5" t="s">
        <v>48</v>
      </c>
      <c r="H498" t="s">
        <v>29</v>
      </c>
      <c r="I498" s="4">
        <v>5340</v>
      </c>
      <c r="J498" s="5">
        <v>7</v>
      </c>
      <c r="K498" s="4">
        <f t="shared" si="14"/>
        <v>37380</v>
      </c>
      <c r="L498" s="4">
        <f t="shared" si="15"/>
        <v>11214</v>
      </c>
      <c r="M498" s="3">
        <v>0.3</v>
      </c>
    </row>
    <row r="499" spans="2:13" x14ac:dyDescent="0.25">
      <c r="B499" t="s">
        <v>13</v>
      </c>
      <c r="C499" s="1" t="s">
        <v>20</v>
      </c>
      <c r="D499" s="2">
        <v>44829</v>
      </c>
      <c r="E499" s="5" t="s">
        <v>42</v>
      </c>
      <c r="F499" s="5" t="s">
        <v>47</v>
      </c>
      <c r="G499" s="5" t="s">
        <v>48</v>
      </c>
      <c r="H499" t="s">
        <v>18</v>
      </c>
      <c r="I499" s="4">
        <v>8902</v>
      </c>
      <c r="J499" s="5">
        <v>8</v>
      </c>
      <c r="K499" s="4">
        <f t="shared" si="14"/>
        <v>71216</v>
      </c>
      <c r="L499" s="4">
        <f t="shared" si="15"/>
        <v>24925.599999999999</v>
      </c>
      <c r="M499" s="3">
        <v>0.35</v>
      </c>
    </row>
    <row r="500" spans="2:13" x14ac:dyDescent="0.25">
      <c r="B500" t="s">
        <v>13</v>
      </c>
      <c r="C500" s="1" t="s">
        <v>20</v>
      </c>
      <c r="D500" s="2">
        <v>44836</v>
      </c>
      <c r="E500" s="5" t="s">
        <v>42</v>
      </c>
      <c r="F500" s="5" t="s">
        <v>47</v>
      </c>
      <c r="G500" s="5" t="s">
        <v>48</v>
      </c>
      <c r="H500" t="s">
        <v>32</v>
      </c>
      <c r="I500" s="4">
        <v>3200</v>
      </c>
      <c r="J500" s="5">
        <v>7</v>
      </c>
      <c r="K500" s="4">
        <f t="shared" si="14"/>
        <v>22400</v>
      </c>
      <c r="L500" s="4">
        <f t="shared" si="15"/>
        <v>4480</v>
      </c>
      <c r="M500" s="3">
        <v>0.2</v>
      </c>
    </row>
    <row r="501" spans="2:13" x14ac:dyDescent="0.25">
      <c r="B501" t="s">
        <v>27</v>
      </c>
      <c r="C501" s="1" t="s">
        <v>20</v>
      </c>
      <c r="D501" s="2">
        <v>44843</v>
      </c>
      <c r="E501" s="5" t="s">
        <v>42</v>
      </c>
      <c r="F501" s="5" t="s">
        <v>47</v>
      </c>
      <c r="G501" s="5" t="s">
        <v>48</v>
      </c>
      <c r="H501" t="s">
        <v>19</v>
      </c>
      <c r="I501" s="4">
        <v>500</v>
      </c>
      <c r="J501" s="5">
        <v>2</v>
      </c>
      <c r="K501" s="4">
        <f t="shared" si="14"/>
        <v>1000</v>
      </c>
      <c r="L501" s="4">
        <f t="shared" si="15"/>
        <v>250</v>
      </c>
      <c r="M501" s="3">
        <v>0.25</v>
      </c>
    </row>
    <row r="502" spans="2:13" x14ac:dyDescent="0.25">
      <c r="B502" t="s">
        <v>13</v>
      </c>
      <c r="C502" s="1" t="s">
        <v>20</v>
      </c>
      <c r="D502" s="2">
        <v>44850</v>
      </c>
      <c r="E502" s="5" t="s">
        <v>42</v>
      </c>
      <c r="F502" s="5" t="s">
        <v>47</v>
      </c>
      <c r="G502" s="5" t="s">
        <v>48</v>
      </c>
      <c r="H502" t="s">
        <v>29</v>
      </c>
      <c r="I502" s="4">
        <v>5340</v>
      </c>
      <c r="J502" s="5">
        <v>2</v>
      </c>
      <c r="K502" s="4">
        <f t="shared" si="14"/>
        <v>10680</v>
      </c>
      <c r="L502" s="4">
        <f t="shared" si="15"/>
        <v>3204</v>
      </c>
      <c r="M502" s="3">
        <v>0.3</v>
      </c>
    </row>
    <row r="503" spans="2:13" x14ac:dyDescent="0.25">
      <c r="B503" t="s">
        <v>27</v>
      </c>
      <c r="C503" s="1" t="s">
        <v>20</v>
      </c>
      <c r="D503" s="2">
        <v>44857</v>
      </c>
      <c r="E503" s="5" t="s">
        <v>42</v>
      </c>
      <c r="F503" s="5" t="s">
        <v>47</v>
      </c>
      <c r="G503" s="5" t="s">
        <v>48</v>
      </c>
      <c r="H503" t="s">
        <v>19</v>
      </c>
      <c r="I503" s="4">
        <v>500</v>
      </c>
      <c r="J503" s="5">
        <v>2</v>
      </c>
      <c r="K503" s="4">
        <f t="shared" si="14"/>
        <v>1000</v>
      </c>
      <c r="L503" s="4">
        <f t="shared" si="15"/>
        <v>250</v>
      </c>
      <c r="M503" s="3">
        <v>0.25</v>
      </c>
    </row>
    <row r="504" spans="2:13" x14ac:dyDescent="0.25">
      <c r="B504" t="s">
        <v>13</v>
      </c>
      <c r="C504" s="1" t="s">
        <v>14</v>
      </c>
      <c r="D504" s="2">
        <v>44864</v>
      </c>
      <c r="E504" s="5" t="s">
        <v>42</v>
      </c>
      <c r="F504" s="5" t="s">
        <v>47</v>
      </c>
      <c r="G504" s="5" t="s">
        <v>48</v>
      </c>
      <c r="H504" t="s">
        <v>23</v>
      </c>
      <c r="I504" s="4">
        <v>5130</v>
      </c>
      <c r="J504" s="5">
        <v>1</v>
      </c>
      <c r="K504" s="4">
        <f t="shared" si="14"/>
        <v>5130</v>
      </c>
      <c r="L504" s="4">
        <f t="shared" si="15"/>
        <v>2052</v>
      </c>
      <c r="M504" s="3">
        <v>0.4</v>
      </c>
    </row>
    <row r="505" spans="2:13" x14ac:dyDescent="0.25">
      <c r="B505" t="s">
        <v>27</v>
      </c>
      <c r="C505" s="1" t="s">
        <v>20</v>
      </c>
      <c r="D505" s="2">
        <v>44871</v>
      </c>
      <c r="E505" s="5" t="s">
        <v>42</v>
      </c>
      <c r="F505" s="5" t="s">
        <v>47</v>
      </c>
      <c r="G505" s="5" t="s">
        <v>48</v>
      </c>
      <c r="H505" t="s">
        <v>28</v>
      </c>
      <c r="I505" s="4">
        <v>1500</v>
      </c>
      <c r="J505" s="5">
        <v>10</v>
      </c>
      <c r="K505" s="4">
        <f t="shared" si="14"/>
        <v>15000</v>
      </c>
      <c r="L505" s="4">
        <f t="shared" si="15"/>
        <v>6000</v>
      </c>
      <c r="M505" s="3">
        <v>0.4</v>
      </c>
    </row>
    <row r="506" spans="2:13" x14ac:dyDescent="0.25">
      <c r="B506" t="s">
        <v>13</v>
      </c>
      <c r="C506" s="1" t="s">
        <v>20</v>
      </c>
      <c r="D506" s="2">
        <v>44878</v>
      </c>
      <c r="E506" s="5" t="s">
        <v>42</v>
      </c>
      <c r="F506" s="5" t="s">
        <v>47</v>
      </c>
      <c r="G506" s="5" t="s">
        <v>48</v>
      </c>
      <c r="H506" t="s">
        <v>33</v>
      </c>
      <c r="I506" s="4">
        <v>4600</v>
      </c>
      <c r="J506" s="5">
        <v>3</v>
      </c>
      <c r="K506" s="4">
        <f t="shared" si="14"/>
        <v>13800</v>
      </c>
      <c r="L506" s="4">
        <f t="shared" si="15"/>
        <v>3450</v>
      </c>
      <c r="M506" s="3">
        <v>0.25</v>
      </c>
    </row>
    <row r="507" spans="2:13" x14ac:dyDescent="0.25">
      <c r="B507" t="s">
        <v>24</v>
      </c>
      <c r="C507" s="1" t="s">
        <v>14</v>
      </c>
      <c r="D507" s="2">
        <v>44885</v>
      </c>
      <c r="E507" s="5" t="s">
        <v>42</v>
      </c>
      <c r="F507" s="5" t="s">
        <v>47</v>
      </c>
      <c r="G507" s="5" t="s">
        <v>48</v>
      </c>
      <c r="H507" t="s">
        <v>29</v>
      </c>
      <c r="I507" s="4">
        <v>5340</v>
      </c>
      <c r="J507" s="5">
        <v>5</v>
      </c>
      <c r="K507" s="4">
        <f t="shared" si="14"/>
        <v>26700</v>
      </c>
      <c r="L507" s="4">
        <f t="shared" si="15"/>
        <v>8010</v>
      </c>
      <c r="M507" s="3">
        <v>0.3</v>
      </c>
    </row>
    <row r="508" spans="2:13" x14ac:dyDescent="0.25">
      <c r="B508" t="s">
        <v>22</v>
      </c>
      <c r="C508" s="1" t="s">
        <v>20</v>
      </c>
      <c r="D508" s="2">
        <v>44892</v>
      </c>
      <c r="E508" s="5" t="s">
        <v>42</v>
      </c>
      <c r="F508" s="5" t="s">
        <v>47</v>
      </c>
      <c r="G508" s="5" t="s">
        <v>48</v>
      </c>
      <c r="H508" t="s">
        <v>21</v>
      </c>
      <c r="I508" s="4">
        <v>1200</v>
      </c>
      <c r="J508" s="5">
        <v>4</v>
      </c>
      <c r="K508" s="4">
        <f t="shared" si="14"/>
        <v>4800</v>
      </c>
      <c r="L508" s="4">
        <f t="shared" si="15"/>
        <v>1440</v>
      </c>
      <c r="M508" s="3">
        <v>0.3</v>
      </c>
    </row>
    <row r="509" spans="2:13" x14ac:dyDescent="0.25">
      <c r="B509" t="s">
        <v>24</v>
      </c>
      <c r="C509" s="1" t="s">
        <v>20</v>
      </c>
      <c r="D509" s="2">
        <v>44899</v>
      </c>
      <c r="E509" s="5" t="s">
        <v>42</v>
      </c>
      <c r="F509" s="5" t="s">
        <v>47</v>
      </c>
      <c r="G509" s="5" t="s">
        <v>48</v>
      </c>
      <c r="H509" t="s">
        <v>28</v>
      </c>
      <c r="I509" s="4">
        <v>1500</v>
      </c>
      <c r="J509" s="5">
        <v>3</v>
      </c>
      <c r="K509" s="4">
        <f t="shared" si="14"/>
        <v>4500</v>
      </c>
      <c r="L509" s="4">
        <f t="shared" si="15"/>
        <v>1800</v>
      </c>
      <c r="M509" s="3">
        <v>0.4</v>
      </c>
    </row>
    <row r="510" spans="2:13" x14ac:dyDescent="0.25">
      <c r="B510" t="s">
        <v>22</v>
      </c>
      <c r="C510" s="1" t="s">
        <v>20</v>
      </c>
      <c r="D510" s="2">
        <v>44906</v>
      </c>
      <c r="E510" s="5" t="s">
        <v>42</v>
      </c>
      <c r="F510" s="5" t="s">
        <v>47</v>
      </c>
      <c r="G510" s="5" t="s">
        <v>48</v>
      </c>
      <c r="H510" t="s">
        <v>19</v>
      </c>
      <c r="I510" s="4">
        <v>500</v>
      </c>
      <c r="J510" s="5">
        <v>8</v>
      </c>
      <c r="K510" s="4">
        <f t="shared" si="14"/>
        <v>4000</v>
      </c>
      <c r="L510" s="4">
        <f t="shared" si="15"/>
        <v>1000</v>
      </c>
      <c r="M510" s="3">
        <v>0.25</v>
      </c>
    </row>
    <row r="511" spans="2:13" x14ac:dyDescent="0.25">
      <c r="B511" t="s">
        <v>34</v>
      </c>
      <c r="C511" s="1" t="s">
        <v>20</v>
      </c>
      <c r="D511" s="2">
        <v>44913</v>
      </c>
      <c r="E511" s="5" t="s">
        <v>42</v>
      </c>
      <c r="F511" s="5" t="s">
        <v>47</v>
      </c>
      <c r="G511" s="5" t="s">
        <v>48</v>
      </c>
      <c r="H511" t="s">
        <v>28</v>
      </c>
      <c r="I511" s="4">
        <v>1500</v>
      </c>
      <c r="J511" s="5">
        <v>9</v>
      </c>
      <c r="K511" s="4">
        <f t="shared" si="14"/>
        <v>13500</v>
      </c>
      <c r="L511" s="4">
        <f t="shared" si="15"/>
        <v>5400</v>
      </c>
      <c r="M511" s="3">
        <v>0.4</v>
      </c>
    </row>
    <row r="512" spans="2:13" x14ac:dyDescent="0.25">
      <c r="B512" t="s">
        <v>22</v>
      </c>
      <c r="C512" s="1" t="s">
        <v>20</v>
      </c>
      <c r="D512" s="2">
        <v>44920</v>
      </c>
      <c r="E512" s="5" t="s">
        <v>42</v>
      </c>
      <c r="F512" s="5" t="s">
        <v>47</v>
      </c>
      <c r="G512" s="5" t="s">
        <v>48</v>
      </c>
      <c r="H512" t="s">
        <v>25</v>
      </c>
      <c r="I512" s="4">
        <v>300</v>
      </c>
      <c r="J512" s="5">
        <v>11</v>
      </c>
      <c r="K512" s="4">
        <f t="shared" si="14"/>
        <v>3300</v>
      </c>
      <c r="L512" s="4">
        <f t="shared" si="15"/>
        <v>495</v>
      </c>
      <c r="M512" s="3">
        <v>0.15</v>
      </c>
    </row>
    <row r="513" spans="2:13" x14ac:dyDescent="0.25">
      <c r="B513" t="s">
        <v>27</v>
      </c>
      <c r="C513" s="1" t="s">
        <v>14</v>
      </c>
      <c r="D513" s="2">
        <v>44927</v>
      </c>
      <c r="E513" s="5" t="s">
        <v>42</v>
      </c>
      <c r="F513" s="5" t="s">
        <v>47</v>
      </c>
      <c r="G513" s="5" t="s">
        <v>48</v>
      </c>
      <c r="H513" t="s">
        <v>18</v>
      </c>
      <c r="I513" s="4">
        <v>8902</v>
      </c>
      <c r="J513" s="5">
        <v>12</v>
      </c>
      <c r="K513" s="4">
        <f t="shared" si="14"/>
        <v>106824</v>
      </c>
      <c r="L513" s="4">
        <f t="shared" si="15"/>
        <v>37388.399999999994</v>
      </c>
      <c r="M513" s="3">
        <v>0.35</v>
      </c>
    </row>
    <row r="514" spans="2:13" x14ac:dyDescent="0.25">
      <c r="B514" t="s">
        <v>27</v>
      </c>
      <c r="C514" s="1" t="s">
        <v>20</v>
      </c>
      <c r="D514" s="2">
        <v>44934</v>
      </c>
      <c r="E514" s="5" t="s">
        <v>42</v>
      </c>
      <c r="F514" s="5" t="s">
        <v>47</v>
      </c>
      <c r="G514" s="5" t="s">
        <v>48</v>
      </c>
      <c r="H514" t="s">
        <v>35</v>
      </c>
      <c r="I514" s="4">
        <v>4500</v>
      </c>
      <c r="J514" s="5">
        <v>10</v>
      </c>
      <c r="K514" s="4">
        <f t="shared" si="14"/>
        <v>45000</v>
      </c>
      <c r="L514" s="4">
        <f t="shared" si="15"/>
        <v>11250</v>
      </c>
      <c r="M514" s="3">
        <v>0.25</v>
      </c>
    </row>
    <row r="515" spans="2:13" x14ac:dyDescent="0.25">
      <c r="B515" t="s">
        <v>24</v>
      </c>
      <c r="C515" s="1" t="s">
        <v>20</v>
      </c>
      <c r="D515" s="2">
        <v>44941</v>
      </c>
      <c r="E515" s="5" t="s">
        <v>42</v>
      </c>
      <c r="F515" s="5" t="s">
        <v>47</v>
      </c>
      <c r="G515" s="5" t="s">
        <v>48</v>
      </c>
      <c r="H515" t="s">
        <v>21</v>
      </c>
      <c r="I515" s="4">
        <v>1200</v>
      </c>
      <c r="J515" s="5">
        <v>1</v>
      </c>
      <c r="K515" s="4">
        <f t="shared" ref="K515:K546" si="16">I515*J515</f>
        <v>1200</v>
      </c>
      <c r="L515" s="4">
        <f t="shared" ref="L515:L546" si="17">K515*M515</f>
        <v>360</v>
      </c>
      <c r="M515" s="3">
        <v>0.3</v>
      </c>
    </row>
    <row r="516" spans="2:13" x14ac:dyDescent="0.25">
      <c r="B516" t="s">
        <v>13</v>
      </c>
      <c r="C516" s="1" t="s">
        <v>14</v>
      </c>
      <c r="D516" s="2">
        <v>44948</v>
      </c>
      <c r="E516" s="5" t="s">
        <v>42</v>
      </c>
      <c r="F516" s="5" t="s">
        <v>47</v>
      </c>
      <c r="G516" s="5" t="s">
        <v>48</v>
      </c>
      <c r="H516" t="s">
        <v>19</v>
      </c>
      <c r="I516" s="4">
        <v>500</v>
      </c>
      <c r="J516" s="5">
        <v>5</v>
      </c>
      <c r="K516" s="4">
        <f t="shared" si="16"/>
        <v>2500</v>
      </c>
      <c r="L516" s="4">
        <f t="shared" si="17"/>
        <v>625</v>
      </c>
      <c r="M516" s="3">
        <v>0.25</v>
      </c>
    </row>
    <row r="517" spans="2:13" x14ac:dyDescent="0.25">
      <c r="B517" t="s">
        <v>13</v>
      </c>
      <c r="C517" s="1" t="s">
        <v>14</v>
      </c>
      <c r="D517" s="2">
        <v>44955</v>
      </c>
      <c r="E517" s="5" t="s">
        <v>42</v>
      </c>
      <c r="F517" s="5" t="s">
        <v>47</v>
      </c>
      <c r="G517" s="5" t="s">
        <v>48</v>
      </c>
      <c r="H517" t="s">
        <v>33</v>
      </c>
      <c r="I517" s="4">
        <v>4600</v>
      </c>
      <c r="J517" s="5">
        <v>12</v>
      </c>
      <c r="K517" s="4">
        <f t="shared" si="16"/>
        <v>55200</v>
      </c>
      <c r="L517" s="4">
        <f t="shared" si="17"/>
        <v>13800</v>
      </c>
      <c r="M517" s="3">
        <v>0.25</v>
      </c>
    </row>
    <row r="518" spans="2:13" x14ac:dyDescent="0.25">
      <c r="B518" t="s">
        <v>34</v>
      </c>
      <c r="C518" s="1" t="s">
        <v>14</v>
      </c>
      <c r="D518" s="2">
        <v>44962</v>
      </c>
      <c r="E518" s="5" t="s">
        <v>42</v>
      </c>
      <c r="F518" s="5" t="s">
        <v>47</v>
      </c>
      <c r="G518" s="5" t="s">
        <v>48</v>
      </c>
      <c r="H518" t="s">
        <v>33</v>
      </c>
      <c r="I518" s="4">
        <v>4600</v>
      </c>
      <c r="J518" s="5">
        <v>7</v>
      </c>
      <c r="K518" s="4">
        <f t="shared" si="16"/>
        <v>32200</v>
      </c>
      <c r="L518" s="4">
        <f t="shared" si="17"/>
        <v>8050</v>
      </c>
      <c r="M518" s="3">
        <v>0.25</v>
      </c>
    </row>
    <row r="519" spans="2:13" x14ac:dyDescent="0.25">
      <c r="B519" t="s">
        <v>27</v>
      </c>
      <c r="C519" s="1" t="s">
        <v>20</v>
      </c>
      <c r="D519" s="2">
        <v>44969</v>
      </c>
      <c r="E519" s="5" t="s">
        <v>42</v>
      </c>
      <c r="F519" s="5" t="s">
        <v>47</v>
      </c>
      <c r="G519" s="5" t="s">
        <v>48</v>
      </c>
      <c r="H519" t="s">
        <v>18</v>
      </c>
      <c r="I519" s="4">
        <v>8902</v>
      </c>
      <c r="J519" s="5">
        <v>9</v>
      </c>
      <c r="K519" s="4">
        <f t="shared" si="16"/>
        <v>80118</v>
      </c>
      <c r="L519" s="4">
        <f t="shared" si="17"/>
        <v>28041.3</v>
      </c>
      <c r="M519" s="3">
        <v>0.35</v>
      </c>
    </row>
    <row r="520" spans="2:13" x14ac:dyDescent="0.25">
      <c r="B520" t="s">
        <v>13</v>
      </c>
      <c r="C520" s="1" t="s">
        <v>14</v>
      </c>
      <c r="D520" s="2">
        <v>44976</v>
      </c>
      <c r="E520" s="5" t="s">
        <v>42</v>
      </c>
      <c r="F520" s="5" t="s">
        <v>47</v>
      </c>
      <c r="G520" s="5" t="s">
        <v>48</v>
      </c>
      <c r="H520" t="s">
        <v>25</v>
      </c>
      <c r="I520" s="4">
        <v>300</v>
      </c>
      <c r="J520" s="5">
        <v>5</v>
      </c>
      <c r="K520" s="4">
        <f t="shared" si="16"/>
        <v>1500</v>
      </c>
      <c r="L520" s="4">
        <f t="shared" si="17"/>
        <v>225</v>
      </c>
      <c r="M520" s="3">
        <v>0.15</v>
      </c>
    </row>
    <row r="521" spans="2:13" x14ac:dyDescent="0.25">
      <c r="B521" t="s">
        <v>24</v>
      </c>
      <c r="C521" s="1" t="s">
        <v>20</v>
      </c>
      <c r="D521" s="2">
        <v>44983</v>
      </c>
      <c r="E521" s="5" t="s">
        <v>42</v>
      </c>
      <c r="F521" s="5" t="s">
        <v>47</v>
      </c>
      <c r="G521" s="5" t="s">
        <v>48</v>
      </c>
      <c r="H521" t="s">
        <v>32</v>
      </c>
      <c r="I521" s="4">
        <v>3200</v>
      </c>
      <c r="J521" s="5">
        <v>2</v>
      </c>
      <c r="K521" s="4">
        <f t="shared" si="16"/>
        <v>6400</v>
      </c>
      <c r="L521" s="4">
        <f t="shared" si="17"/>
        <v>1280</v>
      </c>
      <c r="M521" s="3">
        <v>0.2</v>
      </c>
    </row>
    <row r="522" spans="2:13" x14ac:dyDescent="0.25">
      <c r="B522" t="s">
        <v>27</v>
      </c>
      <c r="C522" s="1" t="s">
        <v>20</v>
      </c>
      <c r="D522" s="2">
        <v>44990</v>
      </c>
      <c r="E522" s="5" t="s">
        <v>42</v>
      </c>
      <c r="F522" s="5" t="s">
        <v>47</v>
      </c>
      <c r="G522" s="5" t="s">
        <v>48</v>
      </c>
      <c r="H522" t="s">
        <v>35</v>
      </c>
      <c r="I522" s="4">
        <v>4500</v>
      </c>
      <c r="J522" s="5">
        <v>12</v>
      </c>
      <c r="K522" s="4">
        <f t="shared" si="16"/>
        <v>54000</v>
      </c>
      <c r="L522" s="4">
        <f t="shared" si="17"/>
        <v>13500</v>
      </c>
      <c r="M522" s="3">
        <v>0.25</v>
      </c>
    </row>
    <row r="523" spans="2:13" x14ac:dyDescent="0.25">
      <c r="B523" t="s">
        <v>34</v>
      </c>
      <c r="C523" s="1" t="s">
        <v>20</v>
      </c>
      <c r="D523" s="2">
        <v>44997</v>
      </c>
      <c r="E523" s="5" t="s">
        <v>42</v>
      </c>
      <c r="F523" s="5" t="s">
        <v>47</v>
      </c>
      <c r="G523" s="5" t="s">
        <v>48</v>
      </c>
      <c r="H523" t="s">
        <v>26</v>
      </c>
      <c r="I523" s="4">
        <v>1700</v>
      </c>
      <c r="J523" s="5">
        <v>12</v>
      </c>
      <c r="K523" s="4">
        <f t="shared" si="16"/>
        <v>20400</v>
      </c>
      <c r="L523" s="4">
        <f t="shared" si="17"/>
        <v>10200</v>
      </c>
      <c r="M523" s="3">
        <v>0.5</v>
      </c>
    </row>
    <row r="524" spans="2:13" x14ac:dyDescent="0.25">
      <c r="B524" t="s">
        <v>22</v>
      </c>
      <c r="C524" s="1" t="s">
        <v>20</v>
      </c>
      <c r="D524" s="2">
        <v>45004</v>
      </c>
      <c r="E524" s="5" t="s">
        <v>42</v>
      </c>
      <c r="F524" s="5" t="s">
        <v>47</v>
      </c>
      <c r="G524" s="5" t="s">
        <v>48</v>
      </c>
      <c r="H524" t="s">
        <v>32</v>
      </c>
      <c r="I524" s="4">
        <v>3200</v>
      </c>
      <c r="J524" s="5">
        <v>8</v>
      </c>
      <c r="K524" s="4">
        <f t="shared" si="16"/>
        <v>25600</v>
      </c>
      <c r="L524" s="4">
        <f t="shared" si="17"/>
        <v>5120</v>
      </c>
      <c r="M524" s="3">
        <v>0.2</v>
      </c>
    </row>
    <row r="525" spans="2:13" x14ac:dyDescent="0.25">
      <c r="B525" t="s">
        <v>27</v>
      </c>
      <c r="C525" s="1" t="s">
        <v>14</v>
      </c>
      <c r="D525" s="2">
        <v>45011</v>
      </c>
      <c r="E525" s="5" t="s">
        <v>42</v>
      </c>
      <c r="F525" s="5" t="s">
        <v>47</v>
      </c>
      <c r="G525" s="5" t="s">
        <v>48</v>
      </c>
      <c r="H525" t="s">
        <v>25</v>
      </c>
      <c r="I525" s="4">
        <v>300</v>
      </c>
      <c r="J525" s="5">
        <v>7</v>
      </c>
      <c r="K525" s="4">
        <f t="shared" si="16"/>
        <v>2100</v>
      </c>
      <c r="L525" s="4">
        <f t="shared" si="17"/>
        <v>315</v>
      </c>
      <c r="M525" s="3">
        <v>0.15</v>
      </c>
    </row>
    <row r="526" spans="2:13" x14ac:dyDescent="0.25">
      <c r="B526" t="s">
        <v>13</v>
      </c>
      <c r="C526" s="1" t="s">
        <v>20</v>
      </c>
      <c r="D526" s="2">
        <v>45018</v>
      </c>
      <c r="E526" s="5" t="s">
        <v>42</v>
      </c>
      <c r="F526" s="5" t="s">
        <v>47</v>
      </c>
      <c r="G526" s="5" t="s">
        <v>48</v>
      </c>
      <c r="H526" t="s">
        <v>30</v>
      </c>
      <c r="I526" s="4">
        <v>3400</v>
      </c>
      <c r="J526" s="5">
        <v>12</v>
      </c>
      <c r="K526" s="4">
        <f t="shared" si="16"/>
        <v>40800</v>
      </c>
      <c r="L526" s="4">
        <f t="shared" si="17"/>
        <v>14280</v>
      </c>
      <c r="M526" s="3">
        <v>0.35</v>
      </c>
    </row>
    <row r="527" spans="2:13" x14ac:dyDescent="0.25">
      <c r="B527" t="s">
        <v>13</v>
      </c>
      <c r="C527" s="1" t="s">
        <v>14</v>
      </c>
      <c r="D527" s="2">
        <v>45025</v>
      </c>
      <c r="E527" s="5" t="s">
        <v>42</v>
      </c>
      <c r="F527" s="5" t="s">
        <v>47</v>
      </c>
      <c r="G527" s="5" t="s">
        <v>48</v>
      </c>
      <c r="H527" t="s">
        <v>33</v>
      </c>
      <c r="I527" s="4">
        <v>4600</v>
      </c>
      <c r="J527" s="5">
        <v>3</v>
      </c>
      <c r="K527" s="4">
        <f t="shared" si="16"/>
        <v>13800</v>
      </c>
      <c r="L527" s="4">
        <f t="shared" si="17"/>
        <v>3450</v>
      </c>
      <c r="M527" s="3">
        <v>0.25</v>
      </c>
    </row>
    <row r="528" spans="2:13" x14ac:dyDescent="0.25">
      <c r="B528" t="s">
        <v>27</v>
      </c>
      <c r="C528" s="1" t="s">
        <v>20</v>
      </c>
      <c r="D528" s="2">
        <v>45032</v>
      </c>
      <c r="E528" s="5" t="s">
        <v>42</v>
      </c>
      <c r="F528" s="5" t="s">
        <v>47</v>
      </c>
      <c r="G528" s="5" t="s">
        <v>48</v>
      </c>
      <c r="H528" t="s">
        <v>30</v>
      </c>
      <c r="I528" s="4">
        <v>3400</v>
      </c>
      <c r="J528" s="5">
        <v>3</v>
      </c>
      <c r="K528" s="4">
        <f t="shared" si="16"/>
        <v>10200</v>
      </c>
      <c r="L528" s="4">
        <f t="shared" si="17"/>
        <v>3570</v>
      </c>
      <c r="M528" s="3">
        <v>0.35</v>
      </c>
    </row>
    <row r="529" spans="2:13" x14ac:dyDescent="0.25">
      <c r="B529" t="s">
        <v>13</v>
      </c>
      <c r="C529" s="1" t="s">
        <v>20</v>
      </c>
      <c r="D529" s="2">
        <v>45039</v>
      </c>
      <c r="E529" s="5" t="s">
        <v>42</v>
      </c>
      <c r="F529" s="5" t="s">
        <v>47</v>
      </c>
      <c r="G529" s="5" t="s">
        <v>48</v>
      </c>
      <c r="H529" t="s">
        <v>26</v>
      </c>
      <c r="I529" s="4">
        <v>1700</v>
      </c>
      <c r="J529" s="5">
        <v>3</v>
      </c>
      <c r="K529" s="4">
        <f t="shared" si="16"/>
        <v>5100</v>
      </c>
      <c r="L529" s="4">
        <f t="shared" si="17"/>
        <v>2550</v>
      </c>
      <c r="M529" s="3">
        <v>0.5</v>
      </c>
    </row>
    <row r="530" spans="2:13" x14ac:dyDescent="0.25">
      <c r="B530" t="s">
        <v>22</v>
      </c>
      <c r="C530" s="1" t="s">
        <v>14</v>
      </c>
      <c r="D530" s="2">
        <v>45046</v>
      </c>
      <c r="E530" s="5" t="s">
        <v>42</v>
      </c>
      <c r="F530" s="5" t="s">
        <v>47</v>
      </c>
      <c r="G530" s="5" t="s">
        <v>48</v>
      </c>
      <c r="H530" t="s">
        <v>32</v>
      </c>
      <c r="I530" s="4">
        <v>3200</v>
      </c>
      <c r="J530" s="5">
        <v>8</v>
      </c>
      <c r="K530" s="4">
        <f t="shared" si="16"/>
        <v>25600</v>
      </c>
      <c r="L530" s="4">
        <f t="shared" si="17"/>
        <v>5120</v>
      </c>
      <c r="M530" s="3">
        <v>0.2</v>
      </c>
    </row>
    <row r="531" spans="2:13" x14ac:dyDescent="0.25">
      <c r="B531" t="s">
        <v>13</v>
      </c>
      <c r="C531" s="1" t="s">
        <v>20</v>
      </c>
      <c r="D531" s="2">
        <v>45053</v>
      </c>
      <c r="E531" s="5" t="s">
        <v>42</v>
      </c>
      <c r="F531" s="5" t="s">
        <v>47</v>
      </c>
      <c r="G531" s="5" t="s">
        <v>48</v>
      </c>
      <c r="H531" t="s">
        <v>18</v>
      </c>
      <c r="I531" s="4">
        <v>8902</v>
      </c>
      <c r="J531" s="5">
        <v>7</v>
      </c>
      <c r="K531" s="4">
        <f t="shared" si="16"/>
        <v>62314</v>
      </c>
      <c r="L531" s="4">
        <f t="shared" si="17"/>
        <v>21809.899999999998</v>
      </c>
      <c r="M531" s="3">
        <v>0.35</v>
      </c>
    </row>
    <row r="532" spans="2:13" x14ac:dyDescent="0.25">
      <c r="B532" t="s">
        <v>13</v>
      </c>
      <c r="C532" s="1" t="s">
        <v>20</v>
      </c>
      <c r="D532" s="2">
        <v>45060</v>
      </c>
      <c r="E532" s="5" t="s">
        <v>42</v>
      </c>
      <c r="F532" s="5" t="s">
        <v>47</v>
      </c>
      <c r="G532" s="5" t="s">
        <v>48</v>
      </c>
      <c r="H532" t="s">
        <v>35</v>
      </c>
      <c r="I532" s="4">
        <v>4500</v>
      </c>
      <c r="J532" s="5">
        <v>10</v>
      </c>
      <c r="K532" s="4">
        <f t="shared" si="16"/>
        <v>45000</v>
      </c>
      <c r="L532" s="4">
        <f t="shared" si="17"/>
        <v>11250</v>
      </c>
      <c r="M532" s="3">
        <v>0.25</v>
      </c>
    </row>
    <row r="533" spans="2:13" x14ac:dyDescent="0.25">
      <c r="B533" t="s">
        <v>13</v>
      </c>
      <c r="C533" s="1" t="s">
        <v>20</v>
      </c>
      <c r="D533" s="2">
        <v>45067</v>
      </c>
      <c r="E533" s="5" t="s">
        <v>42</v>
      </c>
      <c r="F533" s="5" t="s">
        <v>47</v>
      </c>
      <c r="G533" s="5" t="s">
        <v>48</v>
      </c>
      <c r="H533" t="s">
        <v>23</v>
      </c>
      <c r="I533" s="4">
        <v>5130</v>
      </c>
      <c r="J533" s="5">
        <v>6</v>
      </c>
      <c r="K533" s="4">
        <f t="shared" si="16"/>
        <v>30780</v>
      </c>
      <c r="L533" s="4">
        <f t="shared" si="17"/>
        <v>12312</v>
      </c>
      <c r="M533" s="3">
        <v>0.4</v>
      </c>
    </row>
    <row r="534" spans="2:13" x14ac:dyDescent="0.25">
      <c r="B534" t="s">
        <v>22</v>
      </c>
      <c r="C534" s="1" t="s">
        <v>20</v>
      </c>
      <c r="D534" s="2">
        <v>45074</v>
      </c>
      <c r="E534" s="5" t="s">
        <v>42</v>
      </c>
      <c r="F534" s="5" t="s">
        <v>47</v>
      </c>
      <c r="G534" s="5" t="s">
        <v>48</v>
      </c>
      <c r="H534" t="s">
        <v>18</v>
      </c>
      <c r="I534" s="4">
        <v>8902</v>
      </c>
      <c r="J534" s="5">
        <v>1</v>
      </c>
      <c r="K534" s="4">
        <f t="shared" si="16"/>
        <v>8902</v>
      </c>
      <c r="L534" s="4">
        <f t="shared" si="17"/>
        <v>3115.7</v>
      </c>
      <c r="M534" s="3">
        <v>0.35</v>
      </c>
    </row>
    <row r="535" spans="2:13" x14ac:dyDescent="0.25">
      <c r="B535" t="s">
        <v>22</v>
      </c>
      <c r="C535" s="1" t="s">
        <v>14</v>
      </c>
      <c r="D535" s="2">
        <v>45081</v>
      </c>
      <c r="E535" s="5" t="s">
        <v>42</v>
      </c>
      <c r="F535" s="5" t="s">
        <v>47</v>
      </c>
      <c r="G535" s="5" t="s">
        <v>48</v>
      </c>
      <c r="H535" t="s">
        <v>25</v>
      </c>
      <c r="I535" s="4">
        <v>300</v>
      </c>
      <c r="J535" s="5">
        <v>4</v>
      </c>
      <c r="K535" s="4">
        <f t="shared" si="16"/>
        <v>1200</v>
      </c>
      <c r="L535" s="4">
        <f t="shared" si="17"/>
        <v>180</v>
      </c>
      <c r="M535" s="3">
        <v>0.15</v>
      </c>
    </row>
    <row r="536" spans="2:13" x14ac:dyDescent="0.25">
      <c r="B536" t="s">
        <v>27</v>
      </c>
      <c r="C536" s="1" t="s">
        <v>20</v>
      </c>
      <c r="D536" s="2">
        <v>45088</v>
      </c>
      <c r="E536" s="5" t="s">
        <v>42</v>
      </c>
      <c r="F536" s="5" t="s">
        <v>47</v>
      </c>
      <c r="G536" s="5" t="s">
        <v>48</v>
      </c>
      <c r="H536" t="s">
        <v>28</v>
      </c>
      <c r="I536" s="4">
        <v>1500</v>
      </c>
      <c r="J536" s="5">
        <v>10</v>
      </c>
      <c r="K536" s="4">
        <f t="shared" si="16"/>
        <v>15000</v>
      </c>
      <c r="L536" s="4">
        <f t="shared" si="17"/>
        <v>6000</v>
      </c>
      <c r="M536" s="3">
        <v>0.4</v>
      </c>
    </row>
    <row r="537" spans="2:13" x14ac:dyDescent="0.25">
      <c r="B537" t="s">
        <v>27</v>
      </c>
      <c r="C537" s="1" t="s">
        <v>14</v>
      </c>
      <c r="D537" s="2">
        <v>45095</v>
      </c>
      <c r="E537" s="5" t="s">
        <v>42</v>
      </c>
      <c r="F537" s="5" t="s">
        <v>47</v>
      </c>
      <c r="G537" s="5" t="s">
        <v>48</v>
      </c>
      <c r="H537" t="s">
        <v>28</v>
      </c>
      <c r="I537" s="4">
        <v>1500</v>
      </c>
      <c r="J537" s="5">
        <v>10</v>
      </c>
      <c r="K537" s="4">
        <f t="shared" si="16"/>
        <v>15000</v>
      </c>
      <c r="L537" s="4">
        <f t="shared" si="17"/>
        <v>6000</v>
      </c>
      <c r="M537" s="3">
        <v>0.4</v>
      </c>
    </row>
    <row r="538" spans="2:13" x14ac:dyDescent="0.25">
      <c r="B538" t="s">
        <v>13</v>
      </c>
      <c r="C538" s="1" t="s">
        <v>20</v>
      </c>
      <c r="D538" s="2">
        <v>45102</v>
      </c>
      <c r="E538" s="5" t="s">
        <v>42</v>
      </c>
      <c r="F538" s="5" t="s">
        <v>47</v>
      </c>
      <c r="G538" s="5" t="s">
        <v>48</v>
      </c>
      <c r="H538" t="s">
        <v>21</v>
      </c>
      <c r="I538" s="4">
        <v>1200</v>
      </c>
      <c r="J538" s="5">
        <v>8</v>
      </c>
      <c r="K538" s="4">
        <f t="shared" si="16"/>
        <v>9600</v>
      </c>
      <c r="L538" s="4">
        <f t="shared" si="17"/>
        <v>2880</v>
      </c>
      <c r="M538" s="3">
        <v>0.3</v>
      </c>
    </row>
    <row r="539" spans="2:13" x14ac:dyDescent="0.25">
      <c r="B539" t="s">
        <v>27</v>
      </c>
      <c r="C539" s="1" t="s">
        <v>20</v>
      </c>
      <c r="D539" s="2">
        <v>45109</v>
      </c>
      <c r="E539" s="5" t="s">
        <v>42</v>
      </c>
      <c r="F539" s="5" t="s">
        <v>47</v>
      </c>
      <c r="G539" s="5" t="s">
        <v>48</v>
      </c>
      <c r="H539" t="s">
        <v>19</v>
      </c>
      <c r="I539" s="4">
        <v>500</v>
      </c>
      <c r="J539" s="5">
        <v>7</v>
      </c>
      <c r="K539" s="4">
        <f t="shared" si="16"/>
        <v>3500</v>
      </c>
      <c r="L539" s="4">
        <f t="shared" si="17"/>
        <v>875</v>
      </c>
      <c r="M539" s="3">
        <v>0.25</v>
      </c>
    </row>
    <row r="540" spans="2:13" x14ac:dyDescent="0.25">
      <c r="B540" t="s">
        <v>13</v>
      </c>
      <c r="C540" s="1" t="s">
        <v>20</v>
      </c>
      <c r="D540" s="2">
        <v>45116</v>
      </c>
      <c r="E540" s="5" t="s">
        <v>42</v>
      </c>
      <c r="F540" s="5" t="s">
        <v>47</v>
      </c>
      <c r="G540" s="5" t="s">
        <v>48</v>
      </c>
      <c r="H540" t="s">
        <v>28</v>
      </c>
      <c r="I540" s="4">
        <v>1500</v>
      </c>
      <c r="J540" s="5">
        <v>2</v>
      </c>
      <c r="K540" s="4">
        <f t="shared" si="16"/>
        <v>3000</v>
      </c>
      <c r="L540" s="4">
        <f t="shared" si="17"/>
        <v>1200</v>
      </c>
      <c r="M540" s="3">
        <v>0.4</v>
      </c>
    </row>
    <row r="541" spans="2:13" x14ac:dyDescent="0.25">
      <c r="B541" t="s">
        <v>24</v>
      </c>
      <c r="C541" s="1" t="s">
        <v>14</v>
      </c>
      <c r="D541" s="2">
        <v>45123</v>
      </c>
      <c r="E541" s="5" t="s">
        <v>42</v>
      </c>
      <c r="F541" s="5" t="s">
        <v>47</v>
      </c>
      <c r="G541" s="5" t="s">
        <v>48</v>
      </c>
      <c r="H541" t="s">
        <v>19</v>
      </c>
      <c r="I541" s="4">
        <v>500</v>
      </c>
      <c r="J541" s="5">
        <v>4</v>
      </c>
      <c r="K541" s="4">
        <f t="shared" si="16"/>
        <v>2000</v>
      </c>
      <c r="L541" s="4">
        <f t="shared" si="17"/>
        <v>500</v>
      </c>
      <c r="M541" s="3">
        <v>0.25</v>
      </c>
    </row>
    <row r="542" spans="2:13" x14ac:dyDescent="0.25">
      <c r="B542" t="s">
        <v>13</v>
      </c>
      <c r="C542" s="1" t="s">
        <v>20</v>
      </c>
      <c r="D542" s="2">
        <v>45130</v>
      </c>
      <c r="E542" s="5" t="s">
        <v>42</v>
      </c>
      <c r="F542" s="5" t="s">
        <v>47</v>
      </c>
      <c r="G542" s="5" t="s">
        <v>48</v>
      </c>
      <c r="H542" t="s">
        <v>19</v>
      </c>
      <c r="I542" s="4">
        <v>500</v>
      </c>
      <c r="J542" s="5">
        <v>5</v>
      </c>
      <c r="K542" s="4">
        <f t="shared" si="16"/>
        <v>2500</v>
      </c>
      <c r="L542" s="4">
        <f t="shared" si="17"/>
        <v>625</v>
      </c>
      <c r="M542" s="3">
        <v>0.25</v>
      </c>
    </row>
    <row r="543" spans="2:13" x14ac:dyDescent="0.25">
      <c r="B543" t="s">
        <v>27</v>
      </c>
      <c r="C543" s="1" t="s">
        <v>20</v>
      </c>
      <c r="D543" s="2">
        <v>45137</v>
      </c>
      <c r="E543" s="5" t="s">
        <v>42</v>
      </c>
      <c r="F543" s="5" t="s">
        <v>47</v>
      </c>
      <c r="G543" s="5" t="s">
        <v>48</v>
      </c>
      <c r="H543" t="s">
        <v>31</v>
      </c>
      <c r="I543" s="4">
        <v>5300</v>
      </c>
      <c r="J543" s="5">
        <v>11</v>
      </c>
      <c r="K543" s="4">
        <f t="shared" si="16"/>
        <v>58300</v>
      </c>
      <c r="L543" s="4">
        <f t="shared" si="17"/>
        <v>17490</v>
      </c>
      <c r="M543" s="3">
        <v>0.3</v>
      </c>
    </row>
    <row r="544" spans="2:13" x14ac:dyDescent="0.25">
      <c r="B544" t="s">
        <v>27</v>
      </c>
      <c r="C544" s="1" t="s">
        <v>14</v>
      </c>
      <c r="D544" s="2">
        <v>45144</v>
      </c>
      <c r="E544" s="5" t="s">
        <v>42</v>
      </c>
      <c r="F544" s="5" t="s">
        <v>47</v>
      </c>
      <c r="G544" s="5" t="s">
        <v>48</v>
      </c>
      <c r="H544" t="s">
        <v>31</v>
      </c>
      <c r="I544" s="4">
        <v>5300</v>
      </c>
      <c r="J544" s="5">
        <v>11</v>
      </c>
      <c r="K544" s="4">
        <f t="shared" si="16"/>
        <v>58300</v>
      </c>
      <c r="L544" s="4">
        <f t="shared" si="17"/>
        <v>17490</v>
      </c>
      <c r="M544" s="3">
        <v>0.3</v>
      </c>
    </row>
    <row r="545" spans="2:13" x14ac:dyDescent="0.25">
      <c r="B545" t="s">
        <v>34</v>
      </c>
      <c r="C545" s="1" t="s">
        <v>14</v>
      </c>
      <c r="D545" s="2">
        <v>45151</v>
      </c>
      <c r="E545" s="5" t="s">
        <v>42</v>
      </c>
      <c r="F545" s="5" t="s">
        <v>47</v>
      </c>
      <c r="G545" s="5" t="s">
        <v>48</v>
      </c>
      <c r="H545" t="s">
        <v>33</v>
      </c>
      <c r="I545" s="4">
        <v>4600</v>
      </c>
      <c r="J545" s="5">
        <v>1</v>
      </c>
      <c r="K545" s="4">
        <f t="shared" si="16"/>
        <v>4600</v>
      </c>
      <c r="L545" s="4">
        <f t="shared" si="17"/>
        <v>1150</v>
      </c>
      <c r="M545" s="3">
        <v>0.25</v>
      </c>
    </row>
    <row r="546" spans="2:13" x14ac:dyDescent="0.25">
      <c r="B546" t="s">
        <v>27</v>
      </c>
      <c r="C546" s="1" t="s">
        <v>20</v>
      </c>
      <c r="D546" s="2">
        <v>45158</v>
      </c>
      <c r="E546" s="5" t="s">
        <v>42</v>
      </c>
      <c r="F546" s="5" t="s">
        <v>47</v>
      </c>
      <c r="G546" s="5" t="s">
        <v>48</v>
      </c>
      <c r="H546" t="s">
        <v>18</v>
      </c>
      <c r="I546" s="4">
        <v>8902</v>
      </c>
      <c r="J546" s="5">
        <v>17</v>
      </c>
      <c r="K546" s="4">
        <f t="shared" si="16"/>
        <v>151334</v>
      </c>
      <c r="L546" s="4">
        <f t="shared" si="17"/>
        <v>52966.899999999994</v>
      </c>
      <c r="M546" s="3">
        <v>0.35</v>
      </c>
    </row>
    <row r="547" spans="2:13" x14ac:dyDescent="0.25">
      <c r="B547" t="s">
        <v>13</v>
      </c>
      <c r="C547" s="1" t="s">
        <v>20</v>
      </c>
      <c r="D547" s="2">
        <v>45165</v>
      </c>
      <c r="E547" s="5" t="s">
        <v>42</v>
      </c>
      <c r="F547" s="5" t="s">
        <v>47</v>
      </c>
      <c r="G547" s="5" t="s">
        <v>48</v>
      </c>
      <c r="H547" t="s">
        <v>33</v>
      </c>
      <c r="I547" s="4">
        <v>4600</v>
      </c>
      <c r="J547" s="5">
        <v>6</v>
      </c>
      <c r="K547" s="4">
        <f t="shared" ref="K547" si="18">I547*J547</f>
        <v>27600</v>
      </c>
      <c r="L547" s="4">
        <f t="shared" ref="L547" si="19">K547*M547</f>
        <v>6900</v>
      </c>
      <c r="M547" s="3">
        <v>0.25</v>
      </c>
    </row>
    <row r="548" spans="2:13" x14ac:dyDescent="0.25">
      <c r="B548" t="s">
        <v>22</v>
      </c>
      <c r="C548" s="1" t="s">
        <v>20</v>
      </c>
      <c r="D548" s="2">
        <v>44766</v>
      </c>
      <c r="E548" s="5" t="s">
        <v>42</v>
      </c>
      <c r="F548" s="5" t="s">
        <v>45</v>
      </c>
      <c r="G548" s="5" t="s">
        <v>46</v>
      </c>
      <c r="H548" t="s">
        <v>31</v>
      </c>
      <c r="I548" s="4">
        <v>5300</v>
      </c>
      <c r="J548" s="5">
        <v>9</v>
      </c>
      <c r="K548" s="4">
        <v>47700</v>
      </c>
      <c r="L548" s="4">
        <v>14310</v>
      </c>
      <c r="M548" s="3">
        <v>0.3</v>
      </c>
    </row>
    <row r="549" spans="2:13" x14ac:dyDescent="0.25">
      <c r="B549" t="s">
        <v>27</v>
      </c>
      <c r="C549" s="1" t="s">
        <v>20</v>
      </c>
      <c r="D549" s="2">
        <v>44773</v>
      </c>
      <c r="E549" s="5" t="s">
        <v>42</v>
      </c>
      <c r="F549" s="5" t="s">
        <v>45</v>
      </c>
      <c r="G549" s="5" t="s">
        <v>46</v>
      </c>
      <c r="H549" t="s">
        <v>21</v>
      </c>
      <c r="I549" s="4">
        <v>1200</v>
      </c>
      <c r="J549" s="5">
        <v>3</v>
      </c>
      <c r="K549" s="4">
        <v>3600</v>
      </c>
      <c r="L549" s="4">
        <v>1080</v>
      </c>
      <c r="M549" s="3">
        <v>0.3</v>
      </c>
    </row>
    <row r="550" spans="2:13" x14ac:dyDescent="0.25">
      <c r="B550" t="s">
        <v>13</v>
      </c>
      <c r="C550" s="1" t="s">
        <v>20</v>
      </c>
      <c r="D550" s="2">
        <v>44780</v>
      </c>
      <c r="E550" s="5" t="s">
        <v>42</v>
      </c>
      <c r="F550" s="5" t="s">
        <v>45</v>
      </c>
      <c r="G550" s="5" t="s">
        <v>46</v>
      </c>
      <c r="H550" t="s">
        <v>25</v>
      </c>
      <c r="I550" s="4">
        <v>300</v>
      </c>
      <c r="J550" s="5">
        <v>6</v>
      </c>
      <c r="K550" s="4">
        <v>1800</v>
      </c>
      <c r="L550" s="4">
        <v>270</v>
      </c>
      <c r="M550" s="3">
        <v>0.15</v>
      </c>
    </row>
    <row r="551" spans="2:13" x14ac:dyDescent="0.25">
      <c r="B551" t="s">
        <v>13</v>
      </c>
      <c r="C551" s="1" t="s">
        <v>14</v>
      </c>
      <c r="D551" s="2">
        <v>44787</v>
      </c>
      <c r="E551" s="5" t="s">
        <v>42</v>
      </c>
      <c r="F551" s="5" t="s">
        <v>45</v>
      </c>
      <c r="G551" s="5" t="s">
        <v>46</v>
      </c>
      <c r="H551" t="s">
        <v>35</v>
      </c>
      <c r="I551" s="4">
        <v>4500</v>
      </c>
      <c r="J551" s="5">
        <v>6</v>
      </c>
      <c r="K551" s="4">
        <v>27000</v>
      </c>
      <c r="L551" s="4">
        <v>6750</v>
      </c>
      <c r="M551" s="3">
        <v>0.25</v>
      </c>
    </row>
    <row r="552" spans="2:13" x14ac:dyDescent="0.25">
      <c r="B552" t="s">
        <v>13</v>
      </c>
      <c r="C552" s="1" t="s">
        <v>14</v>
      </c>
      <c r="D552" s="2">
        <v>44794</v>
      </c>
      <c r="E552" s="5" t="s">
        <v>42</v>
      </c>
      <c r="F552" s="5" t="s">
        <v>45</v>
      </c>
      <c r="G552" s="5" t="s">
        <v>46</v>
      </c>
      <c r="H552" t="s">
        <v>28</v>
      </c>
      <c r="I552" s="4">
        <v>1500</v>
      </c>
      <c r="J552" s="5">
        <v>5</v>
      </c>
      <c r="K552" s="4">
        <v>7500</v>
      </c>
      <c r="L552" s="4">
        <v>3000</v>
      </c>
      <c r="M552" s="3">
        <v>0.4</v>
      </c>
    </row>
    <row r="553" spans="2:13" x14ac:dyDescent="0.25">
      <c r="B553" t="s">
        <v>13</v>
      </c>
      <c r="C553" s="1" t="s">
        <v>14</v>
      </c>
      <c r="D553" s="2">
        <v>44801</v>
      </c>
      <c r="E553" s="5" t="s">
        <v>42</v>
      </c>
      <c r="F553" s="5" t="s">
        <v>45</v>
      </c>
      <c r="G553" s="5" t="s">
        <v>46</v>
      </c>
      <c r="H553" t="s">
        <v>35</v>
      </c>
      <c r="I553" s="4">
        <v>4500</v>
      </c>
      <c r="J553" s="5">
        <v>7</v>
      </c>
      <c r="K553" s="4">
        <v>31500</v>
      </c>
      <c r="L553" s="4">
        <v>7875</v>
      </c>
      <c r="M553" s="3">
        <v>0.25</v>
      </c>
    </row>
    <row r="554" spans="2:13" x14ac:dyDescent="0.25">
      <c r="B554" t="s">
        <v>13</v>
      </c>
      <c r="C554" s="1" t="s">
        <v>20</v>
      </c>
      <c r="D554" s="2">
        <v>44808</v>
      </c>
      <c r="E554" s="5" t="s">
        <v>42</v>
      </c>
      <c r="F554" s="5" t="s">
        <v>45</v>
      </c>
      <c r="G554" s="5" t="s">
        <v>46</v>
      </c>
      <c r="H554" t="s">
        <v>32</v>
      </c>
      <c r="I554" s="4">
        <v>3200</v>
      </c>
      <c r="J554" s="5">
        <v>7</v>
      </c>
      <c r="K554" s="4">
        <v>22400</v>
      </c>
      <c r="L554" s="4">
        <v>4480</v>
      </c>
      <c r="M554" s="3">
        <v>0.2</v>
      </c>
    </row>
    <row r="555" spans="2:13" x14ac:dyDescent="0.25">
      <c r="B555" t="s">
        <v>13</v>
      </c>
      <c r="C555" s="1" t="s">
        <v>20</v>
      </c>
      <c r="D555" s="2">
        <v>44815</v>
      </c>
      <c r="E555" s="5" t="s">
        <v>42</v>
      </c>
      <c r="F555" s="5" t="s">
        <v>45</v>
      </c>
      <c r="G555" s="5" t="s">
        <v>46</v>
      </c>
      <c r="H555" t="s">
        <v>28</v>
      </c>
      <c r="I555" s="4">
        <v>1500</v>
      </c>
      <c r="J555" s="5">
        <v>9</v>
      </c>
      <c r="K555" s="4">
        <v>13500</v>
      </c>
      <c r="L555" s="4">
        <v>5400</v>
      </c>
      <c r="M555" s="3">
        <v>0.4</v>
      </c>
    </row>
    <row r="556" spans="2:13" x14ac:dyDescent="0.25">
      <c r="B556" t="s">
        <v>27</v>
      </c>
      <c r="C556" s="1" t="s">
        <v>20</v>
      </c>
      <c r="D556" s="2">
        <v>44822</v>
      </c>
      <c r="E556" s="5" t="s">
        <v>42</v>
      </c>
      <c r="F556" s="5" t="s">
        <v>45</v>
      </c>
      <c r="G556" s="5" t="s">
        <v>46</v>
      </c>
      <c r="H556" t="s">
        <v>19</v>
      </c>
      <c r="I556" s="4">
        <v>500</v>
      </c>
      <c r="J556" s="5">
        <v>2</v>
      </c>
      <c r="K556" s="4">
        <v>1000</v>
      </c>
      <c r="L556" s="4">
        <v>250</v>
      </c>
      <c r="M556" s="3">
        <v>0.25</v>
      </c>
    </row>
    <row r="557" spans="2:13" x14ac:dyDescent="0.25">
      <c r="B557" t="s">
        <v>13</v>
      </c>
      <c r="C557" s="1" t="s">
        <v>14</v>
      </c>
      <c r="D557" s="2">
        <v>44829</v>
      </c>
      <c r="E557" s="5" t="s">
        <v>42</v>
      </c>
      <c r="F557" s="5" t="s">
        <v>45</v>
      </c>
      <c r="G557" s="5" t="s">
        <v>46</v>
      </c>
      <c r="H557" t="s">
        <v>19</v>
      </c>
      <c r="I557" s="4">
        <v>500</v>
      </c>
      <c r="J557" s="5">
        <v>9</v>
      </c>
      <c r="K557" s="4">
        <v>4500</v>
      </c>
      <c r="L557" s="4">
        <v>1125</v>
      </c>
      <c r="M557" s="3">
        <v>0.25</v>
      </c>
    </row>
    <row r="558" spans="2:13" x14ac:dyDescent="0.25">
      <c r="B558" t="s">
        <v>13</v>
      </c>
      <c r="C558" s="1" t="s">
        <v>20</v>
      </c>
      <c r="D558" s="2">
        <v>44836</v>
      </c>
      <c r="E558" s="5" t="s">
        <v>42</v>
      </c>
      <c r="F558" s="5" t="s">
        <v>45</v>
      </c>
      <c r="G558" s="5" t="s">
        <v>46</v>
      </c>
      <c r="H558" t="s">
        <v>31</v>
      </c>
      <c r="I558" s="4">
        <v>5300</v>
      </c>
      <c r="J558" s="5">
        <v>4</v>
      </c>
      <c r="K558" s="4">
        <v>21200</v>
      </c>
      <c r="L558" s="4">
        <v>6360</v>
      </c>
      <c r="M558" s="3">
        <v>0.3</v>
      </c>
    </row>
    <row r="559" spans="2:13" x14ac:dyDescent="0.25">
      <c r="B559" t="s">
        <v>27</v>
      </c>
      <c r="C559" s="1" t="s">
        <v>20</v>
      </c>
      <c r="D559" s="2">
        <v>44843</v>
      </c>
      <c r="E559" s="5" t="s">
        <v>42</v>
      </c>
      <c r="F559" s="5" t="s">
        <v>45</v>
      </c>
      <c r="G559" s="5" t="s">
        <v>46</v>
      </c>
      <c r="H559" t="s">
        <v>33</v>
      </c>
      <c r="I559" s="4">
        <v>4600</v>
      </c>
      <c r="J559" s="5">
        <v>5</v>
      </c>
      <c r="K559" s="4">
        <v>23000</v>
      </c>
      <c r="L559" s="4">
        <v>5750</v>
      </c>
      <c r="M559" s="3">
        <v>0.25</v>
      </c>
    </row>
    <row r="560" spans="2:13" x14ac:dyDescent="0.25">
      <c r="B560" t="s">
        <v>27</v>
      </c>
      <c r="C560" s="1" t="s">
        <v>20</v>
      </c>
      <c r="D560" s="2">
        <v>44850</v>
      </c>
      <c r="E560" s="5" t="s">
        <v>42</v>
      </c>
      <c r="F560" s="5" t="s">
        <v>45</v>
      </c>
      <c r="G560" s="5" t="s">
        <v>46</v>
      </c>
      <c r="H560" t="s">
        <v>33</v>
      </c>
      <c r="I560" s="4">
        <v>4600</v>
      </c>
      <c r="J560" s="5">
        <v>11</v>
      </c>
      <c r="K560" s="4">
        <v>50600</v>
      </c>
      <c r="L560" s="4">
        <v>12650</v>
      </c>
      <c r="M560" s="3">
        <v>0.25</v>
      </c>
    </row>
    <row r="561" spans="2:13" x14ac:dyDescent="0.25">
      <c r="B561" t="s">
        <v>13</v>
      </c>
      <c r="C561" s="1" t="s">
        <v>20</v>
      </c>
      <c r="D561" s="2">
        <v>44857</v>
      </c>
      <c r="E561" s="5" t="s">
        <v>42</v>
      </c>
      <c r="F561" s="5" t="s">
        <v>45</v>
      </c>
      <c r="G561" s="5" t="s">
        <v>46</v>
      </c>
      <c r="H561" t="s">
        <v>21</v>
      </c>
      <c r="I561" s="4">
        <v>1200</v>
      </c>
      <c r="J561" s="5">
        <v>6</v>
      </c>
      <c r="K561" s="4">
        <v>7200</v>
      </c>
      <c r="L561" s="4">
        <v>2160</v>
      </c>
      <c r="M561" s="3">
        <v>0.3</v>
      </c>
    </row>
    <row r="562" spans="2:13" x14ac:dyDescent="0.25">
      <c r="B562" t="s">
        <v>13</v>
      </c>
      <c r="C562" s="1" t="s">
        <v>14</v>
      </c>
      <c r="D562" s="2">
        <v>44864</v>
      </c>
      <c r="E562" s="5" t="s">
        <v>42</v>
      </c>
      <c r="F562" s="5" t="s">
        <v>45</v>
      </c>
      <c r="G562" s="5" t="s">
        <v>46</v>
      </c>
      <c r="H562" t="s">
        <v>32</v>
      </c>
      <c r="I562" s="4">
        <v>3200</v>
      </c>
      <c r="J562" s="5">
        <v>1</v>
      </c>
      <c r="K562" s="4">
        <v>3200</v>
      </c>
      <c r="L562" s="4">
        <v>640</v>
      </c>
      <c r="M562" s="3">
        <v>0.2</v>
      </c>
    </row>
    <row r="563" spans="2:13" x14ac:dyDescent="0.25">
      <c r="B563" t="s">
        <v>13</v>
      </c>
      <c r="C563" s="1" t="s">
        <v>14</v>
      </c>
      <c r="D563" s="2">
        <v>44871</v>
      </c>
      <c r="E563" s="5" t="s">
        <v>42</v>
      </c>
      <c r="F563" s="5" t="s">
        <v>45</v>
      </c>
      <c r="G563" s="5" t="s">
        <v>46</v>
      </c>
      <c r="H563" t="s">
        <v>31</v>
      </c>
      <c r="I563" s="4">
        <v>5300</v>
      </c>
      <c r="J563" s="5">
        <v>12</v>
      </c>
      <c r="K563" s="4">
        <v>63600</v>
      </c>
      <c r="L563" s="4">
        <v>19080</v>
      </c>
      <c r="M563" s="3">
        <v>0.3</v>
      </c>
    </row>
    <row r="564" spans="2:13" x14ac:dyDescent="0.25">
      <c r="B564" t="s">
        <v>27</v>
      </c>
      <c r="C564" s="1" t="s">
        <v>20</v>
      </c>
      <c r="D564" s="2">
        <v>44878</v>
      </c>
      <c r="E564" s="5" t="s">
        <v>42</v>
      </c>
      <c r="F564" s="5" t="s">
        <v>45</v>
      </c>
      <c r="G564" s="5" t="s">
        <v>46</v>
      </c>
      <c r="H564" t="s">
        <v>19</v>
      </c>
      <c r="I564" s="4">
        <v>500</v>
      </c>
      <c r="J564" s="5">
        <v>5</v>
      </c>
      <c r="K564" s="4">
        <v>2500</v>
      </c>
      <c r="L564" s="4">
        <v>625</v>
      </c>
      <c r="M564" s="3">
        <v>0.25</v>
      </c>
    </row>
    <row r="565" spans="2:13" x14ac:dyDescent="0.25">
      <c r="B565" t="s">
        <v>34</v>
      </c>
      <c r="C565" s="1" t="s">
        <v>20</v>
      </c>
      <c r="D565" s="2">
        <v>44885</v>
      </c>
      <c r="E565" s="5" t="s">
        <v>42</v>
      </c>
      <c r="F565" s="5" t="s">
        <v>45</v>
      </c>
      <c r="G565" s="5" t="s">
        <v>46</v>
      </c>
      <c r="H565" t="s">
        <v>23</v>
      </c>
      <c r="I565" s="4">
        <v>5130</v>
      </c>
      <c r="J565" s="5">
        <v>7</v>
      </c>
      <c r="K565" s="4">
        <v>35910</v>
      </c>
      <c r="L565" s="4">
        <v>14364</v>
      </c>
      <c r="M565" s="3">
        <v>0.4</v>
      </c>
    </row>
    <row r="566" spans="2:13" x14ac:dyDescent="0.25">
      <c r="B566" t="s">
        <v>13</v>
      </c>
      <c r="C566" s="1" t="s">
        <v>14</v>
      </c>
      <c r="D566" s="2">
        <v>44892</v>
      </c>
      <c r="E566" s="5" t="s">
        <v>42</v>
      </c>
      <c r="F566" s="5" t="s">
        <v>45</v>
      </c>
      <c r="G566" s="5" t="s">
        <v>46</v>
      </c>
      <c r="H566" t="s">
        <v>28</v>
      </c>
      <c r="I566" s="4">
        <v>1500</v>
      </c>
      <c r="J566" s="5">
        <v>5</v>
      </c>
      <c r="K566" s="4">
        <v>7500</v>
      </c>
      <c r="L566" s="4">
        <v>3000</v>
      </c>
      <c r="M566" s="3">
        <v>0.4</v>
      </c>
    </row>
    <row r="567" spans="2:13" x14ac:dyDescent="0.25">
      <c r="B567" t="s">
        <v>27</v>
      </c>
      <c r="C567" s="1" t="s">
        <v>20</v>
      </c>
      <c r="D567" s="2">
        <v>44899</v>
      </c>
      <c r="E567" s="5" t="s">
        <v>42</v>
      </c>
      <c r="F567" s="5" t="s">
        <v>45</v>
      </c>
      <c r="G567" s="5" t="s">
        <v>46</v>
      </c>
      <c r="H567" t="s">
        <v>31</v>
      </c>
      <c r="I567" s="4">
        <v>5300</v>
      </c>
      <c r="J567" s="5">
        <v>10</v>
      </c>
      <c r="K567" s="4">
        <v>53000</v>
      </c>
      <c r="L567" s="4">
        <v>15900</v>
      </c>
      <c r="M567" s="3">
        <v>0.3</v>
      </c>
    </row>
    <row r="568" spans="2:13" x14ac:dyDescent="0.25">
      <c r="B568" t="s">
        <v>13</v>
      </c>
      <c r="C568" s="1" t="s">
        <v>20</v>
      </c>
      <c r="D568" s="2">
        <v>44906</v>
      </c>
      <c r="E568" s="5" t="s">
        <v>42</v>
      </c>
      <c r="F568" s="5" t="s">
        <v>45</v>
      </c>
      <c r="G568" s="5" t="s">
        <v>46</v>
      </c>
      <c r="H568" t="s">
        <v>29</v>
      </c>
      <c r="I568" s="4">
        <v>5340</v>
      </c>
      <c r="J568" s="5">
        <v>8</v>
      </c>
      <c r="K568" s="4">
        <v>42720</v>
      </c>
      <c r="L568" s="4">
        <v>12816</v>
      </c>
      <c r="M568" s="3">
        <v>0.3</v>
      </c>
    </row>
    <row r="569" spans="2:13" x14ac:dyDescent="0.25">
      <c r="B569" t="s">
        <v>24</v>
      </c>
      <c r="C569" s="1" t="s">
        <v>20</v>
      </c>
      <c r="D569" s="2">
        <v>44913</v>
      </c>
      <c r="E569" s="5" t="s">
        <v>42</v>
      </c>
      <c r="F569" s="5" t="s">
        <v>45</v>
      </c>
      <c r="G569" s="5" t="s">
        <v>46</v>
      </c>
      <c r="H569" t="s">
        <v>31</v>
      </c>
      <c r="I569" s="4">
        <v>5300</v>
      </c>
      <c r="J569" s="5">
        <v>6</v>
      </c>
      <c r="K569" s="4">
        <v>31800</v>
      </c>
      <c r="L569" s="4">
        <v>9540</v>
      </c>
      <c r="M569" s="3">
        <v>0.3</v>
      </c>
    </row>
    <row r="570" spans="2:13" x14ac:dyDescent="0.25">
      <c r="B570" t="s">
        <v>27</v>
      </c>
      <c r="C570" s="1" t="s">
        <v>14</v>
      </c>
      <c r="D570" s="2">
        <v>44920</v>
      </c>
      <c r="E570" s="5" t="s">
        <v>42</v>
      </c>
      <c r="F570" s="5" t="s">
        <v>45</v>
      </c>
      <c r="G570" s="5" t="s">
        <v>46</v>
      </c>
      <c r="H570" t="s">
        <v>19</v>
      </c>
      <c r="I570" s="4">
        <v>500</v>
      </c>
      <c r="J570" s="5">
        <v>5</v>
      </c>
      <c r="K570" s="4">
        <v>2500</v>
      </c>
      <c r="L570" s="4">
        <v>625</v>
      </c>
      <c r="M570" s="3">
        <v>0.25</v>
      </c>
    </row>
    <row r="571" spans="2:13" x14ac:dyDescent="0.25">
      <c r="B571" t="s">
        <v>13</v>
      </c>
      <c r="C571" s="1" t="s">
        <v>20</v>
      </c>
      <c r="D571" s="2">
        <v>44927</v>
      </c>
      <c r="E571" s="5" t="s">
        <v>42</v>
      </c>
      <c r="F571" s="5" t="s">
        <v>45</v>
      </c>
      <c r="G571" s="5" t="s">
        <v>46</v>
      </c>
      <c r="H571" t="s">
        <v>18</v>
      </c>
      <c r="I571" s="4">
        <v>8902</v>
      </c>
      <c r="J571" s="5">
        <v>11</v>
      </c>
      <c r="K571" s="4">
        <v>97922</v>
      </c>
      <c r="L571" s="4">
        <v>34272.699999999997</v>
      </c>
      <c r="M571" s="3">
        <v>0.35</v>
      </c>
    </row>
    <row r="572" spans="2:13" x14ac:dyDescent="0.25">
      <c r="B572" t="s">
        <v>24</v>
      </c>
      <c r="C572" s="1" t="s">
        <v>20</v>
      </c>
      <c r="D572" s="2">
        <v>44934</v>
      </c>
      <c r="E572" s="5" t="s">
        <v>42</v>
      </c>
      <c r="F572" s="5" t="s">
        <v>45</v>
      </c>
      <c r="G572" s="5" t="s">
        <v>46</v>
      </c>
      <c r="H572" t="s">
        <v>29</v>
      </c>
      <c r="I572" s="4">
        <v>5340</v>
      </c>
      <c r="J572" s="5">
        <v>5</v>
      </c>
      <c r="K572" s="4">
        <v>26700</v>
      </c>
      <c r="L572" s="4">
        <v>8010</v>
      </c>
      <c r="M572" s="3">
        <v>0.3</v>
      </c>
    </row>
    <row r="573" spans="2:13" x14ac:dyDescent="0.25">
      <c r="B573" t="s">
        <v>24</v>
      </c>
      <c r="C573" s="1" t="s">
        <v>14</v>
      </c>
      <c r="D573" s="2">
        <v>44941</v>
      </c>
      <c r="E573" s="5" t="s">
        <v>42</v>
      </c>
      <c r="F573" s="5" t="s">
        <v>45</v>
      </c>
      <c r="G573" s="5" t="s">
        <v>46</v>
      </c>
      <c r="H573" t="s">
        <v>25</v>
      </c>
      <c r="I573" s="4">
        <v>300</v>
      </c>
      <c r="J573" s="5">
        <v>3</v>
      </c>
      <c r="K573" s="4">
        <v>900</v>
      </c>
      <c r="L573" s="4">
        <v>135</v>
      </c>
      <c r="M573" s="3">
        <v>0.15</v>
      </c>
    </row>
    <row r="574" spans="2:13" x14ac:dyDescent="0.25">
      <c r="B574" t="s">
        <v>13</v>
      </c>
      <c r="C574" s="1" t="s">
        <v>14</v>
      </c>
      <c r="D574" s="2">
        <v>44948</v>
      </c>
      <c r="E574" s="5" t="s">
        <v>42</v>
      </c>
      <c r="F574" s="5" t="s">
        <v>45</v>
      </c>
      <c r="G574" s="5" t="s">
        <v>46</v>
      </c>
      <c r="H574" t="s">
        <v>32</v>
      </c>
      <c r="I574" s="4">
        <v>3200</v>
      </c>
      <c r="J574" s="5">
        <v>3</v>
      </c>
      <c r="K574" s="4">
        <v>9600</v>
      </c>
      <c r="L574" s="4">
        <v>1920</v>
      </c>
      <c r="M574" s="3">
        <v>0.2</v>
      </c>
    </row>
    <row r="575" spans="2:13" x14ac:dyDescent="0.25">
      <c r="B575" t="s">
        <v>34</v>
      </c>
      <c r="C575" s="1" t="s">
        <v>20</v>
      </c>
      <c r="D575" s="2">
        <v>44955</v>
      </c>
      <c r="E575" s="5" t="s">
        <v>42</v>
      </c>
      <c r="F575" s="5" t="s">
        <v>45</v>
      </c>
      <c r="G575" s="5" t="s">
        <v>46</v>
      </c>
      <c r="H575" t="s">
        <v>31</v>
      </c>
      <c r="I575" s="4">
        <v>5300</v>
      </c>
      <c r="J575" s="5">
        <v>1</v>
      </c>
      <c r="K575" s="4">
        <v>5300</v>
      </c>
      <c r="L575" s="4">
        <v>1590</v>
      </c>
      <c r="M575" s="3">
        <v>0.3</v>
      </c>
    </row>
    <row r="576" spans="2:13" x14ac:dyDescent="0.25">
      <c r="B576" t="s">
        <v>27</v>
      </c>
      <c r="C576" s="1" t="s">
        <v>14</v>
      </c>
      <c r="D576" s="2">
        <v>44962</v>
      </c>
      <c r="E576" s="5" t="s">
        <v>42</v>
      </c>
      <c r="F576" s="5" t="s">
        <v>45</v>
      </c>
      <c r="G576" s="5" t="s">
        <v>46</v>
      </c>
      <c r="H576" t="s">
        <v>30</v>
      </c>
      <c r="I576" s="4">
        <v>3400</v>
      </c>
      <c r="J576" s="5">
        <v>1</v>
      </c>
      <c r="K576" s="4">
        <v>3400</v>
      </c>
      <c r="L576" s="4">
        <v>1190</v>
      </c>
      <c r="M576" s="3">
        <v>0.35</v>
      </c>
    </row>
    <row r="577" spans="2:13" x14ac:dyDescent="0.25">
      <c r="B577" t="s">
        <v>13</v>
      </c>
      <c r="C577" s="1" t="s">
        <v>20</v>
      </c>
      <c r="D577" s="2">
        <v>44969</v>
      </c>
      <c r="E577" s="5" t="s">
        <v>42</v>
      </c>
      <c r="F577" s="5" t="s">
        <v>45</v>
      </c>
      <c r="G577" s="5" t="s">
        <v>46</v>
      </c>
      <c r="H577" t="s">
        <v>32</v>
      </c>
      <c r="I577" s="4">
        <v>3200</v>
      </c>
      <c r="J577" s="5">
        <v>7</v>
      </c>
      <c r="K577" s="4">
        <v>22400</v>
      </c>
      <c r="L577" s="4">
        <v>4480</v>
      </c>
      <c r="M577" s="3">
        <v>0.2</v>
      </c>
    </row>
    <row r="578" spans="2:13" x14ac:dyDescent="0.25">
      <c r="B578" t="s">
        <v>13</v>
      </c>
      <c r="C578" s="1" t="s">
        <v>20</v>
      </c>
      <c r="D578" s="2">
        <v>44976</v>
      </c>
      <c r="E578" s="5" t="s">
        <v>42</v>
      </c>
      <c r="F578" s="5" t="s">
        <v>45</v>
      </c>
      <c r="G578" s="5" t="s">
        <v>46</v>
      </c>
      <c r="H578" t="s">
        <v>19</v>
      </c>
      <c r="I578" s="4">
        <v>500</v>
      </c>
      <c r="J578" s="5">
        <v>5</v>
      </c>
      <c r="K578" s="4">
        <v>2500</v>
      </c>
      <c r="L578" s="4">
        <v>625</v>
      </c>
      <c r="M578" s="3">
        <v>0.25</v>
      </c>
    </row>
    <row r="579" spans="2:13" x14ac:dyDescent="0.25">
      <c r="B579" t="s">
        <v>13</v>
      </c>
      <c r="C579" s="1" t="s">
        <v>20</v>
      </c>
      <c r="D579" s="2">
        <v>44983</v>
      </c>
      <c r="E579" s="5" t="s">
        <v>42</v>
      </c>
      <c r="F579" s="5" t="s">
        <v>45</v>
      </c>
      <c r="G579" s="5" t="s">
        <v>46</v>
      </c>
      <c r="H579" t="s">
        <v>33</v>
      </c>
      <c r="I579" s="4">
        <v>4600</v>
      </c>
      <c r="J579" s="5">
        <v>12</v>
      </c>
      <c r="K579" s="4">
        <v>55200</v>
      </c>
      <c r="L579" s="4">
        <v>13800</v>
      </c>
      <c r="M579" s="3">
        <v>0.25</v>
      </c>
    </row>
    <row r="580" spans="2:13" x14ac:dyDescent="0.25">
      <c r="B580" t="s">
        <v>24</v>
      </c>
      <c r="C580" s="1" t="s">
        <v>20</v>
      </c>
      <c r="D580" s="2">
        <v>44990</v>
      </c>
      <c r="E580" s="5" t="s">
        <v>42</v>
      </c>
      <c r="F580" s="5" t="s">
        <v>45</v>
      </c>
      <c r="G580" s="5" t="s">
        <v>46</v>
      </c>
      <c r="H580" t="s">
        <v>23</v>
      </c>
      <c r="I580" s="4">
        <v>5130</v>
      </c>
      <c r="J580" s="5">
        <v>7</v>
      </c>
      <c r="K580" s="4">
        <v>35910</v>
      </c>
      <c r="L580" s="4">
        <v>14364</v>
      </c>
      <c r="M580" s="3">
        <v>0.4</v>
      </c>
    </row>
    <row r="581" spans="2:13" x14ac:dyDescent="0.25">
      <c r="B581" t="s">
        <v>13</v>
      </c>
      <c r="C581" s="1" t="s">
        <v>20</v>
      </c>
      <c r="D581" s="2">
        <v>44997</v>
      </c>
      <c r="E581" s="5" t="s">
        <v>42</v>
      </c>
      <c r="F581" s="5" t="s">
        <v>45</v>
      </c>
      <c r="G581" s="5" t="s">
        <v>46</v>
      </c>
      <c r="H581" t="s">
        <v>18</v>
      </c>
      <c r="I581" s="4">
        <v>8902</v>
      </c>
      <c r="J581" s="5">
        <v>10</v>
      </c>
      <c r="K581" s="4">
        <v>89020</v>
      </c>
      <c r="L581" s="4">
        <v>31156.999999999996</v>
      </c>
      <c r="M581" s="3">
        <v>0.35</v>
      </c>
    </row>
    <row r="582" spans="2:13" x14ac:dyDescent="0.25">
      <c r="B582" t="s">
        <v>27</v>
      </c>
      <c r="C582" s="1" t="s">
        <v>20</v>
      </c>
      <c r="D582" s="2">
        <v>45004</v>
      </c>
      <c r="E582" s="5" t="s">
        <v>42</v>
      </c>
      <c r="F582" s="5" t="s">
        <v>45</v>
      </c>
      <c r="G582" s="5" t="s">
        <v>46</v>
      </c>
      <c r="H582" t="s">
        <v>18</v>
      </c>
      <c r="I582" s="4">
        <v>8902</v>
      </c>
      <c r="J582" s="5">
        <v>9</v>
      </c>
      <c r="K582" s="4">
        <v>80118</v>
      </c>
      <c r="L582" s="4">
        <v>28041.3</v>
      </c>
      <c r="M582" s="3">
        <v>0.35</v>
      </c>
    </row>
    <row r="583" spans="2:13" x14ac:dyDescent="0.25">
      <c r="B583" t="s">
        <v>27</v>
      </c>
      <c r="C583" s="1" t="s">
        <v>20</v>
      </c>
      <c r="D583" s="2">
        <v>45011</v>
      </c>
      <c r="E583" s="5" t="s">
        <v>42</v>
      </c>
      <c r="F583" s="5" t="s">
        <v>45</v>
      </c>
      <c r="G583" s="5" t="s">
        <v>46</v>
      </c>
      <c r="H583" t="s">
        <v>18</v>
      </c>
      <c r="I583" s="4">
        <v>8902</v>
      </c>
      <c r="J583" s="5">
        <v>9</v>
      </c>
      <c r="K583" s="4">
        <v>80118</v>
      </c>
      <c r="L583" s="4">
        <v>28041.3</v>
      </c>
      <c r="M583" s="3">
        <v>0.35</v>
      </c>
    </row>
    <row r="584" spans="2:13" x14ac:dyDescent="0.25">
      <c r="B584" t="s">
        <v>27</v>
      </c>
      <c r="C584" s="1" t="s">
        <v>20</v>
      </c>
      <c r="D584" s="2">
        <v>45018</v>
      </c>
      <c r="E584" s="5" t="s">
        <v>42</v>
      </c>
      <c r="F584" s="5" t="s">
        <v>45</v>
      </c>
      <c r="G584" s="5" t="s">
        <v>46</v>
      </c>
      <c r="H584" t="s">
        <v>19</v>
      </c>
      <c r="I584" s="4">
        <v>500</v>
      </c>
      <c r="J584" s="5">
        <v>6</v>
      </c>
      <c r="K584" s="4">
        <v>3000</v>
      </c>
      <c r="L584" s="4">
        <v>750</v>
      </c>
      <c r="M584" s="3">
        <v>0.25</v>
      </c>
    </row>
    <row r="585" spans="2:13" x14ac:dyDescent="0.25">
      <c r="B585" t="s">
        <v>34</v>
      </c>
      <c r="C585" s="1" t="s">
        <v>20</v>
      </c>
      <c r="D585" s="2">
        <v>45025</v>
      </c>
      <c r="E585" s="5" t="s">
        <v>42</v>
      </c>
      <c r="F585" s="5" t="s">
        <v>45</v>
      </c>
      <c r="G585" s="5" t="s">
        <v>46</v>
      </c>
      <c r="H585" t="s">
        <v>18</v>
      </c>
      <c r="I585" s="4">
        <v>8902</v>
      </c>
      <c r="J585" s="5">
        <v>6</v>
      </c>
      <c r="K585" s="4">
        <v>53412</v>
      </c>
      <c r="L585" s="4">
        <v>18694.199999999997</v>
      </c>
      <c r="M585" s="3">
        <v>0.35</v>
      </c>
    </row>
    <row r="586" spans="2:13" x14ac:dyDescent="0.25">
      <c r="B586" t="s">
        <v>13</v>
      </c>
      <c r="C586" s="1" t="s">
        <v>20</v>
      </c>
      <c r="D586" s="2">
        <v>45032</v>
      </c>
      <c r="E586" s="5" t="s">
        <v>42</v>
      </c>
      <c r="F586" s="5" t="s">
        <v>45</v>
      </c>
      <c r="G586" s="5" t="s">
        <v>46</v>
      </c>
      <c r="H586" t="s">
        <v>21</v>
      </c>
      <c r="I586" s="4">
        <v>1200</v>
      </c>
      <c r="J586" s="5">
        <v>8</v>
      </c>
      <c r="K586" s="4">
        <v>9600</v>
      </c>
      <c r="L586" s="4">
        <v>2880</v>
      </c>
      <c r="M586" s="3">
        <v>0.3</v>
      </c>
    </row>
    <row r="587" spans="2:13" x14ac:dyDescent="0.25">
      <c r="B587" t="s">
        <v>13</v>
      </c>
      <c r="C587" s="1" t="s">
        <v>20</v>
      </c>
      <c r="D587" s="2">
        <v>45039</v>
      </c>
      <c r="E587" s="5" t="s">
        <v>42</v>
      </c>
      <c r="F587" s="5" t="s">
        <v>45</v>
      </c>
      <c r="G587" s="5" t="s">
        <v>46</v>
      </c>
      <c r="H587" t="s">
        <v>28</v>
      </c>
      <c r="I587" s="4">
        <v>1500</v>
      </c>
      <c r="J587" s="5">
        <v>5</v>
      </c>
      <c r="K587" s="4">
        <v>7500</v>
      </c>
      <c r="L587" s="4">
        <v>3000</v>
      </c>
      <c r="M587" s="3">
        <v>0.4</v>
      </c>
    </row>
    <row r="588" spans="2:13" x14ac:dyDescent="0.25">
      <c r="B588" t="s">
        <v>24</v>
      </c>
      <c r="C588" s="1" t="s">
        <v>20</v>
      </c>
      <c r="D588" s="2">
        <v>45046</v>
      </c>
      <c r="E588" s="5" t="s">
        <v>42</v>
      </c>
      <c r="F588" s="5" t="s">
        <v>45</v>
      </c>
      <c r="G588" s="5" t="s">
        <v>46</v>
      </c>
      <c r="H588" t="s">
        <v>29</v>
      </c>
      <c r="I588" s="4">
        <v>5340</v>
      </c>
      <c r="J588" s="5">
        <v>9</v>
      </c>
      <c r="K588" s="4">
        <v>48060</v>
      </c>
      <c r="L588" s="4">
        <v>14418</v>
      </c>
      <c r="M588" s="3">
        <v>0.3</v>
      </c>
    </row>
    <row r="589" spans="2:13" x14ac:dyDescent="0.25">
      <c r="B589" t="s">
        <v>24</v>
      </c>
      <c r="C589" s="1" t="s">
        <v>20</v>
      </c>
      <c r="D589" s="2">
        <v>45053</v>
      </c>
      <c r="E589" s="5" t="s">
        <v>42</v>
      </c>
      <c r="F589" s="5" t="s">
        <v>45</v>
      </c>
      <c r="G589" s="5" t="s">
        <v>46</v>
      </c>
      <c r="H589" t="s">
        <v>32</v>
      </c>
      <c r="I589" s="4">
        <v>3200</v>
      </c>
      <c r="J589" s="5">
        <v>2</v>
      </c>
      <c r="K589" s="4">
        <v>6400</v>
      </c>
      <c r="L589" s="4">
        <v>1280</v>
      </c>
      <c r="M589" s="3">
        <v>0.2</v>
      </c>
    </row>
    <row r="590" spans="2:13" x14ac:dyDescent="0.25">
      <c r="B590" t="s">
        <v>13</v>
      </c>
      <c r="C590" s="1" t="s">
        <v>14</v>
      </c>
      <c r="D590" s="2">
        <v>45060</v>
      </c>
      <c r="E590" s="5" t="s">
        <v>42</v>
      </c>
      <c r="F590" s="5" t="s">
        <v>45</v>
      </c>
      <c r="G590" s="5" t="s">
        <v>46</v>
      </c>
      <c r="H590" t="s">
        <v>31</v>
      </c>
      <c r="I590" s="4">
        <v>5300</v>
      </c>
      <c r="J590" s="5">
        <v>2</v>
      </c>
      <c r="K590" s="4">
        <v>10600</v>
      </c>
      <c r="L590" s="4">
        <v>3180</v>
      </c>
      <c r="M590" s="3">
        <v>0.3</v>
      </c>
    </row>
    <row r="591" spans="2:13" x14ac:dyDescent="0.25">
      <c r="B591" t="s">
        <v>24</v>
      </c>
      <c r="C591" s="1" t="s">
        <v>20</v>
      </c>
      <c r="D591" s="2">
        <v>45067</v>
      </c>
      <c r="E591" s="5" t="s">
        <v>42</v>
      </c>
      <c r="F591" s="5" t="s">
        <v>45</v>
      </c>
      <c r="G591" s="5" t="s">
        <v>46</v>
      </c>
      <c r="H591" t="s">
        <v>28</v>
      </c>
      <c r="I591" s="4">
        <v>1500</v>
      </c>
      <c r="J591" s="5">
        <v>11</v>
      </c>
      <c r="K591" s="4">
        <v>16500</v>
      </c>
      <c r="L591" s="4">
        <v>6600</v>
      </c>
      <c r="M591" s="3">
        <v>0.4</v>
      </c>
    </row>
    <row r="592" spans="2:13" x14ac:dyDescent="0.25">
      <c r="B592" t="s">
        <v>22</v>
      </c>
      <c r="C592" s="1" t="s">
        <v>20</v>
      </c>
      <c r="D592" s="2">
        <v>45074</v>
      </c>
      <c r="E592" s="5" t="s">
        <v>42</v>
      </c>
      <c r="F592" s="5" t="s">
        <v>45</v>
      </c>
      <c r="G592" s="5" t="s">
        <v>46</v>
      </c>
      <c r="H592" t="s">
        <v>33</v>
      </c>
      <c r="I592" s="4">
        <v>4600</v>
      </c>
      <c r="J592" s="5">
        <v>9</v>
      </c>
      <c r="K592" s="4">
        <v>41400</v>
      </c>
      <c r="L592" s="4">
        <v>10350</v>
      </c>
      <c r="M592" s="3">
        <v>0.25</v>
      </c>
    </row>
    <row r="593" spans="2:13" x14ac:dyDescent="0.25">
      <c r="B593" t="s">
        <v>27</v>
      </c>
      <c r="C593" s="1" t="s">
        <v>20</v>
      </c>
      <c r="D593" s="2">
        <v>45081</v>
      </c>
      <c r="E593" s="5" t="s">
        <v>42</v>
      </c>
      <c r="F593" s="5" t="s">
        <v>45</v>
      </c>
      <c r="G593" s="5" t="s">
        <v>46</v>
      </c>
      <c r="H593" t="s">
        <v>26</v>
      </c>
      <c r="I593" s="4">
        <v>1700</v>
      </c>
      <c r="J593" s="5">
        <v>6</v>
      </c>
      <c r="K593" s="4">
        <v>10200</v>
      </c>
      <c r="L593" s="4">
        <v>5100</v>
      </c>
      <c r="M593" s="3">
        <v>0.5</v>
      </c>
    </row>
    <row r="594" spans="2:13" x14ac:dyDescent="0.25">
      <c r="B594" t="s">
        <v>27</v>
      </c>
      <c r="C594" s="1" t="s">
        <v>14</v>
      </c>
      <c r="D594" s="2">
        <v>45088</v>
      </c>
      <c r="E594" s="5" t="s">
        <v>42</v>
      </c>
      <c r="F594" s="5" t="s">
        <v>45</v>
      </c>
      <c r="G594" s="5" t="s">
        <v>46</v>
      </c>
      <c r="H594" t="s">
        <v>19</v>
      </c>
      <c r="I594" s="4">
        <v>500</v>
      </c>
      <c r="J594" s="5">
        <v>7</v>
      </c>
      <c r="K594" s="4">
        <v>3500</v>
      </c>
      <c r="L594" s="4">
        <v>875</v>
      </c>
      <c r="M594" s="3">
        <v>0.25</v>
      </c>
    </row>
    <row r="595" spans="2:13" x14ac:dyDescent="0.25">
      <c r="B595" t="s">
        <v>13</v>
      </c>
      <c r="C595" s="1" t="s">
        <v>20</v>
      </c>
      <c r="D595" s="2">
        <v>45095</v>
      </c>
      <c r="E595" s="5" t="s">
        <v>42</v>
      </c>
      <c r="F595" s="5" t="s">
        <v>45</v>
      </c>
      <c r="G595" s="5" t="s">
        <v>46</v>
      </c>
      <c r="H595" t="s">
        <v>25</v>
      </c>
      <c r="I595" s="4">
        <v>300</v>
      </c>
      <c r="J595" s="5">
        <v>12</v>
      </c>
      <c r="K595" s="4">
        <v>3600</v>
      </c>
      <c r="L595" s="4">
        <v>540</v>
      </c>
      <c r="M595" s="3">
        <v>0.15</v>
      </c>
    </row>
    <row r="596" spans="2:13" x14ac:dyDescent="0.25">
      <c r="B596" t="s">
        <v>13</v>
      </c>
      <c r="C596" s="1" t="s">
        <v>20</v>
      </c>
      <c r="D596" s="2">
        <v>45102</v>
      </c>
      <c r="E596" s="5" t="s">
        <v>42</v>
      </c>
      <c r="F596" s="5" t="s">
        <v>45</v>
      </c>
      <c r="G596" s="5" t="s">
        <v>46</v>
      </c>
      <c r="H596" t="s">
        <v>32</v>
      </c>
      <c r="I596" s="4">
        <v>3200</v>
      </c>
      <c r="J596" s="5">
        <v>15</v>
      </c>
      <c r="K596" s="4">
        <v>48000</v>
      </c>
      <c r="L596" s="4">
        <v>9600</v>
      </c>
      <c r="M596" s="3">
        <v>0.2</v>
      </c>
    </row>
    <row r="597" spans="2:13" x14ac:dyDescent="0.25">
      <c r="B597" t="s">
        <v>27</v>
      </c>
      <c r="C597" s="1" t="s">
        <v>14</v>
      </c>
      <c r="D597" s="2">
        <v>45109</v>
      </c>
      <c r="E597" s="5" t="s">
        <v>42</v>
      </c>
      <c r="F597" s="5" t="s">
        <v>45</v>
      </c>
      <c r="G597" s="5" t="s">
        <v>46</v>
      </c>
      <c r="H597" t="s">
        <v>19</v>
      </c>
      <c r="I597" s="4">
        <v>500</v>
      </c>
      <c r="J597" s="5">
        <v>12</v>
      </c>
      <c r="K597" s="4">
        <v>6000</v>
      </c>
      <c r="L597" s="4">
        <v>1500</v>
      </c>
      <c r="M597" s="3">
        <v>0.25</v>
      </c>
    </row>
    <row r="598" spans="2:13" x14ac:dyDescent="0.25">
      <c r="B598" t="s">
        <v>27</v>
      </c>
      <c r="C598" s="1" t="s">
        <v>20</v>
      </c>
      <c r="D598" s="2">
        <v>45116</v>
      </c>
      <c r="E598" s="5" t="s">
        <v>42</v>
      </c>
      <c r="F598" s="5" t="s">
        <v>45</v>
      </c>
      <c r="G598" s="5" t="s">
        <v>46</v>
      </c>
      <c r="H598" t="s">
        <v>21</v>
      </c>
      <c r="I598" s="4">
        <v>1200</v>
      </c>
      <c r="J598" s="5">
        <v>7</v>
      </c>
      <c r="K598" s="4">
        <v>8400</v>
      </c>
      <c r="L598" s="4">
        <v>2520</v>
      </c>
      <c r="M598" s="3">
        <v>0.3</v>
      </c>
    </row>
    <row r="599" spans="2:13" x14ac:dyDescent="0.25">
      <c r="B599" t="s">
        <v>34</v>
      </c>
      <c r="C599" s="1" t="s">
        <v>20</v>
      </c>
      <c r="D599" s="2">
        <v>45123</v>
      </c>
      <c r="E599" s="5" t="s">
        <v>42</v>
      </c>
      <c r="F599" s="5" t="s">
        <v>45</v>
      </c>
      <c r="G599" s="5" t="s">
        <v>46</v>
      </c>
      <c r="H599" t="s">
        <v>26</v>
      </c>
      <c r="I599" s="4">
        <v>1700</v>
      </c>
      <c r="J599" s="5">
        <v>2</v>
      </c>
      <c r="K599" s="4">
        <v>3400</v>
      </c>
      <c r="L599" s="4">
        <v>1700</v>
      </c>
      <c r="M599" s="3">
        <v>0.5</v>
      </c>
    </row>
    <row r="600" spans="2:13" x14ac:dyDescent="0.25">
      <c r="B600" t="s">
        <v>13</v>
      </c>
      <c r="C600" s="1" t="s">
        <v>20</v>
      </c>
      <c r="D600" s="2">
        <v>45130</v>
      </c>
      <c r="E600" s="5" t="s">
        <v>42</v>
      </c>
      <c r="F600" s="5" t="s">
        <v>45</v>
      </c>
      <c r="G600" s="5" t="s">
        <v>46</v>
      </c>
      <c r="H600" t="s">
        <v>30</v>
      </c>
      <c r="I600" s="4">
        <v>3400</v>
      </c>
      <c r="J600" s="5">
        <v>12</v>
      </c>
      <c r="K600" s="4">
        <v>40800</v>
      </c>
      <c r="L600" s="4">
        <v>14280</v>
      </c>
      <c r="M600" s="3">
        <v>0.35</v>
      </c>
    </row>
    <row r="601" spans="2:13" x14ac:dyDescent="0.25">
      <c r="B601" t="s">
        <v>13</v>
      </c>
      <c r="C601" s="1" t="s">
        <v>20</v>
      </c>
      <c r="D601" s="2">
        <v>45137</v>
      </c>
      <c r="E601" s="5" t="s">
        <v>42</v>
      </c>
      <c r="F601" s="5" t="s">
        <v>45</v>
      </c>
      <c r="G601" s="5" t="s">
        <v>46</v>
      </c>
      <c r="H601" t="s">
        <v>32</v>
      </c>
      <c r="I601" s="4">
        <v>3200</v>
      </c>
      <c r="J601" s="5">
        <v>3</v>
      </c>
      <c r="K601" s="4">
        <v>9600</v>
      </c>
      <c r="L601" s="4">
        <v>1920</v>
      </c>
      <c r="M601" s="3">
        <v>0.2</v>
      </c>
    </row>
    <row r="602" spans="2:13" x14ac:dyDescent="0.25">
      <c r="B602" t="s">
        <v>34</v>
      </c>
      <c r="C602" s="1" t="s">
        <v>20</v>
      </c>
      <c r="D602" s="2">
        <v>45139</v>
      </c>
      <c r="E602" s="5" t="s">
        <v>42</v>
      </c>
      <c r="F602" s="5" t="s">
        <v>45</v>
      </c>
      <c r="G602" s="5" t="s">
        <v>46</v>
      </c>
      <c r="H602" t="s">
        <v>30</v>
      </c>
      <c r="I602" s="4">
        <v>3400</v>
      </c>
      <c r="J602" s="5">
        <v>1</v>
      </c>
      <c r="K602" s="4">
        <v>3400</v>
      </c>
      <c r="L602" s="4">
        <v>1190</v>
      </c>
      <c r="M602" s="3">
        <v>0.35</v>
      </c>
    </row>
    <row r="603" spans="2:13" x14ac:dyDescent="0.25">
      <c r="B603" t="s">
        <v>27</v>
      </c>
      <c r="C603" s="1" t="s">
        <v>20</v>
      </c>
      <c r="D603" s="2">
        <v>45144</v>
      </c>
      <c r="E603" s="5" t="s">
        <v>42</v>
      </c>
      <c r="F603" s="5" t="s">
        <v>45</v>
      </c>
      <c r="G603" s="5" t="s">
        <v>46</v>
      </c>
      <c r="H603" t="s">
        <v>26</v>
      </c>
      <c r="I603" s="4">
        <v>1700</v>
      </c>
      <c r="J603" s="5">
        <v>4</v>
      </c>
      <c r="K603" s="4">
        <v>6800</v>
      </c>
      <c r="L603" s="4">
        <v>3400</v>
      </c>
      <c r="M603" s="3">
        <v>0.5</v>
      </c>
    </row>
    <row r="604" spans="2:13" x14ac:dyDescent="0.25">
      <c r="B604" t="s">
        <v>13</v>
      </c>
      <c r="C604" s="1" t="s">
        <v>20</v>
      </c>
      <c r="D604" s="2">
        <v>45146</v>
      </c>
      <c r="E604" s="5" t="s">
        <v>42</v>
      </c>
      <c r="F604" s="5" t="s">
        <v>45</v>
      </c>
      <c r="G604" s="5" t="s">
        <v>46</v>
      </c>
      <c r="H604" t="s">
        <v>33</v>
      </c>
      <c r="I604" s="4">
        <v>4600</v>
      </c>
      <c r="J604" s="5">
        <v>6</v>
      </c>
      <c r="K604" s="4">
        <v>27600</v>
      </c>
      <c r="L604" s="4">
        <v>6900</v>
      </c>
      <c r="M604" s="3">
        <v>0.25</v>
      </c>
    </row>
    <row r="605" spans="2:13" x14ac:dyDescent="0.25">
      <c r="B605" t="s">
        <v>27</v>
      </c>
      <c r="C605" s="1" t="s">
        <v>20</v>
      </c>
      <c r="D605" s="2">
        <v>45151</v>
      </c>
      <c r="E605" s="5" t="s">
        <v>42</v>
      </c>
      <c r="F605" s="5" t="s">
        <v>45</v>
      </c>
      <c r="G605" s="5" t="s">
        <v>46</v>
      </c>
      <c r="H605" t="s">
        <v>26</v>
      </c>
      <c r="I605" s="4">
        <v>1700</v>
      </c>
      <c r="J605" s="5">
        <v>7</v>
      </c>
      <c r="K605" s="4">
        <v>11900</v>
      </c>
      <c r="L605" s="4">
        <v>5950</v>
      </c>
      <c r="M605" s="3">
        <v>0.5</v>
      </c>
    </row>
    <row r="606" spans="2:13" x14ac:dyDescent="0.25">
      <c r="B606" t="s">
        <v>27</v>
      </c>
      <c r="C606" s="1" t="s">
        <v>20</v>
      </c>
      <c r="D606" s="2">
        <v>45153</v>
      </c>
      <c r="E606" s="5" t="s">
        <v>42</v>
      </c>
      <c r="F606" s="5" t="s">
        <v>45</v>
      </c>
      <c r="G606" s="5" t="s">
        <v>46</v>
      </c>
      <c r="H606" t="s">
        <v>35</v>
      </c>
      <c r="I606" s="4">
        <v>4500</v>
      </c>
      <c r="J606" s="5">
        <v>5</v>
      </c>
      <c r="K606" s="4">
        <v>22500</v>
      </c>
      <c r="L606" s="4">
        <v>5625</v>
      </c>
      <c r="M606" s="3">
        <v>0.25</v>
      </c>
    </row>
    <row r="607" spans="2:13" x14ac:dyDescent="0.25">
      <c r="B607" t="s">
        <v>27</v>
      </c>
      <c r="C607" s="1" t="s">
        <v>14</v>
      </c>
      <c r="D607" s="2">
        <v>45158</v>
      </c>
      <c r="E607" s="5" t="s">
        <v>42</v>
      </c>
      <c r="F607" s="5" t="s">
        <v>45</v>
      </c>
      <c r="G607" s="5" t="s">
        <v>46</v>
      </c>
      <c r="H607" t="s">
        <v>21</v>
      </c>
      <c r="I607" s="4">
        <v>1200</v>
      </c>
      <c r="J607" s="5">
        <v>5</v>
      </c>
      <c r="K607" s="4">
        <v>6000</v>
      </c>
      <c r="L607" s="4">
        <v>1800</v>
      </c>
      <c r="M607" s="3">
        <v>0.3</v>
      </c>
    </row>
    <row r="608" spans="2:13" x14ac:dyDescent="0.25">
      <c r="B608" t="s">
        <v>13</v>
      </c>
      <c r="C608" s="1" t="s">
        <v>14</v>
      </c>
      <c r="D608" s="2">
        <v>45160</v>
      </c>
      <c r="E608" s="5" t="s">
        <v>42</v>
      </c>
      <c r="F608" s="5" t="s">
        <v>45</v>
      </c>
      <c r="G608" s="5" t="s">
        <v>46</v>
      </c>
      <c r="H608" t="s">
        <v>18</v>
      </c>
      <c r="I608" s="4">
        <v>8902</v>
      </c>
      <c r="J608" s="5">
        <v>19</v>
      </c>
      <c r="K608" s="4">
        <v>169138</v>
      </c>
      <c r="L608" s="4">
        <v>59198.299999999996</v>
      </c>
      <c r="M608" s="3">
        <v>0.35</v>
      </c>
    </row>
    <row r="609" spans="2:13" x14ac:dyDescent="0.25">
      <c r="B609" t="s">
        <v>27</v>
      </c>
      <c r="C609" s="1" t="s">
        <v>14</v>
      </c>
      <c r="D609" s="2">
        <v>45165</v>
      </c>
      <c r="E609" s="5" t="s">
        <v>42</v>
      </c>
      <c r="F609" s="5" t="s">
        <v>45</v>
      </c>
      <c r="G609" s="5" t="s">
        <v>46</v>
      </c>
      <c r="H609" t="s">
        <v>25</v>
      </c>
      <c r="I609" s="4">
        <v>300</v>
      </c>
      <c r="J609" s="5">
        <v>1</v>
      </c>
      <c r="K609" s="4">
        <v>300</v>
      </c>
      <c r="L609" s="4">
        <v>45</v>
      </c>
      <c r="M609" s="3">
        <v>0.15</v>
      </c>
    </row>
    <row r="610" spans="2:13" x14ac:dyDescent="0.25">
      <c r="B610" t="s">
        <v>22</v>
      </c>
      <c r="C610" s="1" t="s">
        <v>20</v>
      </c>
      <c r="D610" s="2">
        <v>44766</v>
      </c>
      <c r="E610" s="5" t="s">
        <v>42</v>
      </c>
      <c r="F610" s="5" t="s">
        <v>49</v>
      </c>
      <c r="G610" s="5" t="s">
        <v>50</v>
      </c>
      <c r="H610" t="s">
        <v>31</v>
      </c>
      <c r="I610" s="4">
        <v>5300</v>
      </c>
      <c r="J610" s="5">
        <v>9</v>
      </c>
      <c r="K610" s="4">
        <v>47700</v>
      </c>
      <c r="L610" s="4">
        <v>14310</v>
      </c>
      <c r="M610" s="3">
        <v>0.3</v>
      </c>
    </row>
    <row r="611" spans="2:13" x14ac:dyDescent="0.25">
      <c r="B611" t="s">
        <v>27</v>
      </c>
      <c r="C611" s="1" t="s">
        <v>20</v>
      </c>
      <c r="D611" s="2">
        <v>44773</v>
      </c>
      <c r="E611" s="5" t="s">
        <v>42</v>
      </c>
      <c r="F611" s="5" t="s">
        <v>49</v>
      </c>
      <c r="G611" s="5" t="s">
        <v>50</v>
      </c>
      <c r="H611" t="s">
        <v>21</v>
      </c>
      <c r="I611" s="4">
        <v>1200</v>
      </c>
      <c r="J611" s="5">
        <v>3</v>
      </c>
      <c r="K611" s="4">
        <v>3600</v>
      </c>
      <c r="L611" s="4">
        <v>1080</v>
      </c>
      <c r="M611" s="3">
        <v>0.3</v>
      </c>
    </row>
    <row r="612" spans="2:13" x14ac:dyDescent="0.25">
      <c r="B612" t="s">
        <v>13</v>
      </c>
      <c r="C612" s="1" t="s">
        <v>20</v>
      </c>
      <c r="D612" s="2">
        <v>44780</v>
      </c>
      <c r="E612" s="5" t="s">
        <v>42</v>
      </c>
      <c r="F612" s="5" t="s">
        <v>49</v>
      </c>
      <c r="G612" s="5" t="s">
        <v>50</v>
      </c>
      <c r="H612" t="s">
        <v>25</v>
      </c>
      <c r="I612" s="4">
        <v>300</v>
      </c>
      <c r="J612" s="5">
        <v>6</v>
      </c>
      <c r="K612" s="4">
        <v>1800</v>
      </c>
      <c r="L612" s="4">
        <v>270</v>
      </c>
      <c r="M612" s="3">
        <v>0.15</v>
      </c>
    </row>
    <row r="613" spans="2:13" x14ac:dyDescent="0.25">
      <c r="B613" t="s">
        <v>13</v>
      </c>
      <c r="C613" s="1" t="s">
        <v>14</v>
      </c>
      <c r="D613" s="2">
        <v>44787</v>
      </c>
      <c r="E613" s="5" t="s">
        <v>42</v>
      </c>
      <c r="F613" s="5" t="s">
        <v>49</v>
      </c>
      <c r="G613" s="5" t="s">
        <v>50</v>
      </c>
      <c r="H613" t="s">
        <v>35</v>
      </c>
      <c r="I613" s="4">
        <v>4500</v>
      </c>
      <c r="J613" s="5">
        <v>6</v>
      </c>
      <c r="K613" s="4">
        <v>27000</v>
      </c>
      <c r="L613" s="4">
        <v>6750</v>
      </c>
      <c r="M613" s="3">
        <v>0.25</v>
      </c>
    </row>
    <row r="614" spans="2:13" x14ac:dyDescent="0.25">
      <c r="B614" t="s">
        <v>13</v>
      </c>
      <c r="C614" s="1" t="s">
        <v>14</v>
      </c>
      <c r="D614" s="2">
        <v>44794</v>
      </c>
      <c r="E614" s="5" t="s">
        <v>42</v>
      </c>
      <c r="F614" s="5" t="s">
        <v>49</v>
      </c>
      <c r="G614" s="5" t="s">
        <v>50</v>
      </c>
      <c r="H614" t="s">
        <v>28</v>
      </c>
      <c r="I614" s="4">
        <v>1500</v>
      </c>
      <c r="J614" s="5">
        <v>5</v>
      </c>
      <c r="K614" s="4">
        <v>7500</v>
      </c>
      <c r="L614" s="4">
        <v>3000</v>
      </c>
      <c r="M614" s="3">
        <v>0.4</v>
      </c>
    </row>
    <row r="615" spans="2:13" x14ac:dyDescent="0.25">
      <c r="B615" t="s">
        <v>13</v>
      </c>
      <c r="C615" s="1" t="s">
        <v>14</v>
      </c>
      <c r="D615" s="2">
        <v>44801</v>
      </c>
      <c r="E615" s="5" t="s">
        <v>42</v>
      </c>
      <c r="F615" s="5" t="s">
        <v>49</v>
      </c>
      <c r="G615" s="5" t="s">
        <v>50</v>
      </c>
      <c r="H615" t="s">
        <v>35</v>
      </c>
      <c r="I615" s="4">
        <v>4500</v>
      </c>
      <c r="J615" s="5">
        <v>7</v>
      </c>
      <c r="K615" s="4">
        <v>31500</v>
      </c>
      <c r="L615" s="4">
        <v>7875</v>
      </c>
      <c r="M615" s="3">
        <v>0.25</v>
      </c>
    </row>
    <row r="616" spans="2:13" x14ac:dyDescent="0.25">
      <c r="B616" t="s">
        <v>13</v>
      </c>
      <c r="C616" s="1" t="s">
        <v>20</v>
      </c>
      <c r="D616" s="2">
        <v>44808</v>
      </c>
      <c r="E616" s="5" t="s">
        <v>42</v>
      </c>
      <c r="F616" s="5" t="s">
        <v>49</v>
      </c>
      <c r="G616" s="5" t="s">
        <v>50</v>
      </c>
      <c r="H616" t="s">
        <v>32</v>
      </c>
      <c r="I616" s="4">
        <v>3200</v>
      </c>
      <c r="J616" s="5">
        <v>7</v>
      </c>
      <c r="K616" s="4">
        <v>22400</v>
      </c>
      <c r="L616" s="4">
        <v>4480</v>
      </c>
      <c r="M616" s="3">
        <v>0.2</v>
      </c>
    </row>
    <row r="617" spans="2:13" x14ac:dyDescent="0.25">
      <c r="B617" t="s">
        <v>13</v>
      </c>
      <c r="C617" s="1" t="s">
        <v>20</v>
      </c>
      <c r="D617" s="2">
        <v>44815</v>
      </c>
      <c r="E617" s="5" t="s">
        <v>42</v>
      </c>
      <c r="F617" s="5" t="s">
        <v>49</v>
      </c>
      <c r="G617" s="5" t="s">
        <v>50</v>
      </c>
      <c r="H617" t="s">
        <v>28</v>
      </c>
      <c r="I617" s="4">
        <v>1500</v>
      </c>
      <c r="J617" s="5">
        <v>9</v>
      </c>
      <c r="K617" s="4">
        <v>13500</v>
      </c>
      <c r="L617" s="4">
        <v>5400</v>
      </c>
      <c r="M617" s="3">
        <v>0.4</v>
      </c>
    </row>
    <row r="618" spans="2:13" x14ac:dyDescent="0.25">
      <c r="B618" t="s">
        <v>27</v>
      </c>
      <c r="C618" s="1" t="s">
        <v>20</v>
      </c>
      <c r="D618" s="2">
        <v>44822</v>
      </c>
      <c r="E618" s="5" t="s">
        <v>42</v>
      </c>
      <c r="F618" s="5" t="s">
        <v>49</v>
      </c>
      <c r="G618" s="5" t="s">
        <v>50</v>
      </c>
      <c r="H618" t="s">
        <v>19</v>
      </c>
      <c r="I618" s="4">
        <v>500</v>
      </c>
      <c r="J618" s="5">
        <v>2</v>
      </c>
      <c r="K618" s="4">
        <v>1000</v>
      </c>
      <c r="L618" s="4">
        <v>250</v>
      </c>
      <c r="M618" s="3">
        <v>0.25</v>
      </c>
    </row>
    <row r="619" spans="2:13" x14ac:dyDescent="0.25">
      <c r="B619" t="s">
        <v>13</v>
      </c>
      <c r="C619" s="1" t="s">
        <v>14</v>
      </c>
      <c r="D619" s="2">
        <v>44829</v>
      </c>
      <c r="E619" s="5" t="s">
        <v>42</v>
      </c>
      <c r="F619" s="5" t="s">
        <v>49</v>
      </c>
      <c r="G619" s="5" t="s">
        <v>50</v>
      </c>
      <c r="H619" t="s">
        <v>19</v>
      </c>
      <c r="I619" s="4">
        <v>500</v>
      </c>
      <c r="J619" s="5">
        <v>9</v>
      </c>
      <c r="K619" s="4">
        <v>4500</v>
      </c>
      <c r="L619" s="4">
        <v>1125</v>
      </c>
      <c r="M619" s="3">
        <v>0.25</v>
      </c>
    </row>
    <row r="620" spans="2:13" x14ac:dyDescent="0.25">
      <c r="B620" t="s">
        <v>13</v>
      </c>
      <c r="C620" s="1" t="s">
        <v>20</v>
      </c>
      <c r="D620" s="2">
        <v>44836</v>
      </c>
      <c r="E620" s="5" t="s">
        <v>42</v>
      </c>
      <c r="F620" s="5" t="s">
        <v>49</v>
      </c>
      <c r="G620" s="5" t="s">
        <v>50</v>
      </c>
      <c r="H620" t="s">
        <v>31</v>
      </c>
      <c r="I620" s="4">
        <v>5300</v>
      </c>
      <c r="J620" s="5">
        <v>4</v>
      </c>
      <c r="K620" s="4">
        <v>21200</v>
      </c>
      <c r="L620" s="4">
        <v>6360</v>
      </c>
      <c r="M620" s="3">
        <v>0.3</v>
      </c>
    </row>
    <row r="621" spans="2:13" x14ac:dyDescent="0.25">
      <c r="B621" t="s">
        <v>27</v>
      </c>
      <c r="C621" s="1" t="s">
        <v>20</v>
      </c>
      <c r="D621" s="2">
        <v>44843</v>
      </c>
      <c r="E621" s="5" t="s">
        <v>42</v>
      </c>
      <c r="F621" s="5" t="s">
        <v>49</v>
      </c>
      <c r="G621" s="5" t="s">
        <v>50</v>
      </c>
      <c r="H621" t="s">
        <v>33</v>
      </c>
      <c r="I621" s="4">
        <v>4600</v>
      </c>
      <c r="J621" s="5">
        <v>5</v>
      </c>
      <c r="K621" s="4">
        <v>23000</v>
      </c>
      <c r="L621" s="4">
        <v>5750</v>
      </c>
      <c r="M621" s="3">
        <v>0.25</v>
      </c>
    </row>
    <row r="622" spans="2:13" x14ac:dyDescent="0.25">
      <c r="B622" t="s">
        <v>27</v>
      </c>
      <c r="C622" s="1" t="s">
        <v>20</v>
      </c>
      <c r="D622" s="2">
        <v>44850</v>
      </c>
      <c r="E622" s="5" t="s">
        <v>42</v>
      </c>
      <c r="F622" s="5" t="s">
        <v>49</v>
      </c>
      <c r="G622" s="5" t="s">
        <v>50</v>
      </c>
      <c r="H622" t="s">
        <v>33</v>
      </c>
      <c r="I622" s="4">
        <v>4600</v>
      </c>
      <c r="J622" s="5">
        <v>11</v>
      </c>
      <c r="K622" s="4">
        <v>50600</v>
      </c>
      <c r="L622" s="4">
        <v>12650</v>
      </c>
      <c r="M622" s="3">
        <v>0.25</v>
      </c>
    </row>
    <row r="623" spans="2:13" x14ac:dyDescent="0.25">
      <c r="B623" t="s">
        <v>13</v>
      </c>
      <c r="C623" s="1" t="s">
        <v>20</v>
      </c>
      <c r="D623" s="2">
        <v>44857</v>
      </c>
      <c r="E623" s="5" t="s">
        <v>42</v>
      </c>
      <c r="F623" s="5" t="s">
        <v>49</v>
      </c>
      <c r="G623" s="5" t="s">
        <v>50</v>
      </c>
      <c r="H623" t="s">
        <v>21</v>
      </c>
      <c r="I623" s="4">
        <v>1200</v>
      </c>
      <c r="J623" s="5">
        <v>6</v>
      </c>
      <c r="K623" s="4">
        <v>7200</v>
      </c>
      <c r="L623" s="4">
        <v>2160</v>
      </c>
      <c r="M623" s="3">
        <v>0.3</v>
      </c>
    </row>
    <row r="624" spans="2:13" x14ac:dyDescent="0.25">
      <c r="B624" t="s">
        <v>13</v>
      </c>
      <c r="C624" s="1" t="s">
        <v>14</v>
      </c>
      <c r="D624" s="2">
        <v>44864</v>
      </c>
      <c r="E624" s="5" t="s">
        <v>42</v>
      </c>
      <c r="F624" s="5" t="s">
        <v>49</v>
      </c>
      <c r="G624" s="5" t="s">
        <v>50</v>
      </c>
      <c r="H624" t="s">
        <v>32</v>
      </c>
      <c r="I624" s="4">
        <v>3200</v>
      </c>
      <c r="J624" s="5">
        <v>1</v>
      </c>
      <c r="K624" s="4">
        <v>3200</v>
      </c>
      <c r="L624" s="4">
        <v>640</v>
      </c>
      <c r="M624" s="3">
        <v>0.2</v>
      </c>
    </row>
    <row r="625" spans="2:13" x14ac:dyDescent="0.25">
      <c r="B625" t="s">
        <v>13</v>
      </c>
      <c r="C625" s="1" t="s">
        <v>14</v>
      </c>
      <c r="D625" s="2">
        <v>44871</v>
      </c>
      <c r="E625" s="5" t="s">
        <v>42</v>
      </c>
      <c r="F625" s="5" t="s">
        <v>49</v>
      </c>
      <c r="G625" s="5" t="s">
        <v>50</v>
      </c>
      <c r="H625" t="s">
        <v>31</v>
      </c>
      <c r="I625" s="4">
        <v>5300</v>
      </c>
      <c r="J625" s="5">
        <v>12</v>
      </c>
      <c r="K625" s="4">
        <v>63600</v>
      </c>
      <c r="L625" s="4">
        <v>19080</v>
      </c>
      <c r="M625" s="3">
        <v>0.3</v>
      </c>
    </row>
    <row r="626" spans="2:13" x14ac:dyDescent="0.25">
      <c r="B626" t="s">
        <v>27</v>
      </c>
      <c r="C626" s="1" t="s">
        <v>20</v>
      </c>
      <c r="D626" s="2">
        <v>44878</v>
      </c>
      <c r="E626" s="5" t="s">
        <v>42</v>
      </c>
      <c r="F626" s="5" t="s">
        <v>49</v>
      </c>
      <c r="G626" s="5" t="s">
        <v>50</v>
      </c>
      <c r="H626" t="s">
        <v>19</v>
      </c>
      <c r="I626" s="4">
        <v>500</v>
      </c>
      <c r="J626" s="5">
        <v>5</v>
      </c>
      <c r="K626" s="4">
        <v>2500</v>
      </c>
      <c r="L626" s="4">
        <v>625</v>
      </c>
      <c r="M626" s="3">
        <v>0.25</v>
      </c>
    </row>
    <row r="627" spans="2:13" x14ac:dyDescent="0.25">
      <c r="B627" t="s">
        <v>34</v>
      </c>
      <c r="C627" s="1" t="s">
        <v>20</v>
      </c>
      <c r="D627" s="2">
        <v>44885</v>
      </c>
      <c r="E627" s="5" t="s">
        <v>42</v>
      </c>
      <c r="F627" s="5" t="s">
        <v>49</v>
      </c>
      <c r="G627" s="5" t="s">
        <v>50</v>
      </c>
      <c r="H627" t="s">
        <v>23</v>
      </c>
      <c r="I627" s="4">
        <v>5130</v>
      </c>
      <c r="J627" s="5">
        <v>7</v>
      </c>
      <c r="K627" s="4">
        <v>35910</v>
      </c>
      <c r="L627" s="4">
        <v>14364</v>
      </c>
      <c r="M627" s="3">
        <v>0.4</v>
      </c>
    </row>
    <row r="628" spans="2:13" x14ac:dyDescent="0.25">
      <c r="B628" t="s">
        <v>13</v>
      </c>
      <c r="C628" s="1" t="s">
        <v>14</v>
      </c>
      <c r="D628" s="2">
        <v>44892</v>
      </c>
      <c r="E628" s="5" t="s">
        <v>42</v>
      </c>
      <c r="F628" s="5" t="s">
        <v>49</v>
      </c>
      <c r="G628" s="5" t="s">
        <v>50</v>
      </c>
      <c r="H628" t="s">
        <v>28</v>
      </c>
      <c r="I628" s="4">
        <v>1500</v>
      </c>
      <c r="J628" s="5">
        <v>5</v>
      </c>
      <c r="K628" s="4">
        <v>7500</v>
      </c>
      <c r="L628" s="4">
        <v>3000</v>
      </c>
      <c r="M628" s="3">
        <v>0.4</v>
      </c>
    </row>
    <row r="629" spans="2:13" x14ac:dyDescent="0.25">
      <c r="B629" t="s">
        <v>27</v>
      </c>
      <c r="C629" s="1" t="s">
        <v>20</v>
      </c>
      <c r="D629" s="2">
        <v>44899</v>
      </c>
      <c r="E629" s="5" t="s">
        <v>42</v>
      </c>
      <c r="F629" s="5" t="s">
        <v>49</v>
      </c>
      <c r="G629" s="5" t="s">
        <v>50</v>
      </c>
      <c r="H629" t="s">
        <v>31</v>
      </c>
      <c r="I629" s="4">
        <v>5300</v>
      </c>
      <c r="J629" s="5">
        <v>10</v>
      </c>
      <c r="K629" s="4">
        <v>53000</v>
      </c>
      <c r="L629" s="4">
        <v>15900</v>
      </c>
      <c r="M629" s="3">
        <v>0.3</v>
      </c>
    </row>
    <row r="630" spans="2:13" x14ac:dyDescent="0.25">
      <c r="B630" t="s">
        <v>13</v>
      </c>
      <c r="C630" s="1" t="s">
        <v>20</v>
      </c>
      <c r="D630" s="2">
        <v>44906</v>
      </c>
      <c r="E630" s="5" t="s">
        <v>42</v>
      </c>
      <c r="F630" s="5" t="s">
        <v>49</v>
      </c>
      <c r="G630" s="5" t="s">
        <v>50</v>
      </c>
      <c r="H630" t="s">
        <v>29</v>
      </c>
      <c r="I630" s="4">
        <v>5340</v>
      </c>
      <c r="J630" s="5">
        <v>8</v>
      </c>
      <c r="K630" s="4">
        <v>42720</v>
      </c>
      <c r="L630" s="4">
        <v>12816</v>
      </c>
      <c r="M630" s="3">
        <v>0.3</v>
      </c>
    </row>
    <row r="631" spans="2:13" x14ac:dyDescent="0.25">
      <c r="B631" t="s">
        <v>24</v>
      </c>
      <c r="C631" s="1" t="s">
        <v>20</v>
      </c>
      <c r="D631" s="2">
        <v>44913</v>
      </c>
      <c r="E631" s="5" t="s">
        <v>42</v>
      </c>
      <c r="F631" s="5" t="s">
        <v>43</v>
      </c>
      <c r="G631" s="5" t="s">
        <v>44</v>
      </c>
      <c r="H631" t="s">
        <v>31</v>
      </c>
      <c r="I631" s="4">
        <v>5300</v>
      </c>
      <c r="J631" s="5">
        <v>6</v>
      </c>
      <c r="K631" s="4">
        <v>31800</v>
      </c>
      <c r="L631" s="4">
        <v>9540</v>
      </c>
      <c r="M631" s="3">
        <v>0.3</v>
      </c>
    </row>
    <row r="632" spans="2:13" x14ac:dyDescent="0.25">
      <c r="B632" t="s">
        <v>27</v>
      </c>
      <c r="C632" s="1" t="s">
        <v>14</v>
      </c>
      <c r="D632" s="2">
        <v>44920</v>
      </c>
      <c r="E632" s="5" t="s">
        <v>42</v>
      </c>
      <c r="F632" s="5" t="s">
        <v>51</v>
      </c>
      <c r="G632" s="5" t="s">
        <v>52</v>
      </c>
      <c r="H632" t="s">
        <v>19</v>
      </c>
      <c r="I632" s="4">
        <v>500</v>
      </c>
      <c r="J632" s="5">
        <v>5</v>
      </c>
      <c r="K632" s="4">
        <v>2500</v>
      </c>
      <c r="L632" s="4">
        <v>625</v>
      </c>
      <c r="M632" s="3">
        <v>0.25</v>
      </c>
    </row>
    <row r="633" spans="2:13" x14ac:dyDescent="0.25">
      <c r="B633" t="s">
        <v>13</v>
      </c>
      <c r="C633" s="1" t="s">
        <v>20</v>
      </c>
      <c r="D633" s="2">
        <v>44927</v>
      </c>
      <c r="E633" s="5" t="s">
        <v>42</v>
      </c>
      <c r="F633" s="5" t="s">
        <v>51</v>
      </c>
      <c r="G633" s="5" t="s">
        <v>52</v>
      </c>
      <c r="H633" t="s">
        <v>18</v>
      </c>
      <c r="I633" s="4">
        <v>8902</v>
      </c>
      <c r="J633" s="5">
        <v>11</v>
      </c>
      <c r="K633" s="4">
        <v>97922</v>
      </c>
      <c r="L633" s="4">
        <v>34272.699999999997</v>
      </c>
      <c r="M633" s="3">
        <v>0.35</v>
      </c>
    </row>
    <row r="634" spans="2:13" x14ac:dyDescent="0.25">
      <c r="B634" t="s">
        <v>24</v>
      </c>
      <c r="C634" s="1" t="s">
        <v>20</v>
      </c>
      <c r="D634" s="2">
        <v>44934</v>
      </c>
      <c r="E634" s="5" t="s">
        <v>42</v>
      </c>
      <c r="F634" s="5" t="s">
        <v>51</v>
      </c>
      <c r="G634" s="5" t="s">
        <v>52</v>
      </c>
      <c r="H634" t="s">
        <v>29</v>
      </c>
      <c r="I634" s="4">
        <v>5340</v>
      </c>
      <c r="J634" s="5">
        <v>5</v>
      </c>
      <c r="K634" s="4">
        <v>26700</v>
      </c>
      <c r="L634" s="4">
        <v>8010</v>
      </c>
      <c r="M634" s="3">
        <v>0.3</v>
      </c>
    </row>
    <row r="635" spans="2:13" x14ac:dyDescent="0.25">
      <c r="B635" t="s">
        <v>24</v>
      </c>
      <c r="C635" s="1" t="s">
        <v>14</v>
      </c>
      <c r="D635" s="2">
        <v>44941</v>
      </c>
      <c r="E635" s="5" t="s">
        <v>42</v>
      </c>
      <c r="F635" s="5" t="s">
        <v>51</v>
      </c>
      <c r="G635" s="5" t="s">
        <v>52</v>
      </c>
      <c r="H635" t="s">
        <v>25</v>
      </c>
      <c r="I635" s="4">
        <v>300</v>
      </c>
      <c r="J635" s="5">
        <v>3</v>
      </c>
      <c r="K635" s="4">
        <v>900</v>
      </c>
      <c r="L635" s="4">
        <v>135</v>
      </c>
      <c r="M635" s="3">
        <v>0.15</v>
      </c>
    </row>
    <row r="636" spans="2:13" x14ac:dyDescent="0.25">
      <c r="B636" t="s">
        <v>13</v>
      </c>
      <c r="C636" s="1" t="s">
        <v>14</v>
      </c>
      <c r="D636" s="2">
        <v>44948</v>
      </c>
      <c r="E636" s="5" t="s">
        <v>42</v>
      </c>
      <c r="F636" s="5" t="s">
        <v>51</v>
      </c>
      <c r="G636" s="5" t="s">
        <v>52</v>
      </c>
      <c r="H636" t="s">
        <v>32</v>
      </c>
      <c r="I636" s="4">
        <v>3200</v>
      </c>
      <c r="J636" s="5">
        <v>3</v>
      </c>
      <c r="K636" s="4">
        <v>9600</v>
      </c>
      <c r="L636" s="4">
        <v>1920</v>
      </c>
      <c r="M636" s="3">
        <v>0.2</v>
      </c>
    </row>
    <row r="637" spans="2:13" x14ac:dyDescent="0.25">
      <c r="B637" t="s">
        <v>34</v>
      </c>
      <c r="C637" s="1" t="s">
        <v>20</v>
      </c>
      <c r="D637" s="2">
        <v>44955</v>
      </c>
      <c r="E637" s="5" t="s">
        <v>42</v>
      </c>
      <c r="F637" s="5" t="s">
        <v>51</v>
      </c>
      <c r="G637" s="5" t="s">
        <v>52</v>
      </c>
      <c r="H637" t="s">
        <v>31</v>
      </c>
      <c r="I637" s="4">
        <v>5300</v>
      </c>
      <c r="J637" s="5">
        <v>1</v>
      </c>
      <c r="K637" s="4">
        <v>5300</v>
      </c>
      <c r="L637" s="4">
        <v>1590</v>
      </c>
      <c r="M637" s="3">
        <v>0.3</v>
      </c>
    </row>
    <row r="638" spans="2:13" x14ac:dyDescent="0.25">
      <c r="B638" t="s">
        <v>27</v>
      </c>
      <c r="C638" s="1" t="s">
        <v>14</v>
      </c>
      <c r="D638" s="2">
        <v>44962</v>
      </c>
      <c r="E638" s="5" t="s">
        <v>42</v>
      </c>
      <c r="F638" s="5" t="s">
        <v>51</v>
      </c>
      <c r="G638" s="5" t="s">
        <v>52</v>
      </c>
      <c r="H638" t="s">
        <v>30</v>
      </c>
      <c r="I638" s="4">
        <v>3400</v>
      </c>
      <c r="J638" s="5">
        <v>1</v>
      </c>
      <c r="K638" s="4">
        <v>3400</v>
      </c>
      <c r="L638" s="4">
        <v>1190</v>
      </c>
      <c r="M638" s="3">
        <v>0.35</v>
      </c>
    </row>
    <row r="639" spans="2:13" x14ac:dyDescent="0.25">
      <c r="B639" t="s">
        <v>13</v>
      </c>
      <c r="C639" s="1" t="s">
        <v>20</v>
      </c>
      <c r="D639" s="2">
        <v>44969</v>
      </c>
      <c r="E639" s="5" t="s">
        <v>42</v>
      </c>
      <c r="F639" s="5" t="s">
        <v>51</v>
      </c>
      <c r="G639" s="5" t="s">
        <v>52</v>
      </c>
      <c r="H639" t="s">
        <v>32</v>
      </c>
      <c r="I639" s="4">
        <v>3200</v>
      </c>
      <c r="J639" s="5">
        <v>7</v>
      </c>
      <c r="K639" s="4">
        <v>22400</v>
      </c>
      <c r="L639" s="4">
        <v>4480</v>
      </c>
      <c r="M639" s="3">
        <v>0.2</v>
      </c>
    </row>
    <row r="640" spans="2:13" x14ac:dyDescent="0.25">
      <c r="B640" t="s">
        <v>13</v>
      </c>
      <c r="C640" s="1" t="s">
        <v>20</v>
      </c>
      <c r="D640" s="2">
        <v>44976</v>
      </c>
      <c r="E640" s="5" t="s">
        <v>42</v>
      </c>
      <c r="F640" s="5" t="s">
        <v>51</v>
      </c>
      <c r="G640" s="5" t="s">
        <v>52</v>
      </c>
      <c r="H640" t="s">
        <v>19</v>
      </c>
      <c r="I640" s="4">
        <v>500</v>
      </c>
      <c r="J640" s="5">
        <v>5</v>
      </c>
      <c r="K640" s="4">
        <v>2500</v>
      </c>
      <c r="L640" s="4">
        <v>625</v>
      </c>
      <c r="M640" s="3">
        <v>0.25</v>
      </c>
    </row>
    <row r="641" spans="2:13" x14ac:dyDescent="0.25">
      <c r="B641" t="s">
        <v>13</v>
      </c>
      <c r="C641" s="1" t="s">
        <v>20</v>
      </c>
      <c r="D641" s="2">
        <v>44983</v>
      </c>
      <c r="E641" s="5" t="s">
        <v>42</v>
      </c>
      <c r="F641" s="5" t="s">
        <v>51</v>
      </c>
      <c r="G641" s="5" t="s">
        <v>52</v>
      </c>
      <c r="H641" t="s">
        <v>33</v>
      </c>
      <c r="I641" s="4">
        <v>4600</v>
      </c>
      <c r="J641" s="5">
        <v>12</v>
      </c>
      <c r="K641" s="4">
        <v>55200</v>
      </c>
      <c r="L641" s="4">
        <v>13800</v>
      </c>
      <c r="M641" s="3">
        <v>0.25</v>
      </c>
    </row>
    <row r="642" spans="2:13" x14ac:dyDescent="0.25">
      <c r="B642" t="s">
        <v>24</v>
      </c>
      <c r="C642" s="1" t="s">
        <v>20</v>
      </c>
      <c r="D642" s="2">
        <v>44990</v>
      </c>
      <c r="E642" s="5" t="s">
        <v>42</v>
      </c>
      <c r="F642" s="5" t="s">
        <v>51</v>
      </c>
      <c r="G642" s="5" t="s">
        <v>52</v>
      </c>
      <c r="H642" t="s">
        <v>23</v>
      </c>
      <c r="I642" s="4">
        <v>5130</v>
      </c>
      <c r="J642" s="5">
        <v>7</v>
      </c>
      <c r="K642" s="4">
        <v>35910</v>
      </c>
      <c r="L642" s="4">
        <v>14364</v>
      </c>
      <c r="M642" s="3">
        <v>0.4</v>
      </c>
    </row>
    <row r="643" spans="2:13" x14ac:dyDescent="0.25">
      <c r="B643" t="s">
        <v>13</v>
      </c>
      <c r="C643" s="1" t="s">
        <v>20</v>
      </c>
      <c r="D643" s="2">
        <v>44997</v>
      </c>
      <c r="E643" s="5" t="s">
        <v>42</v>
      </c>
      <c r="F643" s="5" t="s">
        <v>51</v>
      </c>
      <c r="G643" s="5" t="s">
        <v>52</v>
      </c>
      <c r="H643" t="s">
        <v>18</v>
      </c>
      <c r="I643" s="4">
        <v>8902</v>
      </c>
      <c r="J643" s="5">
        <v>10</v>
      </c>
      <c r="K643" s="4">
        <v>89020</v>
      </c>
      <c r="L643" s="4">
        <v>31156.999999999996</v>
      </c>
      <c r="M643" s="3">
        <v>0.35</v>
      </c>
    </row>
    <row r="644" spans="2:13" x14ac:dyDescent="0.25">
      <c r="B644" t="s">
        <v>27</v>
      </c>
      <c r="C644" s="1" t="s">
        <v>20</v>
      </c>
      <c r="D644" s="2">
        <v>45004</v>
      </c>
      <c r="E644" s="5" t="s">
        <v>42</v>
      </c>
      <c r="F644" s="5" t="s">
        <v>51</v>
      </c>
      <c r="G644" s="5" t="s">
        <v>52</v>
      </c>
      <c r="H644" t="s">
        <v>18</v>
      </c>
      <c r="I644" s="4">
        <v>8902</v>
      </c>
      <c r="J644" s="5">
        <v>9</v>
      </c>
      <c r="K644" s="4">
        <v>80118</v>
      </c>
      <c r="L644" s="4">
        <v>28041.3</v>
      </c>
      <c r="M644" s="3">
        <v>0.35</v>
      </c>
    </row>
    <row r="645" spans="2:13" x14ac:dyDescent="0.25">
      <c r="B645" t="s">
        <v>27</v>
      </c>
      <c r="C645" s="1" t="s">
        <v>20</v>
      </c>
      <c r="D645" s="2">
        <v>45011</v>
      </c>
      <c r="E645" s="5" t="s">
        <v>42</v>
      </c>
      <c r="F645" s="5" t="s">
        <v>51</v>
      </c>
      <c r="G645" s="5" t="s">
        <v>52</v>
      </c>
      <c r="H645" t="s">
        <v>18</v>
      </c>
      <c r="I645" s="4">
        <v>8902</v>
      </c>
      <c r="J645" s="5">
        <v>9</v>
      </c>
      <c r="K645" s="4">
        <v>80118</v>
      </c>
      <c r="L645" s="4">
        <v>28041.3</v>
      </c>
      <c r="M645" s="3">
        <v>0.35</v>
      </c>
    </row>
    <row r="646" spans="2:13" x14ac:dyDescent="0.25">
      <c r="B646" t="s">
        <v>27</v>
      </c>
      <c r="C646" s="1" t="s">
        <v>20</v>
      </c>
      <c r="D646" s="2">
        <v>45018</v>
      </c>
      <c r="E646" s="5" t="s">
        <v>42</v>
      </c>
      <c r="F646" s="5" t="s">
        <v>51</v>
      </c>
      <c r="G646" s="5" t="s">
        <v>52</v>
      </c>
      <c r="H646" t="s">
        <v>19</v>
      </c>
      <c r="I646" s="4">
        <v>500</v>
      </c>
      <c r="J646" s="5">
        <v>6</v>
      </c>
      <c r="K646" s="4">
        <v>3000</v>
      </c>
      <c r="L646" s="4">
        <v>750</v>
      </c>
      <c r="M646" s="3">
        <v>0.25</v>
      </c>
    </row>
    <row r="647" spans="2:13" x14ac:dyDescent="0.25">
      <c r="B647" t="s">
        <v>34</v>
      </c>
      <c r="C647" s="1" t="s">
        <v>20</v>
      </c>
      <c r="D647" s="2">
        <v>45025</v>
      </c>
      <c r="E647" s="5" t="s">
        <v>42</v>
      </c>
      <c r="F647" s="5" t="s">
        <v>51</v>
      </c>
      <c r="G647" s="5" t="s">
        <v>52</v>
      </c>
      <c r="H647" t="s">
        <v>18</v>
      </c>
      <c r="I647" s="4">
        <v>8902</v>
      </c>
      <c r="J647" s="5">
        <v>6</v>
      </c>
      <c r="K647" s="4">
        <v>53412</v>
      </c>
      <c r="L647" s="4">
        <v>18694.199999999997</v>
      </c>
      <c r="M647" s="3">
        <v>0.35</v>
      </c>
    </row>
    <row r="648" spans="2:13" x14ac:dyDescent="0.25">
      <c r="B648" t="s">
        <v>13</v>
      </c>
      <c r="C648" s="1" t="s">
        <v>20</v>
      </c>
      <c r="D648" s="2">
        <v>45032</v>
      </c>
      <c r="E648" s="5" t="s">
        <v>42</v>
      </c>
      <c r="F648" s="5" t="s">
        <v>51</v>
      </c>
      <c r="G648" s="5" t="s">
        <v>52</v>
      </c>
      <c r="H648" t="s">
        <v>21</v>
      </c>
      <c r="I648" s="4">
        <v>1200</v>
      </c>
      <c r="J648" s="5">
        <v>8</v>
      </c>
      <c r="K648" s="4">
        <v>9600</v>
      </c>
      <c r="L648" s="4">
        <v>2880</v>
      </c>
      <c r="M648" s="3">
        <v>0.3</v>
      </c>
    </row>
    <row r="649" spans="2:13" x14ac:dyDescent="0.25">
      <c r="B649" t="s">
        <v>13</v>
      </c>
      <c r="C649" s="1" t="s">
        <v>20</v>
      </c>
      <c r="D649" s="2">
        <v>45039</v>
      </c>
      <c r="E649" s="5" t="s">
        <v>42</v>
      </c>
      <c r="F649" s="5" t="s">
        <v>51</v>
      </c>
      <c r="G649" s="5" t="s">
        <v>52</v>
      </c>
      <c r="H649" t="s">
        <v>28</v>
      </c>
      <c r="I649" s="4">
        <v>1500</v>
      </c>
      <c r="J649" s="5">
        <v>5</v>
      </c>
      <c r="K649" s="4">
        <v>7500</v>
      </c>
      <c r="L649" s="4">
        <v>3000</v>
      </c>
      <c r="M649" s="3">
        <v>0.4</v>
      </c>
    </row>
    <row r="650" spans="2:13" x14ac:dyDescent="0.25">
      <c r="B650" t="s">
        <v>24</v>
      </c>
      <c r="C650" s="1" t="s">
        <v>20</v>
      </c>
      <c r="D650" s="2">
        <v>45046</v>
      </c>
      <c r="E650" s="5" t="s">
        <v>42</v>
      </c>
      <c r="F650" s="5" t="s">
        <v>51</v>
      </c>
      <c r="G650" s="5" t="s">
        <v>52</v>
      </c>
      <c r="H650" t="s">
        <v>29</v>
      </c>
      <c r="I650" s="4">
        <v>5340</v>
      </c>
      <c r="J650" s="5">
        <v>9</v>
      </c>
      <c r="K650" s="4">
        <v>48060</v>
      </c>
      <c r="L650" s="4">
        <v>14418</v>
      </c>
      <c r="M650" s="3">
        <v>0.3</v>
      </c>
    </row>
    <row r="651" spans="2:13" x14ac:dyDescent="0.25">
      <c r="B651" t="s">
        <v>24</v>
      </c>
      <c r="C651" s="1" t="s">
        <v>20</v>
      </c>
      <c r="D651" s="2">
        <v>45053</v>
      </c>
      <c r="E651" s="5" t="s">
        <v>42</v>
      </c>
      <c r="F651" s="5" t="s">
        <v>51</v>
      </c>
      <c r="G651" s="5" t="s">
        <v>52</v>
      </c>
      <c r="H651" t="s">
        <v>32</v>
      </c>
      <c r="I651" s="4">
        <v>3200</v>
      </c>
      <c r="J651" s="5">
        <v>2</v>
      </c>
      <c r="K651" s="4">
        <v>6400</v>
      </c>
      <c r="L651" s="4">
        <v>1280</v>
      </c>
      <c r="M651" s="3">
        <v>0.2</v>
      </c>
    </row>
    <row r="652" spans="2:13" x14ac:dyDescent="0.25">
      <c r="B652" t="s">
        <v>13</v>
      </c>
      <c r="C652" s="1" t="s">
        <v>14</v>
      </c>
      <c r="D652" s="2">
        <v>45060</v>
      </c>
      <c r="E652" s="5" t="s">
        <v>42</v>
      </c>
      <c r="F652" s="5" t="s">
        <v>51</v>
      </c>
      <c r="G652" s="5" t="s">
        <v>52</v>
      </c>
      <c r="H652" t="s">
        <v>31</v>
      </c>
      <c r="I652" s="4">
        <v>5300</v>
      </c>
      <c r="J652" s="5">
        <v>2</v>
      </c>
      <c r="K652" s="4">
        <v>10600</v>
      </c>
      <c r="L652" s="4">
        <v>3180</v>
      </c>
      <c r="M652" s="3">
        <v>0.3</v>
      </c>
    </row>
    <row r="653" spans="2:13" x14ac:dyDescent="0.25">
      <c r="B653" t="s">
        <v>24</v>
      </c>
      <c r="C653" s="1" t="s">
        <v>20</v>
      </c>
      <c r="D653" s="2">
        <v>45067</v>
      </c>
      <c r="E653" s="5" t="s">
        <v>42</v>
      </c>
      <c r="F653" s="5" t="s">
        <v>51</v>
      </c>
      <c r="G653" s="5" t="s">
        <v>52</v>
      </c>
      <c r="H653" t="s">
        <v>28</v>
      </c>
      <c r="I653" s="4">
        <v>1500</v>
      </c>
      <c r="J653" s="5">
        <v>11</v>
      </c>
      <c r="K653" s="4">
        <v>16500</v>
      </c>
      <c r="L653" s="4">
        <v>6600</v>
      </c>
      <c r="M653" s="3">
        <v>0.4</v>
      </c>
    </row>
    <row r="654" spans="2:13" x14ac:dyDescent="0.25">
      <c r="B654" t="s">
        <v>22</v>
      </c>
      <c r="C654" s="1" t="s">
        <v>20</v>
      </c>
      <c r="D654" s="2">
        <v>45074</v>
      </c>
      <c r="E654" s="5" t="s">
        <v>42</v>
      </c>
      <c r="F654" s="5" t="s">
        <v>51</v>
      </c>
      <c r="G654" s="5" t="s">
        <v>52</v>
      </c>
      <c r="H654" t="s">
        <v>33</v>
      </c>
      <c r="I654" s="4">
        <v>4600</v>
      </c>
      <c r="J654" s="5">
        <v>9</v>
      </c>
      <c r="K654" s="4">
        <v>41400</v>
      </c>
      <c r="L654" s="4">
        <v>10350</v>
      </c>
      <c r="M654" s="3">
        <v>0.25</v>
      </c>
    </row>
    <row r="655" spans="2:13" x14ac:dyDescent="0.25">
      <c r="B655" t="s">
        <v>27</v>
      </c>
      <c r="C655" s="1" t="s">
        <v>20</v>
      </c>
      <c r="D655" s="2">
        <v>45081</v>
      </c>
      <c r="E655" s="5" t="s">
        <v>42</v>
      </c>
      <c r="F655" s="5" t="s">
        <v>51</v>
      </c>
      <c r="G655" s="5" t="s">
        <v>52</v>
      </c>
      <c r="H655" t="s">
        <v>26</v>
      </c>
      <c r="I655" s="4">
        <v>1700</v>
      </c>
      <c r="J655" s="5">
        <v>6</v>
      </c>
      <c r="K655" s="4">
        <v>10200</v>
      </c>
      <c r="L655" s="4">
        <v>5100</v>
      </c>
      <c r="M655" s="3">
        <v>0.5</v>
      </c>
    </row>
    <row r="656" spans="2:13" x14ac:dyDescent="0.25">
      <c r="B656" t="s">
        <v>27</v>
      </c>
      <c r="C656" s="1" t="s">
        <v>14</v>
      </c>
      <c r="D656" s="2">
        <v>45088</v>
      </c>
      <c r="E656" s="5" t="s">
        <v>42</v>
      </c>
      <c r="F656" s="5" t="s">
        <v>53</v>
      </c>
      <c r="G656" s="5" t="s">
        <v>54</v>
      </c>
      <c r="H656" t="s">
        <v>19</v>
      </c>
      <c r="I656" s="4">
        <v>500</v>
      </c>
      <c r="J656" s="5">
        <v>7</v>
      </c>
      <c r="K656" s="4">
        <v>3500</v>
      </c>
      <c r="L656" s="4">
        <v>875</v>
      </c>
      <c r="M656" s="3">
        <v>0.25</v>
      </c>
    </row>
    <row r="657" spans="2:13" x14ac:dyDescent="0.25">
      <c r="B657" t="s">
        <v>13</v>
      </c>
      <c r="C657" s="1" t="s">
        <v>20</v>
      </c>
      <c r="D657" s="2">
        <v>45095</v>
      </c>
      <c r="E657" s="5" t="s">
        <v>42</v>
      </c>
      <c r="F657" s="5" t="s">
        <v>53</v>
      </c>
      <c r="G657" s="5" t="s">
        <v>54</v>
      </c>
      <c r="H657" t="s">
        <v>25</v>
      </c>
      <c r="I657" s="4">
        <v>300</v>
      </c>
      <c r="J657" s="5">
        <v>12</v>
      </c>
      <c r="K657" s="4">
        <v>3600</v>
      </c>
      <c r="L657" s="4">
        <v>540</v>
      </c>
      <c r="M657" s="3">
        <v>0.15</v>
      </c>
    </row>
    <row r="658" spans="2:13" x14ac:dyDescent="0.25">
      <c r="B658" t="s">
        <v>13</v>
      </c>
      <c r="C658" s="1" t="s">
        <v>20</v>
      </c>
      <c r="D658" s="2">
        <v>45102</v>
      </c>
      <c r="E658" s="5" t="s">
        <v>42</v>
      </c>
      <c r="F658" s="5" t="s">
        <v>53</v>
      </c>
      <c r="G658" s="5" t="s">
        <v>54</v>
      </c>
      <c r="H658" t="s">
        <v>32</v>
      </c>
      <c r="I658" s="4">
        <v>3200</v>
      </c>
      <c r="J658" s="5">
        <v>15</v>
      </c>
      <c r="K658" s="4">
        <v>48000</v>
      </c>
      <c r="L658" s="4">
        <v>9600</v>
      </c>
      <c r="M658" s="3">
        <v>0.2</v>
      </c>
    </row>
    <row r="659" spans="2:13" x14ac:dyDescent="0.25">
      <c r="B659" t="s">
        <v>27</v>
      </c>
      <c r="C659" s="1" t="s">
        <v>14</v>
      </c>
      <c r="D659" s="2">
        <v>45109</v>
      </c>
      <c r="E659" s="5" t="s">
        <v>42</v>
      </c>
      <c r="F659" s="5" t="s">
        <v>53</v>
      </c>
      <c r="G659" s="5" t="s">
        <v>54</v>
      </c>
      <c r="H659" t="s">
        <v>19</v>
      </c>
      <c r="I659" s="4">
        <v>500</v>
      </c>
      <c r="J659" s="5">
        <v>12</v>
      </c>
      <c r="K659" s="4">
        <v>6000</v>
      </c>
      <c r="L659" s="4">
        <v>1500</v>
      </c>
      <c r="M659" s="3">
        <v>0.25</v>
      </c>
    </row>
    <row r="660" spans="2:13" x14ac:dyDescent="0.25">
      <c r="B660" t="s">
        <v>27</v>
      </c>
      <c r="C660" s="1" t="s">
        <v>20</v>
      </c>
      <c r="D660" s="2">
        <v>45116</v>
      </c>
      <c r="E660" s="5" t="s">
        <v>42</v>
      </c>
      <c r="F660" s="5" t="s">
        <v>53</v>
      </c>
      <c r="G660" s="5" t="s">
        <v>54</v>
      </c>
      <c r="H660" t="s">
        <v>21</v>
      </c>
      <c r="I660" s="4">
        <v>1200</v>
      </c>
      <c r="J660" s="5">
        <v>7</v>
      </c>
      <c r="K660" s="4">
        <v>8400</v>
      </c>
      <c r="L660" s="4">
        <v>2520</v>
      </c>
      <c r="M660" s="3">
        <v>0.3</v>
      </c>
    </row>
    <row r="661" spans="2:13" x14ac:dyDescent="0.25">
      <c r="B661" t="s">
        <v>34</v>
      </c>
      <c r="C661" s="1" t="s">
        <v>20</v>
      </c>
      <c r="D661" s="2">
        <v>45123</v>
      </c>
      <c r="E661" s="5" t="s">
        <v>42</v>
      </c>
      <c r="F661" s="5" t="s">
        <v>53</v>
      </c>
      <c r="G661" s="5" t="s">
        <v>54</v>
      </c>
      <c r="H661" t="s">
        <v>26</v>
      </c>
      <c r="I661" s="4">
        <v>1700</v>
      </c>
      <c r="J661" s="5">
        <v>2</v>
      </c>
      <c r="K661" s="4">
        <v>3400</v>
      </c>
      <c r="L661" s="4">
        <v>1700</v>
      </c>
      <c r="M661" s="3">
        <v>0.5</v>
      </c>
    </row>
    <row r="662" spans="2:13" x14ac:dyDescent="0.25">
      <c r="B662" t="s">
        <v>13</v>
      </c>
      <c r="C662" s="1" t="s">
        <v>20</v>
      </c>
      <c r="D662" s="2">
        <v>45130</v>
      </c>
      <c r="E662" s="5" t="s">
        <v>42</v>
      </c>
      <c r="F662" s="5" t="s">
        <v>53</v>
      </c>
      <c r="G662" s="5" t="s">
        <v>54</v>
      </c>
      <c r="H662" t="s">
        <v>30</v>
      </c>
      <c r="I662" s="4">
        <v>3400</v>
      </c>
      <c r="J662" s="5">
        <v>12</v>
      </c>
      <c r="K662" s="4">
        <v>40800</v>
      </c>
      <c r="L662" s="4">
        <v>14280</v>
      </c>
      <c r="M662" s="3">
        <v>0.35</v>
      </c>
    </row>
    <row r="663" spans="2:13" x14ac:dyDescent="0.25">
      <c r="B663" t="s">
        <v>13</v>
      </c>
      <c r="C663" s="1" t="s">
        <v>20</v>
      </c>
      <c r="D663" s="2">
        <v>45137</v>
      </c>
      <c r="E663" s="5" t="s">
        <v>42</v>
      </c>
      <c r="F663" s="5" t="s">
        <v>53</v>
      </c>
      <c r="G663" s="5" t="s">
        <v>54</v>
      </c>
      <c r="H663" t="s">
        <v>32</v>
      </c>
      <c r="I663" s="4">
        <v>3200</v>
      </c>
      <c r="J663" s="5">
        <v>3</v>
      </c>
      <c r="K663" s="4">
        <v>9600</v>
      </c>
      <c r="L663" s="4">
        <v>1920</v>
      </c>
      <c r="M663" s="3">
        <v>0.2</v>
      </c>
    </row>
    <row r="664" spans="2:13" x14ac:dyDescent="0.25">
      <c r="B664" t="s">
        <v>34</v>
      </c>
      <c r="C664" s="1" t="s">
        <v>20</v>
      </c>
      <c r="D664" s="2">
        <v>45139</v>
      </c>
      <c r="E664" s="5" t="s">
        <v>42</v>
      </c>
      <c r="F664" s="5" t="s">
        <v>53</v>
      </c>
      <c r="G664" s="5" t="s">
        <v>54</v>
      </c>
      <c r="H664" t="s">
        <v>30</v>
      </c>
      <c r="I664" s="4">
        <v>3400</v>
      </c>
      <c r="J664" s="5">
        <v>1</v>
      </c>
      <c r="K664" s="4">
        <v>3400</v>
      </c>
      <c r="L664" s="4">
        <v>1190</v>
      </c>
      <c r="M664" s="3">
        <v>0.35</v>
      </c>
    </row>
    <row r="665" spans="2:13" x14ac:dyDescent="0.25">
      <c r="B665" t="s">
        <v>27</v>
      </c>
      <c r="C665" s="1" t="s">
        <v>20</v>
      </c>
      <c r="D665" s="2">
        <v>45144</v>
      </c>
      <c r="E665" s="5" t="s">
        <v>42</v>
      </c>
      <c r="F665" s="5" t="s">
        <v>53</v>
      </c>
      <c r="G665" s="5" t="s">
        <v>54</v>
      </c>
      <c r="H665" t="s">
        <v>26</v>
      </c>
      <c r="I665" s="4">
        <v>1700</v>
      </c>
      <c r="J665" s="5">
        <v>4</v>
      </c>
      <c r="K665" s="4">
        <v>6800</v>
      </c>
      <c r="L665" s="4">
        <v>3400</v>
      </c>
      <c r="M665" s="3">
        <v>0.5</v>
      </c>
    </row>
    <row r="666" spans="2:13" x14ac:dyDescent="0.25">
      <c r="B666" t="s">
        <v>13</v>
      </c>
      <c r="C666" s="1" t="s">
        <v>20</v>
      </c>
      <c r="D666" s="2">
        <v>45146</v>
      </c>
      <c r="E666" s="5" t="s">
        <v>42</v>
      </c>
      <c r="F666" s="5" t="s">
        <v>53</v>
      </c>
      <c r="G666" s="5" t="s">
        <v>54</v>
      </c>
      <c r="H666" t="s">
        <v>33</v>
      </c>
      <c r="I666" s="4">
        <v>4600</v>
      </c>
      <c r="J666" s="5">
        <v>6</v>
      </c>
      <c r="K666" s="4">
        <v>27600</v>
      </c>
      <c r="L666" s="4">
        <v>6900</v>
      </c>
      <c r="M666" s="3">
        <v>0.25</v>
      </c>
    </row>
    <row r="667" spans="2:13" x14ac:dyDescent="0.25">
      <c r="B667" t="s">
        <v>27</v>
      </c>
      <c r="C667" s="1" t="s">
        <v>20</v>
      </c>
      <c r="D667" s="2">
        <v>45151</v>
      </c>
      <c r="E667" s="5" t="s">
        <v>42</v>
      </c>
      <c r="F667" s="5" t="s">
        <v>53</v>
      </c>
      <c r="G667" s="5" t="s">
        <v>54</v>
      </c>
      <c r="H667" t="s">
        <v>26</v>
      </c>
      <c r="I667" s="4">
        <v>1700</v>
      </c>
      <c r="J667" s="5">
        <v>7</v>
      </c>
      <c r="K667" s="4">
        <v>11900</v>
      </c>
      <c r="L667" s="4">
        <v>5950</v>
      </c>
      <c r="M667" s="3">
        <v>0.5</v>
      </c>
    </row>
    <row r="668" spans="2:13" x14ac:dyDescent="0.25">
      <c r="B668" t="s">
        <v>27</v>
      </c>
      <c r="C668" s="1" t="s">
        <v>20</v>
      </c>
      <c r="D668" s="2">
        <v>45153</v>
      </c>
      <c r="E668" s="5" t="s">
        <v>42</v>
      </c>
      <c r="F668" s="5" t="s">
        <v>53</v>
      </c>
      <c r="G668" s="5" t="s">
        <v>54</v>
      </c>
      <c r="H668" t="s">
        <v>35</v>
      </c>
      <c r="I668" s="4">
        <v>4500</v>
      </c>
      <c r="J668" s="5">
        <v>5</v>
      </c>
      <c r="K668" s="4">
        <v>22500</v>
      </c>
      <c r="L668" s="4">
        <v>5625</v>
      </c>
      <c r="M668" s="3">
        <v>0.25</v>
      </c>
    </row>
    <row r="669" spans="2:13" x14ac:dyDescent="0.25">
      <c r="B669" t="s">
        <v>27</v>
      </c>
      <c r="C669" s="1" t="s">
        <v>14</v>
      </c>
      <c r="D669" s="2">
        <v>45158</v>
      </c>
      <c r="E669" s="5" t="s">
        <v>42</v>
      </c>
      <c r="F669" s="5" t="s">
        <v>53</v>
      </c>
      <c r="G669" s="5" t="s">
        <v>54</v>
      </c>
      <c r="H669" t="s">
        <v>21</v>
      </c>
      <c r="I669" s="4">
        <v>1200</v>
      </c>
      <c r="J669" s="5">
        <v>5</v>
      </c>
      <c r="K669" s="4">
        <v>6000</v>
      </c>
      <c r="L669" s="4">
        <v>1800</v>
      </c>
      <c r="M669" s="3">
        <v>0.3</v>
      </c>
    </row>
    <row r="670" spans="2:13" x14ac:dyDescent="0.25">
      <c r="B670" t="s">
        <v>13</v>
      </c>
      <c r="C670" s="1" t="s">
        <v>14</v>
      </c>
      <c r="D670" s="2">
        <v>45160</v>
      </c>
      <c r="E670" s="5" t="s">
        <v>42</v>
      </c>
      <c r="F670" s="5" t="s">
        <v>53</v>
      </c>
      <c r="G670" s="5" t="s">
        <v>54</v>
      </c>
      <c r="H670" t="s">
        <v>18</v>
      </c>
      <c r="I670" s="4">
        <v>8902</v>
      </c>
      <c r="J670" s="5">
        <v>19</v>
      </c>
      <c r="K670" s="4">
        <v>169138</v>
      </c>
      <c r="L670" s="4">
        <v>59198.299999999996</v>
      </c>
      <c r="M670" s="3">
        <v>0.35</v>
      </c>
    </row>
    <row r="671" spans="2:13" x14ac:dyDescent="0.25">
      <c r="B671" t="s">
        <v>27</v>
      </c>
      <c r="C671" s="1" t="s">
        <v>14</v>
      </c>
      <c r="D671" s="2">
        <v>45165</v>
      </c>
      <c r="E671" s="5" t="s">
        <v>42</v>
      </c>
      <c r="F671" s="5" t="s">
        <v>53</v>
      </c>
      <c r="G671" s="5" t="s">
        <v>54</v>
      </c>
      <c r="H671" t="s">
        <v>25</v>
      </c>
      <c r="I671" s="4">
        <v>300</v>
      </c>
      <c r="J671" s="5">
        <v>1</v>
      </c>
      <c r="K671" s="4">
        <v>300</v>
      </c>
      <c r="L671" s="4">
        <v>45</v>
      </c>
      <c r="M671" s="3">
        <v>0.15</v>
      </c>
    </row>
    <row r="672" spans="2:13" x14ac:dyDescent="0.25">
      <c r="B672" t="s">
        <v>27</v>
      </c>
      <c r="C672" s="1" t="s">
        <v>20</v>
      </c>
      <c r="D672" s="2">
        <v>45165</v>
      </c>
      <c r="E672" s="5" t="s">
        <v>42</v>
      </c>
      <c r="F672" s="5" t="s">
        <v>53</v>
      </c>
      <c r="G672" s="5" t="s">
        <v>54</v>
      </c>
      <c r="H672" t="s">
        <v>25</v>
      </c>
      <c r="I672" s="4">
        <v>300</v>
      </c>
      <c r="J672" s="5">
        <v>7</v>
      </c>
      <c r="K672" s="4">
        <v>2100</v>
      </c>
      <c r="L672" s="4">
        <v>315</v>
      </c>
      <c r="M672" s="3">
        <v>0.15</v>
      </c>
    </row>
    <row r="673" spans="2:13" x14ac:dyDescent="0.25">
      <c r="B673" t="s">
        <v>27</v>
      </c>
      <c r="C673" s="1" t="s">
        <v>20</v>
      </c>
      <c r="D673" s="2">
        <v>45165</v>
      </c>
      <c r="E673" s="5" t="s">
        <v>42</v>
      </c>
      <c r="F673" s="5" t="s">
        <v>53</v>
      </c>
      <c r="G673" s="5" t="s">
        <v>54</v>
      </c>
      <c r="H673" t="s">
        <v>21</v>
      </c>
      <c r="I673" s="4">
        <v>1200</v>
      </c>
      <c r="J673" s="5">
        <v>18</v>
      </c>
      <c r="K673" s="4">
        <v>21600</v>
      </c>
      <c r="L673" s="4">
        <v>6480</v>
      </c>
      <c r="M673" s="3">
        <v>0.3</v>
      </c>
    </row>
    <row r="674" spans="2:13" x14ac:dyDescent="0.25">
      <c r="B674" t="s">
        <v>13</v>
      </c>
      <c r="C674" s="1" t="s">
        <v>14</v>
      </c>
      <c r="D674" s="2">
        <v>45165</v>
      </c>
      <c r="E674" s="5" t="s">
        <v>42</v>
      </c>
      <c r="F674" s="5" t="s">
        <v>55</v>
      </c>
      <c r="G674" s="5" t="s">
        <v>56</v>
      </c>
      <c r="H674" t="s">
        <v>32</v>
      </c>
      <c r="I674" s="4">
        <v>3200</v>
      </c>
      <c r="J674" s="5">
        <v>7</v>
      </c>
      <c r="K674" s="4">
        <v>22400</v>
      </c>
      <c r="L674" s="4">
        <v>4480</v>
      </c>
      <c r="M674" s="3">
        <v>0.2</v>
      </c>
    </row>
    <row r="675" spans="2:13" x14ac:dyDescent="0.25">
      <c r="B675" t="s">
        <v>13</v>
      </c>
      <c r="C675" s="1" t="s">
        <v>20</v>
      </c>
      <c r="D675" s="2">
        <v>45165</v>
      </c>
      <c r="E675" s="5" t="s">
        <v>42</v>
      </c>
      <c r="F675" s="5" t="s">
        <v>55</v>
      </c>
      <c r="G675" s="5" t="s">
        <v>56</v>
      </c>
      <c r="H675" t="s">
        <v>30</v>
      </c>
      <c r="I675" s="4">
        <v>3400</v>
      </c>
      <c r="J675" s="5">
        <v>7</v>
      </c>
      <c r="K675" s="4">
        <v>23800</v>
      </c>
      <c r="L675" s="4">
        <v>8330</v>
      </c>
      <c r="M675" s="3">
        <v>0.35</v>
      </c>
    </row>
    <row r="676" spans="2:13" x14ac:dyDescent="0.25">
      <c r="B676" t="s">
        <v>24</v>
      </c>
      <c r="C676" s="1" t="s">
        <v>20</v>
      </c>
      <c r="D676" s="2">
        <v>45165</v>
      </c>
      <c r="E676" s="5" t="s">
        <v>42</v>
      </c>
      <c r="F676" s="5" t="s">
        <v>55</v>
      </c>
      <c r="G676" s="5" t="s">
        <v>56</v>
      </c>
      <c r="H676" t="s">
        <v>23</v>
      </c>
      <c r="I676" s="4">
        <v>5130</v>
      </c>
      <c r="J676" s="5">
        <v>15</v>
      </c>
      <c r="K676" s="4">
        <v>76950</v>
      </c>
      <c r="L676" s="4">
        <v>30780</v>
      </c>
      <c r="M676" s="3">
        <v>0.4</v>
      </c>
    </row>
    <row r="677" spans="2:13" x14ac:dyDescent="0.25">
      <c r="B677" t="s">
        <v>24</v>
      </c>
      <c r="C677" s="1" t="s">
        <v>20</v>
      </c>
      <c r="D677" s="2">
        <v>44562</v>
      </c>
      <c r="E677" s="5" t="s">
        <v>42</v>
      </c>
      <c r="F677" s="5" t="s">
        <v>55</v>
      </c>
      <c r="G677" s="5" t="s">
        <v>56</v>
      </c>
      <c r="H677" t="s">
        <v>18</v>
      </c>
      <c r="I677" s="4">
        <v>8902</v>
      </c>
      <c r="J677" s="5">
        <v>5</v>
      </c>
      <c r="K677" s="4">
        <v>44510</v>
      </c>
      <c r="L677" s="4">
        <v>15578.499999999998</v>
      </c>
      <c r="M677" s="3">
        <v>0.35</v>
      </c>
    </row>
    <row r="678" spans="2:13" x14ac:dyDescent="0.25">
      <c r="B678" t="s">
        <v>22</v>
      </c>
      <c r="C678" s="1" t="s">
        <v>20</v>
      </c>
      <c r="D678" s="2">
        <v>44577</v>
      </c>
      <c r="E678" s="5" t="s">
        <v>42</v>
      </c>
      <c r="F678" s="5" t="s">
        <v>55</v>
      </c>
      <c r="G678" s="5" t="s">
        <v>56</v>
      </c>
      <c r="H678" t="s">
        <v>23</v>
      </c>
      <c r="I678" s="4">
        <v>5130</v>
      </c>
      <c r="J678" s="5">
        <v>4</v>
      </c>
      <c r="K678" s="4">
        <v>20520</v>
      </c>
      <c r="L678" s="4">
        <v>8208</v>
      </c>
      <c r="M678" s="3">
        <v>0.4</v>
      </c>
    </row>
    <row r="679" spans="2:13" x14ac:dyDescent="0.25">
      <c r="B679" t="s">
        <v>27</v>
      </c>
      <c r="C679" s="1" t="s">
        <v>14</v>
      </c>
      <c r="D679" s="2">
        <v>44584</v>
      </c>
      <c r="E679" s="5" t="s">
        <v>42</v>
      </c>
      <c r="F679" s="5" t="s">
        <v>55</v>
      </c>
      <c r="G679" s="5" t="s">
        <v>56</v>
      </c>
      <c r="H679" t="s">
        <v>26</v>
      </c>
      <c r="I679" s="4">
        <v>1700</v>
      </c>
      <c r="J679" s="5">
        <v>5</v>
      </c>
      <c r="K679" s="4">
        <v>8500</v>
      </c>
      <c r="L679" s="4">
        <v>4250</v>
      </c>
      <c r="M679" s="3">
        <v>0.5</v>
      </c>
    </row>
    <row r="680" spans="2:13" x14ac:dyDescent="0.25">
      <c r="B680" t="s">
        <v>27</v>
      </c>
      <c r="C680" s="1" t="s">
        <v>20</v>
      </c>
      <c r="D680" s="2">
        <v>44591</v>
      </c>
      <c r="E680" s="5" t="s">
        <v>42</v>
      </c>
      <c r="F680" s="5" t="s">
        <v>55</v>
      </c>
      <c r="G680" s="5" t="s">
        <v>56</v>
      </c>
      <c r="H680" t="s">
        <v>28</v>
      </c>
      <c r="I680" s="4">
        <v>1500</v>
      </c>
      <c r="J680" s="5">
        <v>3</v>
      </c>
      <c r="K680" s="4">
        <v>4500</v>
      </c>
      <c r="L680" s="4">
        <v>1800</v>
      </c>
      <c r="M680" s="3">
        <v>0.4</v>
      </c>
    </row>
    <row r="681" spans="2:13" x14ac:dyDescent="0.25">
      <c r="B681" t="s">
        <v>22</v>
      </c>
      <c r="C681" s="1" t="s">
        <v>20</v>
      </c>
      <c r="D681" s="2">
        <v>44598</v>
      </c>
      <c r="E681" s="5" t="s">
        <v>42</v>
      </c>
      <c r="F681" s="5" t="s">
        <v>55</v>
      </c>
      <c r="G681" s="5" t="s">
        <v>56</v>
      </c>
      <c r="H681" t="s">
        <v>30</v>
      </c>
      <c r="I681" s="4">
        <v>3400</v>
      </c>
      <c r="J681" s="5">
        <v>4</v>
      </c>
      <c r="K681" s="4">
        <v>13600</v>
      </c>
      <c r="L681" s="4">
        <v>4760</v>
      </c>
      <c r="M681" s="3">
        <v>0.35</v>
      </c>
    </row>
    <row r="682" spans="2:13" x14ac:dyDescent="0.25">
      <c r="B682" t="s">
        <v>13</v>
      </c>
      <c r="C682" s="1" t="s">
        <v>14</v>
      </c>
      <c r="D682" s="2">
        <v>44605</v>
      </c>
      <c r="E682" s="5" t="s">
        <v>42</v>
      </c>
      <c r="F682" s="5" t="s">
        <v>55</v>
      </c>
      <c r="G682" s="5" t="s">
        <v>56</v>
      </c>
      <c r="H682" t="s">
        <v>28</v>
      </c>
      <c r="I682" s="4">
        <v>1500</v>
      </c>
      <c r="J682" s="5">
        <v>11</v>
      </c>
      <c r="K682" s="4">
        <v>16500</v>
      </c>
      <c r="L682" s="4">
        <v>6600</v>
      </c>
      <c r="M682" s="3">
        <v>0.4</v>
      </c>
    </row>
    <row r="683" spans="2:13" x14ac:dyDescent="0.25">
      <c r="B683" t="s">
        <v>27</v>
      </c>
      <c r="C683" s="1" t="s">
        <v>14</v>
      </c>
      <c r="D683" s="2">
        <v>44612</v>
      </c>
      <c r="E683" s="5" t="s">
        <v>42</v>
      </c>
      <c r="F683" s="5" t="s">
        <v>55</v>
      </c>
      <c r="G683" s="5" t="s">
        <v>56</v>
      </c>
      <c r="H683" t="s">
        <v>32</v>
      </c>
      <c r="I683" s="4">
        <v>3200</v>
      </c>
      <c r="J683" s="5">
        <v>7</v>
      </c>
      <c r="K683" s="4">
        <v>22400</v>
      </c>
      <c r="L683" s="4">
        <v>4480</v>
      </c>
      <c r="M683" s="3">
        <v>0.2</v>
      </c>
    </row>
    <row r="684" spans="2:13" x14ac:dyDescent="0.25">
      <c r="B684" t="s">
        <v>13</v>
      </c>
      <c r="C684" s="1" t="s">
        <v>20</v>
      </c>
      <c r="D684" s="2">
        <v>44619</v>
      </c>
      <c r="E684" s="5" t="s">
        <v>42</v>
      </c>
      <c r="F684" s="5" t="s">
        <v>55</v>
      </c>
      <c r="G684" s="5" t="s">
        <v>56</v>
      </c>
      <c r="H684" t="s">
        <v>31</v>
      </c>
      <c r="I684" s="4">
        <v>5300</v>
      </c>
      <c r="J684" s="5">
        <v>12</v>
      </c>
      <c r="K684" s="4">
        <v>63600</v>
      </c>
      <c r="L684" s="4">
        <v>19080</v>
      </c>
      <c r="M684" s="3">
        <v>0.3</v>
      </c>
    </row>
    <row r="685" spans="2:13" x14ac:dyDescent="0.25">
      <c r="B685" t="s">
        <v>24</v>
      </c>
      <c r="C685" s="1" t="s">
        <v>14</v>
      </c>
      <c r="D685" s="2">
        <v>44626</v>
      </c>
      <c r="E685" s="5" t="s">
        <v>42</v>
      </c>
      <c r="F685" s="5" t="s">
        <v>55</v>
      </c>
      <c r="G685" s="5" t="s">
        <v>56</v>
      </c>
      <c r="H685" t="s">
        <v>32</v>
      </c>
      <c r="I685" s="4">
        <v>3200</v>
      </c>
      <c r="J685" s="5">
        <v>10</v>
      </c>
      <c r="K685" s="4">
        <v>32000</v>
      </c>
      <c r="L685" s="4">
        <v>6400</v>
      </c>
      <c r="M685" s="3">
        <v>0.2</v>
      </c>
    </row>
    <row r="686" spans="2:13" x14ac:dyDescent="0.25">
      <c r="B686" t="s">
        <v>27</v>
      </c>
      <c r="C686" s="1" t="s">
        <v>14</v>
      </c>
      <c r="D686" s="2">
        <v>44633</v>
      </c>
      <c r="E686" s="5" t="s">
        <v>42</v>
      </c>
      <c r="F686" s="5" t="s">
        <v>55</v>
      </c>
      <c r="G686" s="5" t="s">
        <v>56</v>
      </c>
      <c r="H686" t="s">
        <v>33</v>
      </c>
      <c r="I686" s="4">
        <v>4600</v>
      </c>
      <c r="J686" s="5">
        <v>11</v>
      </c>
      <c r="K686" s="4">
        <v>50600</v>
      </c>
      <c r="L686" s="4">
        <v>12650</v>
      </c>
      <c r="M686" s="3">
        <v>0.25</v>
      </c>
    </row>
    <row r="687" spans="2:13" x14ac:dyDescent="0.25">
      <c r="B687" t="s">
        <v>13</v>
      </c>
      <c r="C687" s="1" t="s">
        <v>20</v>
      </c>
      <c r="D687" s="2">
        <v>44640</v>
      </c>
      <c r="E687" s="5" t="s">
        <v>42</v>
      </c>
      <c r="F687" s="5" t="s">
        <v>55</v>
      </c>
      <c r="G687" s="5" t="s">
        <v>56</v>
      </c>
      <c r="H687" t="s">
        <v>35</v>
      </c>
      <c r="I687" s="4">
        <v>4500</v>
      </c>
      <c r="J687" s="5">
        <v>6</v>
      </c>
      <c r="K687" s="4">
        <v>27000</v>
      </c>
      <c r="L687" s="4">
        <v>6750</v>
      </c>
      <c r="M687" s="3">
        <v>0.25</v>
      </c>
    </row>
    <row r="688" spans="2:13" x14ac:dyDescent="0.25">
      <c r="B688" t="s">
        <v>27</v>
      </c>
      <c r="C688" s="1" t="s">
        <v>14</v>
      </c>
      <c r="D688" s="2">
        <v>44647</v>
      </c>
      <c r="E688" s="5" t="s">
        <v>42</v>
      </c>
      <c r="F688" s="5" t="s">
        <v>55</v>
      </c>
      <c r="G688" s="5" t="s">
        <v>56</v>
      </c>
      <c r="H688" t="s">
        <v>35</v>
      </c>
      <c r="I688" s="4">
        <v>4500</v>
      </c>
      <c r="J688" s="5">
        <v>10</v>
      </c>
      <c r="K688" s="4">
        <v>45000</v>
      </c>
      <c r="L688" s="4">
        <v>11250</v>
      </c>
      <c r="M688" s="3">
        <v>0.25</v>
      </c>
    </row>
    <row r="689" spans="2:13" x14ac:dyDescent="0.25">
      <c r="B689" t="s">
        <v>22</v>
      </c>
      <c r="C689" s="1" t="s">
        <v>20</v>
      </c>
      <c r="D689" s="2">
        <v>44654</v>
      </c>
      <c r="E689" s="5" t="s">
        <v>42</v>
      </c>
      <c r="F689" s="5" t="s">
        <v>55</v>
      </c>
      <c r="G689" s="5" t="s">
        <v>56</v>
      </c>
      <c r="H689" t="s">
        <v>19</v>
      </c>
      <c r="I689" s="4">
        <v>500</v>
      </c>
      <c r="J689" s="5">
        <v>3</v>
      </c>
      <c r="K689" s="4">
        <v>1500</v>
      </c>
      <c r="L689" s="4">
        <v>375</v>
      </c>
      <c r="M689" s="3">
        <v>0.25</v>
      </c>
    </row>
    <row r="690" spans="2:13" x14ac:dyDescent="0.25">
      <c r="B690" t="s">
        <v>27</v>
      </c>
      <c r="C690" s="1" t="s">
        <v>20</v>
      </c>
      <c r="D690" s="2">
        <v>44661</v>
      </c>
      <c r="E690" s="5" t="s">
        <v>42</v>
      </c>
      <c r="F690" s="5" t="s">
        <v>55</v>
      </c>
      <c r="G690" s="5" t="s">
        <v>56</v>
      </c>
      <c r="H690" t="s">
        <v>32</v>
      </c>
      <c r="I690" s="4">
        <v>3200</v>
      </c>
      <c r="J690" s="5">
        <v>7</v>
      </c>
      <c r="K690" s="4">
        <v>22400</v>
      </c>
      <c r="L690" s="4">
        <v>4480</v>
      </c>
      <c r="M690" s="3">
        <v>0.2</v>
      </c>
    </row>
    <row r="691" spans="2:13" x14ac:dyDescent="0.25">
      <c r="B691" t="s">
        <v>22</v>
      </c>
      <c r="C691" s="1" t="s">
        <v>20</v>
      </c>
      <c r="D691" s="2">
        <v>44668</v>
      </c>
      <c r="E691" s="5" t="s">
        <v>42</v>
      </c>
      <c r="F691" s="5" t="s">
        <v>55</v>
      </c>
      <c r="G691" s="5" t="s">
        <v>56</v>
      </c>
      <c r="H691" t="s">
        <v>35</v>
      </c>
      <c r="I691" s="4">
        <v>4500</v>
      </c>
      <c r="J691" s="5">
        <v>8</v>
      </c>
      <c r="K691" s="4">
        <v>36000</v>
      </c>
      <c r="L691" s="4">
        <v>9000</v>
      </c>
      <c r="M691" s="3">
        <v>0.25</v>
      </c>
    </row>
    <row r="692" spans="2:13" x14ac:dyDescent="0.25">
      <c r="B692" t="s">
        <v>13</v>
      </c>
      <c r="C692" s="1" t="s">
        <v>20</v>
      </c>
      <c r="D692" s="2">
        <v>44675</v>
      </c>
      <c r="E692" s="5" t="s">
        <v>42</v>
      </c>
      <c r="F692" s="5" t="s">
        <v>53</v>
      </c>
      <c r="G692" s="5" t="s">
        <v>54</v>
      </c>
      <c r="H692" t="s">
        <v>29</v>
      </c>
      <c r="I692" s="4">
        <v>5340</v>
      </c>
      <c r="J692" s="5">
        <v>9</v>
      </c>
      <c r="K692" s="4">
        <v>48060</v>
      </c>
      <c r="L692" s="4">
        <v>14418</v>
      </c>
      <c r="M692" s="3">
        <v>0.3</v>
      </c>
    </row>
    <row r="693" spans="2:13" x14ac:dyDescent="0.25">
      <c r="B693" t="s">
        <v>27</v>
      </c>
      <c r="C693" s="1" t="s">
        <v>20</v>
      </c>
      <c r="D693" s="2">
        <v>44682</v>
      </c>
      <c r="E693" s="5" t="s">
        <v>42</v>
      </c>
      <c r="F693" s="5" t="s">
        <v>53</v>
      </c>
      <c r="G693" s="5" t="s">
        <v>54</v>
      </c>
      <c r="H693" t="s">
        <v>29</v>
      </c>
      <c r="I693" s="4">
        <v>5340</v>
      </c>
      <c r="J693" s="5">
        <v>11</v>
      </c>
      <c r="K693" s="4">
        <v>58740</v>
      </c>
      <c r="L693" s="4">
        <v>17622</v>
      </c>
      <c r="M693" s="3">
        <v>0.3</v>
      </c>
    </row>
    <row r="694" spans="2:13" x14ac:dyDescent="0.25">
      <c r="B694" t="s">
        <v>24</v>
      </c>
      <c r="C694" s="1" t="s">
        <v>14</v>
      </c>
      <c r="D694" s="2">
        <v>44689</v>
      </c>
      <c r="E694" s="5" t="s">
        <v>42</v>
      </c>
      <c r="F694" s="5" t="s">
        <v>53</v>
      </c>
      <c r="G694" s="5" t="s">
        <v>54</v>
      </c>
      <c r="H694" t="s">
        <v>28</v>
      </c>
      <c r="I694" s="4">
        <v>1500</v>
      </c>
      <c r="J694" s="5">
        <v>7</v>
      </c>
      <c r="K694" s="4">
        <v>10500</v>
      </c>
      <c r="L694" s="4">
        <v>4200</v>
      </c>
      <c r="M694" s="3">
        <v>0.4</v>
      </c>
    </row>
    <row r="695" spans="2:13" x14ac:dyDescent="0.25">
      <c r="B695" t="s">
        <v>22</v>
      </c>
      <c r="C695" s="1" t="s">
        <v>20</v>
      </c>
      <c r="D695" s="2">
        <v>44696</v>
      </c>
      <c r="E695" s="5" t="s">
        <v>42</v>
      </c>
      <c r="F695" s="5" t="s">
        <v>53</v>
      </c>
      <c r="G695" s="5" t="s">
        <v>54</v>
      </c>
      <c r="H695" t="s">
        <v>19</v>
      </c>
      <c r="I695" s="4">
        <v>500</v>
      </c>
      <c r="J695" s="5">
        <v>5</v>
      </c>
      <c r="K695" s="4">
        <v>2500</v>
      </c>
      <c r="L695" s="4">
        <v>625</v>
      </c>
      <c r="M695" s="3">
        <v>0.25</v>
      </c>
    </row>
    <row r="696" spans="2:13" x14ac:dyDescent="0.25">
      <c r="B696" t="s">
        <v>34</v>
      </c>
      <c r="C696" s="1" t="s">
        <v>20</v>
      </c>
      <c r="D696" s="2">
        <v>44703</v>
      </c>
      <c r="E696" s="5" t="s">
        <v>42</v>
      </c>
      <c r="F696" s="5" t="s">
        <v>53</v>
      </c>
      <c r="G696" s="5" t="s">
        <v>54</v>
      </c>
      <c r="H696" t="s">
        <v>29</v>
      </c>
      <c r="I696" s="4">
        <v>5340</v>
      </c>
      <c r="J696" s="5">
        <v>5</v>
      </c>
      <c r="K696" s="4">
        <v>26700</v>
      </c>
      <c r="L696" s="4">
        <v>8010</v>
      </c>
      <c r="M696" s="3">
        <v>0.3</v>
      </c>
    </row>
    <row r="697" spans="2:13" x14ac:dyDescent="0.25">
      <c r="B697" t="s">
        <v>27</v>
      </c>
      <c r="C697" s="1" t="s">
        <v>20</v>
      </c>
      <c r="D697" s="2">
        <v>44710</v>
      </c>
      <c r="E697" s="5" t="s">
        <v>42</v>
      </c>
      <c r="F697" s="5" t="s">
        <v>53</v>
      </c>
      <c r="G697" s="5" t="s">
        <v>54</v>
      </c>
      <c r="H697" t="s">
        <v>31</v>
      </c>
      <c r="I697" s="4">
        <v>5300</v>
      </c>
      <c r="J697" s="5">
        <v>8</v>
      </c>
      <c r="K697" s="4">
        <v>42400</v>
      </c>
      <c r="L697" s="4">
        <v>12720</v>
      </c>
      <c r="M697" s="3">
        <v>0.3</v>
      </c>
    </row>
    <row r="698" spans="2:13" x14ac:dyDescent="0.25">
      <c r="B698" t="s">
        <v>24</v>
      </c>
      <c r="C698" s="1" t="s">
        <v>14</v>
      </c>
      <c r="D698" s="2">
        <v>44717</v>
      </c>
      <c r="E698" s="5" t="s">
        <v>42</v>
      </c>
      <c r="F698" s="5" t="s">
        <v>53</v>
      </c>
      <c r="G698" s="5" t="s">
        <v>54</v>
      </c>
      <c r="H698" t="s">
        <v>21</v>
      </c>
      <c r="I698" s="4">
        <v>1200</v>
      </c>
      <c r="J698" s="5">
        <v>7</v>
      </c>
      <c r="K698" s="4">
        <v>8400</v>
      </c>
      <c r="L698" s="4">
        <v>2520</v>
      </c>
      <c r="M698" s="3">
        <v>0.3</v>
      </c>
    </row>
    <row r="699" spans="2:13" x14ac:dyDescent="0.25">
      <c r="B699" t="s">
        <v>13</v>
      </c>
      <c r="C699" s="1" t="s">
        <v>20</v>
      </c>
      <c r="D699" s="2">
        <v>44724</v>
      </c>
      <c r="E699" s="5" t="s">
        <v>42</v>
      </c>
      <c r="F699" s="5" t="s">
        <v>53</v>
      </c>
      <c r="G699" s="5" t="s">
        <v>54</v>
      </c>
      <c r="H699" t="s">
        <v>18</v>
      </c>
      <c r="I699" s="4">
        <v>8902</v>
      </c>
      <c r="J699" s="5">
        <v>6</v>
      </c>
      <c r="K699" s="4">
        <v>53412</v>
      </c>
      <c r="L699" s="4">
        <v>18694.199999999997</v>
      </c>
      <c r="M699" s="3">
        <v>0.35</v>
      </c>
    </row>
    <row r="700" spans="2:13" x14ac:dyDescent="0.25">
      <c r="B700" t="s">
        <v>27</v>
      </c>
      <c r="C700" s="1" t="s">
        <v>20</v>
      </c>
      <c r="D700" s="2">
        <v>44731</v>
      </c>
      <c r="E700" s="5" t="s">
        <v>42</v>
      </c>
      <c r="F700" s="5" t="s">
        <v>53</v>
      </c>
      <c r="G700" s="5" t="s">
        <v>54</v>
      </c>
      <c r="H700" t="s">
        <v>31</v>
      </c>
      <c r="I700" s="4">
        <v>5300</v>
      </c>
      <c r="J700" s="5">
        <v>9</v>
      </c>
      <c r="K700" s="4">
        <v>47700</v>
      </c>
      <c r="L700" s="4">
        <v>14310</v>
      </c>
      <c r="M700" s="3">
        <v>0.3</v>
      </c>
    </row>
    <row r="701" spans="2:13" x14ac:dyDescent="0.25">
      <c r="B701" t="s">
        <v>22</v>
      </c>
      <c r="C701" s="1" t="s">
        <v>14</v>
      </c>
      <c r="D701" s="2">
        <v>44738</v>
      </c>
      <c r="E701" s="5" t="s">
        <v>42</v>
      </c>
      <c r="F701" s="5" t="s">
        <v>53</v>
      </c>
      <c r="G701" s="5" t="s">
        <v>54</v>
      </c>
      <c r="H701" t="s">
        <v>30</v>
      </c>
      <c r="I701" s="4">
        <v>3400</v>
      </c>
      <c r="J701" s="5">
        <v>8</v>
      </c>
      <c r="K701" s="4">
        <v>27200</v>
      </c>
      <c r="L701" s="4">
        <v>9520</v>
      </c>
      <c r="M701" s="3">
        <v>0.35</v>
      </c>
    </row>
    <row r="702" spans="2:13" x14ac:dyDescent="0.25">
      <c r="B702" t="s">
        <v>13</v>
      </c>
      <c r="C702" s="1" t="s">
        <v>14</v>
      </c>
      <c r="D702" s="2">
        <v>44745</v>
      </c>
      <c r="E702" s="5" t="s">
        <v>42</v>
      </c>
      <c r="F702" s="5" t="s">
        <v>53</v>
      </c>
      <c r="G702" s="5" t="s">
        <v>54</v>
      </c>
      <c r="H702" t="s">
        <v>29</v>
      </c>
      <c r="I702" s="4">
        <v>5340</v>
      </c>
      <c r="J702" s="5">
        <v>3</v>
      </c>
      <c r="K702" s="4">
        <v>16020</v>
      </c>
      <c r="L702" s="4">
        <v>4806</v>
      </c>
      <c r="M702" s="3">
        <v>0.3</v>
      </c>
    </row>
    <row r="703" spans="2:13" x14ac:dyDescent="0.25">
      <c r="B703" t="s">
        <v>13</v>
      </c>
      <c r="C703" s="1" t="s">
        <v>20</v>
      </c>
      <c r="D703" s="2">
        <v>44752</v>
      </c>
      <c r="E703" s="5" t="s">
        <v>42</v>
      </c>
      <c r="F703" s="5" t="s">
        <v>53</v>
      </c>
      <c r="G703" s="5" t="s">
        <v>54</v>
      </c>
      <c r="H703" t="s">
        <v>26</v>
      </c>
      <c r="I703" s="4">
        <v>1700</v>
      </c>
      <c r="J703" s="5">
        <v>3</v>
      </c>
      <c r="K703" s="4">
        <v>5100</v>
      </c>
      <c r="L703" s="4">
        <v>2550</v>
      </c>
      <c r="M703" s="3">
        <v>0.5</v>
      </c>
    </row>
    <row r="704" spans="2:13" x14ac:dyDescent="0.25">
      <c r="B704" t="s">
        <v>22</v>
      </c>
      <c r="C704" s="1" t="s">
        <v>14</v>
      </c>
      <c r="D704" s="2">
        <v>44759</v>
      </c>
      <c r="E704" s="5" t="s">
        <v>42</v>
      </c>
      <c r="F704" s="5" t="s">
        <v>53</v>
      </c>
      <c r="G704" s="5" t="s">
        <v>54</v>
      </c>
      <c r="H704" t="s">
        <v>25</v>
      </c>
      <c r="I704" s="4">
        <v>300</v>
      </c>
      <c r="J704" s="5">
        <v>1</v>
      </c>
      <c r="K704" s="4">
        <v>300</v>
      </c>
      <c r="L704" s="4">
        <v>45</v>
      </c>
      <c r="M704" s="3">
        <v>0.15</v>
      </c>
    </row>
    <row r="705" spans="2:13" x14ac:dyDescent="0.25">
      <c r="B705" t="s">
        <v>34</v>
      </c>
      <c r="C705" s="1" t="s">
        <v>20</v>
      </c>
      <c r="D705" s="2">
        <v>44766</v>
      </c>
      <c r="E705" s="5" t="s">
        <v>42</v>
      </c>
      <c r="F705" s="5" t="s">
        <v>53</v>
      </c>
      <c r="G705" s="5" t="s">
        <v>54</v>
      </c>
      <c r="H705" t="s">
        <v>19</v>
      </c>
      <c r="I705" s="4">
        <v>500</v>
      </c>
      <c r="J705" s="5">
        <v>8</v>
      </c>
      <c r="K705" s="4">
        <v>4000</v>
      </c>
      <c r="L705" s="4">
        <v>1000</v>
      </c>
      <c r="M705" s="3">
        <v>0.25</v>
      </c>
    </row>
    <row r="706" spans="2:13" x14ac:dyDescent="0.25">
      <c r="B706" t="s">
        <v>13</v>
      </c>
      <c r="C706" s="1" t="s">
        <v>20</v>
      </c>
      <c r="D706" s="2">
        <v>44766</v>
      </c>
      <c r="E706" s="5" t="s">
        <v>42</v>
      </c>
      <c r="F706" s="5" t="s">
        <v>53</v>
      </c>
      <c r="G706" s="5" t="s">
        <v>54</v>
      </c>
      <c r="H706" t="s">
        <v>33</v>
      </c>
      <c r="I706" s="4">
        <v>4600</v>
      </c>
      <c r="J706" s="5">
        <v>2</v>
      </c>
      <c r="K706" s="4">
        <v>9200</v>
      </c>
      <c r="L706" s="4">
        <v>2300</v>
      </c>
      <c r="M706" s="3">
        <v>0.25</v>
      </c>
    </row>
    <row r="707" spans="2:13" x14ac:dyDescent="0.25">
      <c r="B707" t="s">
        <v>22</v>
      </c>
      <c r="C707" s="1" t="s">
        <v>20</v>
      </c>
      <c r="D707" s="2">
        <v>44773</v>
      </c>
      <c r="E707" s="5" t="s">
        <v>42</v>
      </c>
      <c r="F707" s="5" t="s">
        <v>53</v>
      </c>
      <c r="G707" s="5" t="s">
        <v>54</v>
      </c>
      <c r="H707" t="s">
        <v>21</v>
      </c>
      <c r="I707" s="4">
        <v>1200</v>
      </c>
      <c r="J707" s="5">
        <v>9</v>
      </c>
      <c r="K707" s="4">
        <v>10800</v>
      </c>
      <c r="L707" s="4">
        <v>3240</v>
      </c>
      <c r="M707" s="3">
        <v>0.3</v>
      </c>
    </row>
    <row r="708" spans="2:13" x14ac:dyDescent="0.25">
      <c r="B708" t="s">
        <v>27</v>
      </c>
      <c r="C708" s="1" t="s">
        <v>14</v>
      </c>
      <c r="D708" s="2">
        <v>44780</v>
      </c>
      <c r="E708" s="5" t="s">
        <v>42</v>
      </c>
      <c r="F708" s="5" t="s">
        <v>53</v>
      </c>
      <c r="G708" s="5" t="s">
        <v>54</v>
      </c>
      <c r="H708" t="s">
        <v>29</v>
      </c>
      <c r="I708" s="4">
        <v>5340</v>
      </c>
      <c r="J708" s="5">
        <v>12</v>
      </c>
      <c r="K708" s="4">
        <v>64080</v>
      </c>
      <c r="L708" s="4">
        <v>19224</v>
      </c>
      <c r="M708" s="3">
        <v>0.3</v>
      </c>
    </row>
    <row r="709" spans="2:13" x14ac:dyDescent="0.25">
      <c r="B709" t="s">
        <v>27</v>
      </c>
      <c r="C709" s="1" t="s">
        <v>14</v>
      </c>
      <c r="D709" s="2">
        <v>44787</v>
      </c>
      <c r="E709" s="5" t="s">
        <v>42</v>
      </c>
      <c r="F709" s="5" t="s">
        <v>53</v>
      </c>
      <c r="G709" s="5" t="s">
        <v>54</v>
      </c>
      <c r="H709" t="s">
        <v>29</v>
      </c>
      <c r="I709" s="4">
        <v>5340</v>
      </c>
      <c r="J709" s="5">
        <v>12</v>
      </c>
      <c r="K709" s="4">
        <v>64080</v>
      </c>
      <c r="L709" s="4">
        <v>19224</v>
      </c>
      <c r="M709" s="3">
        <v>0.3</v>
      </c>
    </row>
    <row r="710" spans="2:13" x14ac:dyDescent="0.25">
      <c r="B710" t="s">
        <v>13</v>
      </c>
      <c r="C710" s="1" t="s">
        <v>20</v>
      </c>
      <c r="D710" s="2">
        <v>44794</v>
      </c>
      <c r="E710" s="5" t="s">
        <v>42</v>
      </c>
      <c r="F710" s="5" t="s">
        <v>53</v>
      </c>
      <c r="G710" s="5" t="s">
        <v>54</v>
      </c>
      <c r="H710" t="s">
        <v>23</v>
      </c>
      <c r="I710" s="4">
        <v>5130</v>
      </c>
      <c r="J710" s="5">
        <v>12</v>
      </c>
      <c r="K710" s="4">
        <v>61560</v>
      </c>
      <c r="L710" s="4">
        <v>24624</v>
      </c>
      <c r="M710" s="3">
        <v>0.4</v>
      </c>
    </row>
    <row r="711" spans="2:13" x14ac:dyDescent="0.25">
      <c r="B711" t="s">
        <v>34</v>
      </c>
      <c r="C711" s="1" t="s">
        <v>14</v>
      </c>
      <c r="D711" s="2">
        <v>44801</v>
      </c>
      <c r="E711" s="5" t="s">
        <v>42</v>
      </c>
      <c r="F711" s="5" t="s">
        <v>53</v>
      </c>
      <c r="G711" s="5" t="s">
        <v>54</v>
      </c>
      <c r="H711" t="s">
        <v>33</v>
      </c>
      <c r="I711" s="4">
        <v>4600</v>
      </c>
      <c r="J711" s="5">
        <v>2</v>
      </c>
      <c r="K711" s="4">
        <v>9200</v>
      </c>
      <c r="L711" s="4">
        <v>2300</v>
      </c>
      <c r="M711" s="3">
        <v>0.25</v>
      </c>
    </row>
    <row r="712" spans="2:13" x14ac:dyDescent="0.25">
      <c r="B712" t="s">
        <v>13</v>
      </c>
      <c r="C712" s="1" t="s">
        <v>20</v>
      </c>
      <c r="D712" s="2">
        <v>44808</v>
      </c>
      <c r="E712" s="5" t="s">
        <v>42</v>
      </c>
      <c r="F712" s="5" t="s">
        <v>53</v>
      </c>
      <c r="G712" s="5" t="s">
        <v>54</v>
      </c>
      <c r="H712" t="s">
        <v>33</v>
      </c>
      <c r="I712" s="4">
        <v>4600</v>
      </c>
      <c r="J712" s="5">
        <v>11</v>
      </c>
      <c r="K712" s="4">
        <v>50600</v>
      </c>
      <c r="L712" s="4">
        <v>12650</v>
      </c>
      <c r="M712" s="3">
        <v>0.25</v>
      </c>
    </row>
    <row r="713" spans="2:13" x14ac:dyDescent="0.25">
      <c r="B713" t="s">
        <v>13</v>
      </c>
      <c r="C713" s="1" t="s">
        <v>14</v>
      </c>
      <c r="D713" s="2">
        <v>44815</v>
      </c>
      <c r="E713" s="5" t="s">
        <v>42</v>
      </c>
      <c r="F713" s="5" t="s">
        <v>53</v>
      </c>
      <c r="G713" s="5" t="s">
        <v>54</v>
      </c>
      <c r="H713" t="s">
        <v>28</v>
      </c>
      <c r="I713" s="4">
        <v>1500</v>
      </c>
      <c r="J713" s="5">
        <v>3</v>
      </c>
      <c r="K713" s="4">
        <v>4500</v>
      </c>
      <c r="L713" s="4">
        <v>1800</v>
      </c>
      <c r="M713" s="3">
        <v>0.4</v>
      </c>
    </row>
    <row r="714" spans="2:13" x14ac:dyDescent="0.25">
      <c r="B714" t="s">
        <v>22</v>
      </c>
      <c r="C714" s="1" t="s">
        <v>20</v>
      </c>
      <c r="D714" s="2">
        <v>44822</v>
      </c>
      <c r="E714" s="5" t="s">
        <v>42</v>
      </c>
      <c r="F714" s="5" t="s">
        <v>53</v>
      </c>
      <c r="G714" s="5" t="s">
        <v>54</v>
      </c>
      <c r="H714" t="s">
        <v>21</v>
      </c>
      <c r="I714" s="4">
        <v>1200</v>
      </c>
      <c r="J714" s="5">
        <v>5</v>
      </c>
      <c r="K714" s="4">
        <v>6000</v>
      </c>
      <c r="L714" s="4">
        <v>1800</v>
      </c>
      <c r="M714" s="3">
        <v>0.3</v>
      </c>
    </row>
    <row r="715" spans="2:13" x14ac:dyDescent="0.25">
      <c r="B715" t="s">
        <v>27</v>
      </c>
      <c r="C715" s="1" t="s">
        <v>20</v>
      </c>
      <c r="D715" s="2">
        <v>44829</v>
      </c>
      <c r="E715" s="5" t="s">
        <v>42</v>
      </c>
      <c r="F715" s="5" t="s">
        <v>53</v>
      </c>
      <c r="G715" s="5" t="s">
        <v>54</v>
      </c>
      <c r="H715" t="s">
        <v>31</v>
      </c>
      <c r="I715" s="4">
        <v>5300</v>
      </c>
      <c r="J715" s="5">
        <v>8</v>
      </c>
      <c r="K715" s="4">
        <v>42400</v>
      </c>
      <c r="L715" s="4">
        <v>12720</v>
      </c>
      <c r="M715" s="3">
        <v>0.3</v>
      </c>
    </row>
    <row r="716" spans="2:13" x14ac:dyDescent="0.25">
      <c r="B716" t="s">
        <v>22</v>
      </c>
      <c r="C716" s="1" t="s">
        <v>20</v>
      </c>
      <c r="D716" s="2">
        <v>44836</v>
      </c>
      <c r="E716" s="5" t="s">
        <v>42</v>
      </c>
      <c r="F716" s="5" t="s">
        <v>53</v>
      </c>
      <c r="G716" s="5" t="s">
        <v>54</v>
      </c>
      <c r="H716" t="s">
        <v>25</v>
      </c>
      <c r="I716" s="4">
        <v>300</v>
      </c>
      <c r="J716" s="5">
        <v>7</v>
      </c>
      <c r="K716" s="4">
        <v>2100</v>
      </c>
      <c r="L716" s="4">
        <v>315</v>
      </c>
      <c r="M716" s="3">
        <v>0.15</v>
      </c>
    </row>
    <row r="717" spans="2:13" x14ac:dyDescent="0.25">
      <c r="B717" t="s">
        <v>27</v>
      </c>
      <c r="C717" s="1" t="s">
        <v>20</v>
      </c>
      <c r="D717" s="2">
        <v>44843</v>
      </c>
      <c r="E717" s="5" t="s">
        <v>42</v>
      </c>
      <c r="F717" s="5" t="s">
        <v>53</v>
      </c>
      <c r="G717" s="5" t="s">
        <v>54</v>
      </c>
      <c r="H717" t="s">
        <v>19</v>
      </c>
      <c r="I717" s="4">
        <v>500</v>
      </c>
      <c r="J717" s="5">
        <v>11</v>
      </c>
      <c r="K717" s="4">
        <v>5500</v>
      </c>
      <c r="L717" s="4">
        <v>1375</v>
      </c>
      <c r="M717" s="3">
        <v>0.25</v>
      </c>
    </row>
    <row r="718" spans="2:13" x14ac:dyDescent="0.25">
      <c r="B718" t="s">
        <v>13</v>
      </c>
      <c r="C718" s="1" t="s">
        <v>20</v>
      </c>
      <c r="D718" s="2">
        <v>44850</v>
      </c>
      <c r="E718" s="5" t="s">
        <v>42</v>
      </c>
      <c r="F718" s="5" t="s">
        <v>53</v>
      </c>
      <c r="G718" s="5" t="s">
        <v>54</v>
      </c>
      <c r="H718" t="s">
        <v>31</v>
      </c>
      <c r="I718" s="4">
        <v>5300</v>
      </c>
      <c r="J718" s="5">
        <v>12</v>
      </c>
      <c r="K718" s="4">
        <v>63600</v>
      </c>
      <c r="L718" s="4">
        <v>19080</v>
      </c>
      <c r="M718" s="3">
        <v>0.3</v>
      </c>
    </row>
    <row r="719" spans="2:13" x14ac:dyDescent="0.25">
      <c r="B719" t="s">
        <v>13</v>
      </c>
      <c r="C719" s="1" t="s">
        <v>14</v>
      </c>
      <c r="D719" s="2">
        <v>44857</v>
      </c>
      <c r="E719" s="5" t="s">
        <v>42</v>
      </c>
      <c r="F719" s="5" t="s">
        <v>53</v>
      </c>
      <c r="G719" s="5" t="s">
        <v>54</v>
      </c>
      <c r="H719" t="s">
        <v>23</v>
      </c>
      <c r="I719" s="4">
        <v>5130</v>
      </c>
      <c r="J719" s="5">
        <v>3</v>
      </c>
      <c r="K719" s="4">
        <v>15390</v>
      </c>
      <c r="L719" s="4">
        <v>6156</v>
      </c>
      <c r="M719" s="3">
        <v>0.4</v>
      </c>
    </row>
    <row r="720" spans="2:13" x14ac:dyDescent="0.25">
      <c r="B720" t="s">
        <v>13</v>
      </c>
      <c r="C720" s="1" t="s">
        <v>20</v>
      </c>
      <c r="D720" s="2">
        <v>44864</v>
      </c>
      <c r="E720" s="5" t="s">
        <v>42</v>
      </c>
      <c r="F720" s="5" t="s">
        <v>53</v>
      </c>
      <c r="G720" s="5" t="s">
        <v>54</v>
      </c>
      <c r="H720" t="s">
        <v>25</v>
      </c>
      <c r="I720" s="4">
        <v>300</v>
      </c>
      <c r="J720" s="5">
        <v>2</v>
      </c>
      <c r="K720" s="4">
        <v>600</v>
      </c>
      <c r="L720" s="4">
        <v>90</v>
      </c>
      <c r="M720" s="3">
        <v>0.15</v>
      </c>
    </row>
    <row r="721" spans="2:13" x14ac:dyDescent="0.25">
      <c r="B721" t="s">
        <v>13</v>
      </c>
      <c r="C721" s="1" t="s">
        <v>14</v>
      </c>
      <c r="D721" s="2">
        <v>44871</v>
      </c>
      <c r="E721" s="5" t="s">
        <v>42</v>
      </c>
      <c r="F721" s="5" t="s">
        <v>53</v>
      </c>
      <c r="G721" s="5" t="s">
        <v>54</v>
      </c>
      <c r="H721" t="s">
        <v>35</v>
      </c>
      <c r="I721" s="4">
        <v>4500</v>
      </c>
      <c r="J721" s="5">
        <v>15</v>
      </c>
      <c r="K721" s="4">
        <v>67500</v>
      </c>
      <c r="L721" s="4">
        <v>16875</v>
      </c>
      <c r="M721" s="3">
        <v>0.25</v>
      </c>
    </row>
    <row r="722" spans="2:13" x14ac:dyDescent="0.25">
      <c r="B722" t="s">
        <v>13</v>
      </c>
      <c r="C722" s="1" t="s">
        <v>20</v>
      </c>
      <c r="D722" s="2">
        <v>44878</v>
      </c>
      <c r="E722" s="5" t="s">
        <v>42</v>
      </c>
      <c r="F722" s="5" t="s">
        <v>53</v>
      </c>
      <c r="G722" s="5" t="s">
        <v>54</v>
      </c>
      <c r="H722" t="s">
        <v>25</v>
      </c>
      <c r="I722" s="4">
        <v>300</v>
      </c>
      <c r="J722" s="5">
        <v>5</v>
      </c>
      <c r="K722" s="4">
        <v>1500</v>
      </c>
      <c r="L722" s="4">
        <v>225</v>
      </c>
      <c r="M722" s="3">
        <v>0.15</v>
      </c>
    </row>
    <row r="723" spans="2:13" x14ac:dyDescent="0.25">
      <c r="B723" t="s">
        <v>13</v>
      </c>
      <c r="C723" s="1" t="s">
        <v>20</v>
      </c>
      <c r="D723" s="2">
        <v>44885</v>
      </c>
      <c r="E723" s="5" t="s">
        <v>42</v>
      </c>
      <c r="F723" s="5" t="s">
        <v>53</v>
      </c>
      <c r="G723" s="5" t="s">
        <v>54</v>
      </c>
      <c r="H723" t="s">
        <v>19</v>
      </c>
      <c r="I723" s="4">
        <v>500</v>
      </c>
      <c r="J723" s="5">
        <v>5</v>
      </c>
      <c r="K723" s="4">
        <v>2500</v>
      </c>
      <c r="L723" s="4">
        <v>625</v>
      </c>
      <c r="M723" s="3">
        <v>0.25</v>
      </c>
    </row>
    <row r="724" spans="2:13" x14ac:dyDescent="0.25">
      <c r="B724" t="s">
        <v>13</v>
      </c>
      <c r="C724" s="1" t="s">
        <v>20</v>
      </c>
      <c r="D724" s="2">
        <v>44892</v>
      </c>
      <c r="E724" s="5" t="s">
        <v>42</v>
      </c>
      <c r="F724" s="5" t="s">
        <v>53</v>
      </c>
      <c r="G724" s="5" t="s">
        <v>54</v>
      </c>
      <c r="H724" t="s">
        <v>33</v>
      </c>
      <c r="I724" s="4">
        <v>4600</v>
      </c>
      <c r="J724" s="5">
        <v>7</v>
      </c>
      <c r="K724" s="4">
        <v>32200</v>
      </c>
      <c r="L724" s="4">
        <v>8050</v>
      </c>
      <c r="M724" s="3">
        <v>0.25</v>
      </c>
    </row>
    <row r="725" spans="2:13" x14ac:dyDescent="0.25">
      <c r="B725" t="s">
        <v>34</v>
      </c>
      <c r="C725" s="1" t="s">
        <v>20</v>
      </c>
      <c r="D725" s="2">
        <v>44899</v>
      </c>
      <c r="E725" s="5" t="s">
        <v>42</v>
      </c>
      <c r="F725" s="5" t="s">
        <v>53</v>
      </c>
      <c r="G725" s="5" t="s">
        <v>54</v>
      </c>
      <c r="H725" t="s">
        <v>28</v>
      </c>
      <c r="I725" s="4">
        <v>1500</v>
      </c>
      <c r="J725" s="5">
        <v>3</v>
      </c>
      <c r="K725" s="4">
        <v>4500</v>
      </c>
      <c r="L725" s="4">
        <v>1800</v>
      </c>
      <c r="M725" s="3">
        <v>0.4</v>
      </c>
    </row>
    <row r="726" spans="2:13" x14ac:dyDescent="0.25">
      <c r="B726" t="s">
        <v>13</v>
      </c>
      <c r="C726" s="1" t="s">
        <v>20</v>
      </c>
      <c r="D726" s="2">
        <v>44906</v>
      </c>
      <c r="E726" s="5" t="s">
        <v>42</v>
      </c>
      <c r="F726" s="5" t="s">
        <v>53</v>
      </c>
      <c r="G726" s="5" t="s">
        <v>54</v>
      </c>
      <c r="H726" t="s">
        <v>23</v>
      </c>
      <c r="I726" s="4">
        <v>5130</v>
      </c>
      <c r="J726" s="5">
        <v>12</v>
      </c>
      <c r="K726" s="4">
        <v>61560</v>
      </c>
      <c r="L726" s="4">
        <v>24624</v>
      </c>
      <c r="M726" s="3">
        <v>0.4</v>
      </c>
    </row>
    <row r="727" spans="2:13" x14ac:dyDescent="0.25">
      <c r="B727" t="s">
        <v>24</v>
      </c>
      <c r="C727" s="1" t="s">
        <v>14</v>
      </c>
      <c r="D727" s="2">
        <v>44913</v>
      </c>
      <c r="E727" s="5" t="s">
        <v>42</v>
      </c>
      <c r="F727" s="5" t="s">
        <v>53</v>
      </c>
      <c r="G727" s="5" t="s">
        <v>54</v>
      </c>
      <c r="H727" t="s">
        <v>35</v>
      </c>
      <c r="I727" s="4">
        <v>4500</v>
      </c>
      <c r="J727" s="5">
        <v>1</v>
      </c>
      <c r="K727" s="4">
        <v>4500</v>
      </c>
      <c r="L727" s="4">
        <v>1125</v>
      </c>
      <c r="M727" s="3">
        <v>0.25</v>
      </c>
    </row>
    <row r="728" spans="2:13" x14ac:dyDescent="0.25">
      <c r="B728" t="s">
        <v>27</v>
      </c>
      <c r="C728" s="1" t="s">
        <v>20</v>
      </c>
      <c r="D728" s="2">
        <v>44920</v>
      </c>
      <c r="E728" s="5" t="s">
        <v>42</v>
      </c>
      <c r="F728" s="5" t="s">
        <v>53</v>
      </c>
      <c r="G728" s="5" t="s">
        <v>54</v>
      </c>
      <c r="H728" t="s">
        <v>32</v>
      </c>
      <c r="I728" s="4">
        <v>3200</v>
      </c>
      <c r="J728" s="5">
        <v>6</v>
      </c>
      <c r="K728" s="4">
        <v>19200</v>
      </c>
      <c r="L728" s="4">
        <v>3840</v>
      </c>
      <c r="M728" s="3">
        <v>0.2</v>
      </c>
    </row>
    <row r="729" spans="2:13" x14ac:dyDescent="0.25">
      <c r="B729" t="s">
        <v>27</v>
      </c>
      <c r="C729" s="1" t="s">
        <v>14</v>
      </c>
      <c r="D729" s="2">
        <v>44927</v>
      </c>
      <c r="E729" s="5" t="s">
        <v>42</v>
      </c>
      <c r="F729" s="5" t="s">
        <v>53</v>
      </c>
      <c r="G729" s="5" t="s">
        <v>54</v>
      </c>
      <c r="H729" t="s">
        <v>32</v>
      </c>
      <c r="I729" s="4">
        <v>3200</v>
      </c>
      <c r="J729" s="5">
        <v>10</v>
      </c>
      <c r="K729" s="4">
        <v>32000</v>
      </c>
      <c r="L729" s="4">
        <v>6400</v>
      </c>
      <c r="M729" s="3">
        <v>0.2</v>
      </c>
    </row>
    <row r="730" spans="2:13" x14ac:dyDescent="0.25">
      <c r="B730" t="s">
        <v>13</v>
      </c>
      <c r="C730" s="1" t="s">
        <v>20</v>
      </c>
      <c r="D730" s="2">
        <v>44934</v>
      </c>
      <c r="E730" s="5" t="s">
        <v>42</v>
      </c>
      <c r="F730" s="5" t="s">
        <v>53</v>
      </c>
      <c r="G730" s="5" t="s">
        <v>54</v>
      </c>
      <c r="H730" t="s">
        <v>28</v>
      </c>
      <c r="I730" s="4">
        <v>1500</v>
      </c>
      <c r="J730" s="5">
        <v>6</v>
      </c>
      <c r="K730" s="4">
        <v>9000</v>
      </c>
      <c r="L730" s="4">
        <v>3600</v>
      </c>
      <c r="M730" s="3">
        <v>0.4</v>
      </c>
    </row>
    <row r="731" spans="2:13" x14ac:dyDescent="0.25">
      <c r="B731" t="s">
        <v>24</v>
      </c>
      <c r="C731" s="1" t="s">
        <v>20</v>
      </c>
      <c r="D731" s="2">
        <v>44941</v>
      </c>
      <c r="E731" s="5" t="s">
        <v>42</v>
      </c>
      <c r="F731" s="5" t="s">
        <v>53</v>
      </c>
      <c r="G731" s="5" t="s">
        <v>54</v>
      </c>
      <c r="H731" t="s">
        <v>18</v>
      </c>
      <c r="I731" s="4">
        <v>8902</v>
      </c>
      <c r="J731" s="5">
        <v>6</v>
      </c>
      <c r="K731" s="4">
        <v>53412</v>
      </c>
      <c r="L731" s="4">
        <v>18694.199999999997</v>
      </c>
      <c r="M731" s="3">
        <v>0.35</v>
      </c>
    </row>
    <row r="732" spans="2:13" x14ac:dyDescent="0.25">
      <c r="B732" t="s">
        <v>13</v>
      </c>
      <c r="C732" s="1" t="s">
        <v>14</v>
      </c>
      <c r="D732" s="2">
        <v>44948</v>
      </c>
      <c r="E732" s="5" t="s">
        <v>42</v>
      </c>
      <c r="F732" s="5" t="s">
        <v>53</v>
      </c>
      <c r="G732" s="5" t="s">
        <v>54</v>
      </c>
      <c r="H732" t="s">
        <v>26</v>
      </c>
      <c r="I732" s="4">
        <v>1700</v>
      </c>
      <c r="J732" s="5">
        <v>2</v>
      </c>
      <c r="K732" s="4">
        <v>3400</v>
      </c>
      <c r="L732" s="4">
        <v>1700</v>
      </c>
      <c r="M732" s="3">
        <v>0.5</v>
      </c>
    </row>
    <row r="733" spans="2:13" x14ac:dyDescent="0.25">
      <c r="B733" t="s">
        <v>13</v>
      </c>
      <c r="C733" s="1" t="s">
        <v>20</v>
      </c>
      <c r="D733" s="2">
        <v>44955</v>
      </c>
      <c r="E733" s="5" t="s">
        <v>42</v>
      </c>
      <c r="F733" s="5" t="s">
        <v>53</v>
      </c>
      <c r="G733" s="5" t="s">
        <v>54</v>
      </c>
      <c r="H733" t="s">
        <v>30</v>
      </c>
      <c r="I733" s="4">
        <v>3400</v>
      </c>
      <c r="J733" s="5">
        <v>1</v>
      </c>
      <c r="K733" s="4">
        <v>3400</v>
      </c>
      <c r="L733" s="4">
        <v>1190</v>
      </c>
      <c r="M733" s="3">
        <v>0.35</v>
      </c>
    </row>
    <row r="734" spans="2:13" x14ac:dyDescent="0.25">
      <c r="B734" t="s">
        <v>24</v>
      </c>
      <c r="C734" s="1" t="s">
        <v>20</v>
      </c>
      <c r="D734" s="2">
        <v>44962</v>
      </c>
      <c r="E734" s="5" t="s">
        <v>42</v>
      </c>
      <c r="F734" s="5" t="s">
        <v>53</v>
      </c>
      <c r="G734" s="5" t="s">
        <v>54</v>
      </c>
      <c r="H734" t="s">
        <v>21</v>
      </c>
      <c r="I734" s="4">
        <v>1200</v>
      </c>
      <c r="J734" s="5">
        <v>2</v>
      </c>
      <c r="K734" s="4">
        <v>2400</v>
      </c>
      <c r="L734" s="4">
        <v>720</v>
      </c>
      <c r="M734" s="3">
        <v>0.3</v>
      </c>
    </row>
    <row r="735" spans="2:13" x14ac:dyDescent="0.25">
      <c r="B735" t="s">
        <v>22</v>
      </c>
      <c r="C735" s="1" t="s">
        <v>20</v>
      </c>
      <c r="D735" s="2">
        <v>44969</v>
      </c>
      <c r="E735" s="5" t="s">
        <v>42</v>
      </c>
      <c r="F735" s="5" t="s">
        <v>53</v>
      </c>
      <c r="G735" s="5" t="s">
        <v>54</v>
      </c>
      <c r="H735" t="s">
        <v>35</v>
      </c>
      <c r="I735" s="4">
        <v>4500</v>
      </c>
      <c r="J735" s="5">
        <v>5</v>
      </c>
      <c r="K735" s="4">
        <v>22500</v>
      </c>
      <c r="L735" s="4">
        <v>5625</v>
      </c>
      <c r="M735" s="3">
        <v>0.25</v>
      </c>
    </row>
    <row r="736" spans="2:13" x14ac:dyDescent="0.25">
      <c r="B736" t="s">
        <v>13</v>
      </c>
      <c r="C736" s="1" t="s">
        <v>20</v>
      </c>
      <c r="D736" s="2">
        <v>44976</v>
      </c>
      <c r="E736" s="5" t="s">
        <v>42</v>
      </c>
      <c r="F736" s="5" t="s">
        <v>53</v>
      </c>
      <c r="G736" s="5" t="s">
        <v>54</v>
      </c>
      <c r="H736" t="s">
        <v>21</v>
      </c>
      <c r="I736" s="4">
        <v>1200</v>
      </c>
      <c r="J736" s="5">
        <v>6</v>
      </c>
      <c r="K736" s="4">
        <v>7200</v>
      </c>
      <c r="L736" s="4">
        <v>2160</v>
      </c>
      <c r="M736" s="3">
        <v>0.3</v>
      </c>
    </row>
    <row r="737" spans="2:13" x14ac:dyDescent="0.25">
      <c r="B737" t="s">
        <v>34</v>
      </c>
      <c r="C737" s="1" t="s">
        <v>14</v>
      </c>
      <c r="D737" s="2">
        <v>44983</v>
      </c>
      <c r="E737" s="5" t="s">
        <v>42</v>
      </c>
      <c r="F737" s="5" t="s">
        <v>53</v>
      </c>
      <c r="G737" s="5" t="s">
        <v>54</v>
      </c>
      <c r="H737" t="s">
        <v>23</v>
      </c>
      <c r="I737" s="4">
        <v>5130</v>
      </c>
      <c r="J737" s="5">
        <v>2</v>
      </c>
      <c r="K737" s="4">
        <v>10260</v>
      </c>
      <c r="L737" s="4">
        <v>4104</v>
      </c>
      <c r="M737" s="3">
        <v>0.4</v>
      </c>
    </row>
    <row r="738" spans="2:13" x14ac:dyDescent="0.25">
      <c r="B738" t="s">
        <v>22</v>
      </c>
      <c r="C738" s="1" t="s">
        <v>20</v>
      </c>
      <c r="D738" s="2">
        <v>44990</v>
      </c>
      <c r="E738" s="5" t="s">
        <v>42</v>
      </c>
      <c r="F738" s="5" t="s">
        <v>53</v>
      </c>
      <c r="G738" s="5" t="s">
        <v>54</v>
      </c>
      <c r="H738" t="s">
        <v>21</v>
      </c>
      <c r="I738" s="4">
        <v>1200</v>
      </c>
      <c r="J738" s="5">
        <v>9</v>
      </c>
      <c r="K738" s="4">
        <v>10800</v>
      </c>
      <c r="L738" s="4">
        <v>3240</v>
      </c>
      <c r="M738" s="3">
        <v>0.3</v>
      </c>
    </row>
    <row r="739" spans="2:13" x14ac:dyDescent="0.25">
      <c r="B739" t="s">
        <v>13</v>
      </c>
      <c r="C739" s="1" t="s">
        <v>14</v>
      </c>
      <c r="D739" s="2">
        <v>44997</v>
      </c>
      <c r="E739" s="5" t="s">
        <v>42</v>
      </c>
      <c r="F739" s="5" t="s">
        <v>53</v>
      </c>
      <c r="G739" s="5" t="s">
        <v>54</v>
      </c>
      <c r="H739" t="s">
        <v>25</v>
      </c>
      <c r="I739" s="4">
        <v>300</v>
      </c>
      <c r="J739" s="5">
        <v>2</v>
      </c>
      <c r="K739" s="4">
        <v>600</v>
      </c>
      <c r="L739" s="4">
        <v>90</v>
      </c>
      <c r="M739" s="3">
        <v>0.15</v>
      </c>
    </row>
    <row r="740" spans="2:13" x14ac:dyDescent="0.25">
      <c r="B740" t="s">
        <v>13</v>
      </c>
      <c r="C740" s="1" t="s">
        <v>20</v>
      </c>
      <c r="D740" s="2">
        <v>45004</v>
      </c>
      <c r="E740" s="5" t="s">
        <v>42</v>
      </c>
      <c r="F740" s="5" t="s">
        <v>53</v>
      </c>
      <c r="G740" s="5" t="s">
        <v>54</v>
      </c>
      <c r="H740" t="s">
        <v>33</v>
      </c>
      <c r="I740" s="4">
        <v>4600</v>
      </c>
      <c r="J740" s="5">
        <v>8</v>
      </c>
      <c r="K740" s="4">
        <v>36800</v>
      </c>
      <c r="L740" s="4">
        <v>9200</v>
      </c>
      <c r="M740" s="3">
        <v>0.25</v>
      </c>
    </row>
    <row r="741" spans="2:13" x14ac:dyDescent="0.25">
      <c r="B741" t="s">
        <v>27</v>
      </c>
      <c r="C741" s="1" t="s">
        <v>20</v>
      </c>
      <c r="D741" s="2">
        <v>45011</v>
      </c>
      <c r="E741" s="5" t="s">
        <v>42</v>
      </c>
      <c r="F741" s="5" t="s">
        <v>53</v>
      </c>
      <c r="G741" s="5" t="s">
        <v>54</v>
      </c>
      <c r="H741" t="s">
        <v>30</v>
      </c>
      <c r="I741" s="4">
        <v>3400</v>
      </c>
      <c r="J741" s="5">
        <v>8</v>
      </c>
      <c r="K741" s="4">
        <v>27200</v>
      </c>
      <c r="L741" s="4">
        <v>9520</v>
      </c>
      <c r="M741" s="3">
        <v>0.35</v>
      </c>
    </row>
    <row r="742" spans="2:13" x14ac:dyDescent="0.25">
      <c r="B742" t="s">
        <v>13</v>
      </c>
      <c r="C742" s="1" t="s">
        <v>14</v>
      </c>
      <c r="D742" s="2">
        <v>45018</v>
      </c>
      <c r="E742" s="5" t="s">
        <v>42</v>
      </c>
      <c r="F742" s="5" t="s">
        <v>53</v>
      </c>
      <c r="G742" s="5" t="s">
        <v>54</v>
      </c>
      <c r="H742" t="s">
        <v>25</v>
      </c>
      <c r="I742" s="4">
        <v>300</v>
      </c>
      <c r="J742" s="5">
        <v>6</v>
      </c>
      <c r="K742" s="4">
        <v>1800</v>
      </c>
      <c r="L742" s="4">
        <v>270</v>
      </c>
      <c r="M742" s="3">
        <v>0.15</v>
      </c>
    </row>
    <row r="743" spans="2:13" x14ac:dyDescent="0.25">
      <c r="B743" t="s">
        <v>27</v>
      </c>
      <c r="C743" s="1" t="s">
        <v>14</v>
      </c>
      <c r="D743" s="2">
        <v>45025</v>
      </c>
      <c r="E743" s="5" t="s">
        <v>42</v>
      </c>
      <c r="F743" s="5" t="s">
        <v>53</v>
      </c>
      <c r="G743" s="5" t="s">
        <v>54</v>
      </c>
      <c r="H743" t="s">
        <v>30</v>
      </c>
      <c r="I743" s="4">
        <v>3400</v>
      </c>
      <c r="J743" s="5">
        <v>8</v>
      </c>
      <c r="K743" s="4">
        <v>27200</v>
      </c>
      <c r="L743" s="4">
        <v>9520</v>
      </c>
      <c r="M743" s="3">
        <v>0.35</v>
      </c>
    </row>
    <row r="744" spans="2:13" x14ac:dyDescent="0.25">
      <c r="B744" t="s">
        <v>13</v>
      </c>
      <c r="C744" s="1" t="s">
        <v>20</v>
      </c>
      <c r="D744" s="2">
        <v>45032</v>
      </c>
      <c r="E744" s="5" t="s">
        <v>42</v>
      </c>
      <c r="F744" s="5" t="s">
        <v>53</v>
      </c>
      <c r="G744" s="5" t="s">
        <v>54</v>
      </c>
      <c r="H744" t="s">
        <v>21</v>
      </c>
      <c r="I744" s="4">
        <v>1200</v>
      </c>
      <c r="J744" s="5">
        <v>6</v>
      </c>
      <c r="K744" s="4">
        <v>7200</v>
      </c>
      <c r="L744" s="4">
        <v>2160</v>
      </c>
      <c r="M744" s="3">
        <v>0.3</v>
      </c>
    </row>
    <row r="745" spans="2:13" x14ac:dyDescent="0.25">
      <c r="B745" t="s">
        <v>27</v>
      </c>
      <c r="C745" s="1" t="s">
        <v>20</v>
      </c>
      <c r="D745" s="2">
        <v>45039</v>
      </c>
      <c r="E745" s="5" t="s">
        <v>42</v>
      </c>
      <c r="F745" s="5" t="s">
        <v>53</v>
      </c>
      <c r="G745" s="5" t="s">
        <v>54</v>
      </c>
      <c r="H745" t="s">
        <v>29</v>
      </c>
      <c r="I745" s="4">
        <v>5340</v>
      </c>
      <c r="J745" s="5">
        <v>1</v>
      </c>
      <c r="K745" s="4">
        <v>5340</v>
      </c>
      <c r="L745" s="4">
        <v>1602</v>
      </c>
      <c r="M745" s="3">
        <v>0.3</v>
      </c>
    </row>
    <row r="746" spans="2:13" x14ac:dyDescent="0.25">
      <c r="B746" t="s">
        <v>27</v>
      </c>
      <c r="C746" s="1" t="s">
        <v>20</v>
      </c>
      <c r="D746" s="2">
        <v>45046</v>
      </c>
      <c r="E746" s="5" t="s">
        <v>42</v>
      </c>
      <c r="F746" s="5" t="s">
        <v>53</v>
      </c>
      <c r="G746" s="5" t="s">
        <v>54</v>
      </c>
      <c r="H746" t="s">
        <v>18</v>
      </c>
      <c r="I746" s="4">
        <v>8902</v>
      </c>
      <c r="J746" s="5">
        <v>7</v>
      </c>
      <c r="K746" s="4">
        <v>62314</v>
      </c>
      <c r="L746" s="4">
        <v>21809.899999999998</v>
      </c>
      <c r="M746" s="3">
        <v>0.35</v>
      </c>
    </row>
    <row r="747" spans="2:13" x14ac:dyDescent="0.25">
      <c r="B747" t="s">
        <v>13</v>
      </c>
      <c r="C747" s="1" t="s">
        <v>20</v>
      </c>
      <c r="D747" s="2">
        <v>45053</v>
      </c>
      <c r="E747" s="5" t="s">
        <v>42</v>
      </c>
      <c r="F747" s="5" t="s">
        <v>55</v>
      </c>
      <c r="G747" s="5" t="s">
        <v>56</v>
      </c>
      <c r="H747" t="s">
        <v>29</v>
      </c>
      <c r="I747" s="4">
        <v>5340</v>
      </c>
      <c r="J747" s="5">
        <v>6</v>
      </c>
      <c r="K747" s="4">
        <v>32040</v>
      </c>
      <c r="L747" s="4">
        <v>9612</v>
      </c>
      <c r="M747" s="3">
        <v>0.3</v>
      </c>
    </row>
    <row r="748" spans="2:13" x14ac:dyDescent="0.25">
      <c r="B748" t="s">
        <v>27</v>
      </c>
      <c r="C748" s="1" t="s">
        <v>20</v>
      </c>
      <c r="D748" s="2">
        <v>45060</v>
      </c>
      <c r="E748" s="5" t="s">
        <v>42</v>
      </c>
      <c r="F748" s="5" t="s">
        <v>55</v>
      </c>
      <c r="G748" s="5" t="s">
        <v>56</v>
      </c>
      <c r="H748" t="s">
        <v>19</v>
      </c>
      <c r="I748" s="4">
        <v>500</v>
      </c>
      <c r="J748" s="5">
        <v>9</v>
      </c>
      <c r="K748" s="4">
        <v>4500</v>
      </c>
      <c r="L748" s="4">
        <v>1125</v>
      </c>
      <c r="M748" s="3">
        <v>0.25</v>
      </c>
    </row>
    <row r="749" spans="2:13" x14ac:dyDescent="0.25">
      <c r="B749" t="s">
        <v>13</v>
      </c>
      <c r="C749" s="1" t="s">
        <v>20</v>
      </c>
      <c r="D749" s="2">
        <v>45067</v>
      </c>
      <c r="E749" s="5" t="s">
        <v>42</v>
      </c>
      <c r="F749" s="5" t="s">
        <v>55</v>
      </c>
      <c r="G749" s="5" t="s">
        <v>56</v>
      </c>
      <c r="H749" t="s">
        <v>33</v>
      </c>
      <c r="I749" s="4">
        <v>4600</v>
      </c>
      <c r="J749" s="5">
        <v>3</v>
      </c>
      <c r="K749" s="4">
        <v>13800</v>
      </c>
      <c r="L749" s="4">
        <v>3450</v>
      </c>
      <c r="M749" s="3">
        <v>0.25</v>
      </c>
    </row>
    <row r="750" spans="2:13" x14ac:dyDescent="0.25">
      <c r="B750" t="s">
        <v>13</v>
      </c>
      <c r="C750" s="1" t="s">
        <v>14</v>
      </c>
      <c r="D750" s="2">
        <v>45074</v>
      </c>
      <c r="E750" s="5" t="s">
        <v>42</v>
      </c>
      <c r="F750" s="5" t="s">
        <v>55</v>
      </c>
      <c r="G750" s="5" t="s">
        <v>56</v>
      </c>
      <c r="H750" t="s">
        <v>33</v>
      </c>
      <c r="I750" s="4">
        <v>4600</v>
      </c>
      <c r="J750" s="5">
        <v>8</v>
      </c>
      <c r="K750" s="4">
        <v>36800</v>
      </c>
      <c r="L750" s="4">
        <v>9200</v>
      </c>
      <c r="M750" s="3">
        <v>0.25</v>
      </c>
    </row>
    <row r="751" spans="2:13" x14ac:dyDescent="0.25">
      <c r="B751" t="s">
        <v>13</v>
      </c>
      <c r="C751" s="1" t="s">
        <v>20</v>
      </c>
      <c r="D751" s="2">
        <v>45081</v>
      </c>
      <c r="E751" s="5" t="s">
        <v>42</v>
      </c>
      <c r="F751" s="5" t="s">
        <v>55</v>
      </c>
      <c r="G751" s="5" t="s">
        <v>56</v>
      </c>
      <c r="H751" t="s">
        <v>32</v>
      </c>
      <c r="I751" s="4">
        <v>3200</v>
      </c>
      <c r="J751" s="5">
        <v>16</v>
      </c>
      <c r="K751" s="4">
        <v>51200</v>
      </c>
      <c r="L751" s="4">
        <v>10240</v>
      </c>
      <c r="M751" s="3">
        <v>0.2</v>
      </c>
    </row>
    <row r="752" spans="2:13" x14ac:dyDescent="0.25">
      <c r="B752" t="s">
        <v>27</v>
      </c>
      <c r="C752" s="1" t="s">
        <v>20</v>
      </c>
      <c r="D752" s="2">
        <v>45088</v>
      </c>
      <c r="E752" s="5" t="s">
        <v>42</v>
      </c>
      <c r="F752" s="5" t="s">
        <v>55</v>
      </c>
      <c r="G752" s="5" t="s">
        <v>56</v>
      </c>
      <c r="H752" t="s">
        <v>18</v>
      </c>
      <c r="I752" s="4">
        <v>8902</v>
      </c>
      <c r="J752" s="5">
        <v>15</v>
      </c>
      <c r="K752" s="4">
        <v>133530</v>
      </c>
      <c r="L752" s="4">
        <v>46735.5</v>
      </c>
      <c r="M752" s="3">
        <v>0.35</v>
      </c>
    </row>
    <row r="753" spans="2:13" x14ac:dyDescent="0.25">
      <c r="B753" t="s">
        <v>13</v>
      </c>
      <c r="C753" s="1" t="s">
        <v>14</v>
      </c>
      <c r="D753" s="2">
        <v>45095</v>
      </c>
      <c r="E753" s="5" t="s">
        <v>42</v>
      </c>
      <c r="F753" s="5" t="s">
        <v>55</v>
      </c>
      <c r="G753" s="5" t="s">
        <v>56</v>
      </c>
      <c r="H753" t="s">
        <v>21</v>
      </c>
      <c r="I753" s="4">
        <v>1200</v>
      </c>
      <c r="J753" s="5">
        <v>5</v>
      </c>
      <c r="K753" s="4">
        <v>6000</v>
      </c>
      <c r="L753" s="4">
        <v>1800</v>
      </c>
      <c r="M753" s="3">
        <v>0.3</v>
      </c>
    </row>
    <row r="754" spans="2:13" x14ac:dyDescent="0.25">
      <c r="B754" t="s">
        <v>27</v>
      </c>
      <c r="C754" s="1" t="s">
        <v>20</v>
      </c>
      <c r="D754" s="2">
        <v>45102</v>
      </c>
      <c r="E754" s="5" t="s">
        <v>42</v>
      </c>
      <c r="F754" s="5" t="s">
        <v>55</v>
      </c>
      <c r="G754" s="5" t="s">
        <v>56</v>
      </c>
      <c r="H754" t="s">
        <v>29</v>
      </c>
      <c r="I754" s="4">
        <v>5340</v>
      </c>
      <c r="J754" s="5">
        <v>5</v>
      </c>
      <c r="K754" s="4">
        <v>26700</v>
      </c>
      <c r="L754" s="4">
        <v>8010</v>
      </c>
      <c r="M754" s="3">
        <v>0.3</v>
      </c>
    </row>
    <row r="755" spans="2:13" x14ac:dyDescent="0.25">
      <c r="B755" t="s">
        <v>13</v>
      </c>
      <c r="C755" s="1" t="s">
        <v>20</v>
      </c>
      <c r="D755" s="2">
        <v>45109</v>
      </c>
      <c r="E755" s="5" t="s">
        <v>42</v>
      </c>
      <c r="F755" s="5" t="s">
        <v>55</v>
      </c>
      <c r="G755" s="5" t="s">
        <v>56</v>
      </c>
      <c r="H755" t="s">
        <v>30</v>
      </c>
      <c r="I755" s="4">
        <v>3400</v>
      </c>
      <c r="J755" s="5">
        <v>5</v>
      </c>
      <c r="K755" s="4">
        <v>17000</v>
      </c>
      <c r="L755" s="4">
        <v>5950</v>
      </c>
      <c r="M755" s="3">
        <v>0.35</v>
      </c>
    </row>
    <row r="756" spans="2:13" x14ac:dyDescent="0.25">
      <c r="B756" t="s">
        <v>13</v>
      </c>
      <c r="C756" s="1" t="s">
        <v>20</v>
      </c>
      <c r="D756" s="2">
        <v>45116</v>
      </c>
      <c r="E756" s="5" t="s">
        <v>42</v>
      </c>
      <c r="F756" s="5" t="s">
        <v>55</v>
      </c>
      <c r="G756" s="5" t="s">
        <v>56</v>
      </c>
      <c r="H756" t="s">
        <v>25</v>
      </c>
      <c r="I756" s="4">
        <v>300</v>
      </c>
      <c r="J756" s="5">
        <v>2</v>
      </c>
      <c r="K756" s="4">
        <v>600</v>
      </c>
      <c r="L756" s="4">
        <v>90</v>
      </c>
      <c r="M756" s="3">
        <v>0.15</v>
      </c>
    </row>
    <row r="757" spans="2:13" x14ac:dyDescent="0.25">
      <c r="B757" t="s">
        <v>13</v>
      </c>
      <c r="C757" s="1" t="s">
        <v>20</v>
      </c>
      <c r="D757" s="2">
        <v>45123</v>
      </c>
      <c r="E757" s="5" t="s">
        <v>42</v>
      </c>
      <c r="F757" s="5" t="s">
        <v>55</v>
      </c>
      <c r="G757" s="5" t="s">
        <v>56</v>
      </c>
      <c r="H757" t="s">
        <v>19</v>
      </c>
      <c r="I757" s="4">
        <v>500</v>
      </c>
      <c r="J757" s="5">
        <v>5</v>
      </c>
      <c r="K757" s="4">
        <v>2500</v>
      </c>
      <c r="L757" s="4">
        <v>625</v>
      </c>
      <c r="M757" s="3">
        <v>0.25</v>
      </c>
    </row>
    <row r="758" spans="2:13" x14ac:dyDescent="0.25">
      <c r="B758" t="s">
        <v>22</v>
      </c>
      <c r="C758" s="1" t="s">
        <v>20</v>
      </c>
      <c r="D758" s="2">
        <v>45130</v>
      </c>
      <c r="E758" s="5" t="s">
        <v>42</v>
      </c>
      <c r="F758" s="5" t="s">
        <v>55</v>
      </c>
      <c r="G758" s="5" t="s">
        <v>56</v>
      </c>
      <c r="H758" t="s">
        <v>31</v>
      </c>
      <c r="I758" s="4">
        <v>5300</v>
      </c>
      <c r="J758" s="5">
        <v>3</v>
      </c>
      <c r="K758" s="4">
        <v>15900</v>
      </c>
      <c r="L758" s="4">
        <v>4770</v>
      </c>
      <c r="M758" s="3">
        <v>0.3</v>
      </c>
    </row>
    <row r="759" spans="2:13" x14ac:dyDescent="0.25">
      <c r="B759" t="s">
        <v>27</v>
      </c>
      <c r="C759" s="1" t="s">
        <v>20</v>
      </c>
      <c r="D759" s="2">
        <v>45137</v>
      </c>
      <c r="E759" s="5" t="s">
        <v>42</v>
      </c>
      <c r="F759" s="5" t="s">
        <v>55</v>
      </c>
      <c r="G759" s="5" t="s">
        <v>56</v>
      </c>
      <c r="H759" t="s">
        <v>32</v>
      </c>
      <c r="I759" s="4">
        <v>3200</v>
      </c>
      <c r="J759" s="5">
        <v>8</v>
      </c>
      <c r="K759" s="4">
        <v>25600</v>
      </c>
      <c r="L759" s="4">
        <v>5120</v>
      </c>
      <c r="M759" s="3">
        <v>0.2</v>
      </c>
    </row>
    <row r="760" spans="2:13" x14ac:dyDescent="0.25">
      <c r="B760" t="s">
        <v>13</v>
      </c>
      <c r="C760" s="1" t="s">
        <v>14</v>
      </c>
      <c r="D760" s="2">
        <v>45144</v>
      </c>
      <c r="E760" s="5" t="s">
        <v>42</v>
      </c>
      <c r="F760" s="5" t="s">
        <v>55</v>
      </c>
      <c r="G760" s="5" t="s">
        <v>56</v>
      </c>
      <c r="H760" t="s">
        <v>32</v>
      </c>
      <c r="I760" s="4">
        <v>3200</v>
      </c>
      <c r="J760" s="5">
        <v>7</v>
      </c>
      <c r="K760" s="4">
        <v>22400</v>
      </c>
      <c r="L760" s="4">
        <v>4480</v>
      </c>
      <c r="M760" s="3">
        <v>0.2</v>
      </c>
    </row>
    <row r="761" spans="2:13" x14ac:dyDescent="0.25">
      <c r="B761" t="s">
        <v>34</v>
      </c>
      <c r="C761" s="1" t="s">
        <v>20</v>
      </c>
      <c r="D761" s="2">
        <v>45151</v>
      </c>
      <c r="E761" s="5" t="s">
        <v>42</v>
      </c>
      <c r="F761" s="5" t="s">
        <v>55</v>
      </c>
      <c r="G761" s="5" t="s">
        <v>56</v>
      </c>
      <c r="H761" t="s">
        <v>33</v>
      </c>
      <c r="I761" s="4">
        <v>4600</v>
      </c>
      <c r="J761" s="5">
        <v>8</v>
      </c>
      <c r="K761" s="4">
        <v>36800</v>
      </c>
      <c r="L761" s="4">
        <v>9200</v>
      </c>
      <c r="M761" s="3">
        <v>0.25</v>
      </c>
    </row>
    <row r="762" spans="2:13" x14ac:dyDescent="0.25">
      <c r="B762" t="s">
        <v>24</v>
      </c>
      <c r="C762" s="1" t="s">
        <v>20</v>
      </c>
      <c r="D762" s="2">
        <v>45158</v>
      </c>
      <c r="E762" s="5" t="s">
        <v>42</v>
      </c>
      <c r="F762" s="5" t="s">
        <v>55</v>
      </c>
      <c r="G762" s="5" t="s">
        <v>56</v>
      </c>
      <c r="H762" t="s">
        <v>23</v>
      </c>
      <c r="I762" s="4">
        <v>5130</v>
      </c>
      <c r="J762" s="5">
        <v>12</v>
      </c>
      <c r="K762" s="4">
        <v>61560</v>
      </c>
      <c r="L762" s="4">
        <v>24624</v>
      </c>
      <c r="M762" s="3">
        <v>0.4</v>
      </c>
    </row>
    <row r="763" spans="2:13" x14ac:dyDescent="0.25">
      <c r="B763" t="s">
        <v>27</v>
      </c>
      <c r="C763" s="1" t="s">
        <v>20</v>
      </c>
      <c r="D763" s="2">
        <v>45165</v>
      </c>
      <c r="E763" s="5" t="s">
        <v>42</v>
      </c>
      <c r="F763" s="5" t="s">
        <v>55</v>
      </c>
      <c r="G763" s="5" t="s">
        <v>56</v>
      </c>
      <c r="H763" t="s">
        <v>21</v>
      </c>
      <c r="I763" s="4">
        <v>1200</v>
      </c>
      <c r="J763" s="5">
        <v>9</v>
      </c>
      <c r="K763" s="4">
        <v>10800</v>
      </c>
      <c r="L763" s="4">
        <v>3240</v>
      </c>
      <c r="M763" s="3">
        <v>0.3</v>
      </c>
    </row>
    <row r="764" spans="2:13" x14ac:dyDescent="0.25">
      <c r="B764" t="s">
        <v>27</v>
      </c>
      <c r="C764" s="1" t="s">
        <v>14</v>
      </c>
      <c r="D764" s="2">
        <v>44562</v>
      </c>
      <c r="E764" s="5" t="s">
        <v>42</v>
      </c>
      <c r="F764" s="5" t="s">
        <v>55</v>
      </c>
      <c r="G764" s="5" t="s">
        <v>56</v>
      </c>
      <c r="H764" t="s">
        <v>26</v>
      </c>
      <c r="I764" s="4">
        <v>1700</v>
      </c>
      <c r="J764" s="5">
        <v>7</v>
      </c>
      <c r="K764" s="4">
        <v>11900</v>
      </c>
      <c r="L764" s="4">
        <v>5950</v>
      </c>
      <c r="M764" s="3">
        <v>0.5</v>
      </c>
    </row>
    <row r="765" spans="2:13" x14ac:dyDescent="0.25">
      <c r="B765" t="s">
        <v>22</v>
      </c>
      <c r="C765" s="1" t="s">
        <v>20</v>
      </c>
      <c r="D765" s="2">
        <v>44577</v>
      </c>
      <c r="E765" s="5" t="s">
        <v>42</v>
      </c>
      <c r="F765" s="5" t="s">
        <v>55</v>
      </c>
      <c r="G765" s="5" t="s">
        <v>56</v>
      </c>
      <c r="H765" t="s">
        <v>28</v>
      </c>
      <c r="I765" s="4">
        <v>1500</v>
      </c>
      <c r="J765" s="5">
        <v>3</v>
      </c>
      <c r="K765" s="4">
        <v>4500</v>
      </c>
      <c r="L765" s="4">
        <v>1800</v>
      </c>
      <c r="M765" s="3">
        <v>0.4</v>
      </c>
    </row>
    <row r="766" spans="2:13" x14ac:dyDescent="0.25">
      <c r="B766" t="s">
        <v>24</v>
      </c>
      <c r="C766" s="1" t="s">
        <v>14</v>
      </c>
      <c r="D766" s="2">
        <v>44584</v>
      </c>
      <c r="E766" s="5" t="s">
        <v>42</v>
      </c>
      <c r="F766" s="5" t="s">
        <v>55</v>
      </c>
      <c r="G766" s="5" t="s">
        <v>56</v>
      </c>
      <c r="H766" t="s">
        <v>26</v>
      </c>
      <c r="I766" s="4">
        <v>1700</v>
      </c>
      <c r="J766" s="5">
        <v>6</v>
      </c>
      <c r="K766" s="4">
        <v>10200</v>
      </c>
      <c r="L766" s="4">
        <v>5100</v>
      </c>
      <c r="M766" s="3">
        <v>0.5</v>
      </c>
    </row>
    <row r="767" spans="2:13" x14ac:dyDescent="0.25">
      <c r="B767" t="s">
        <v>24</v>
      </c>
      <c r="C767" s="1" t="s">
        <v>14</v>
      </c>
      <c r="D767" s="2">
        <v>44591</v>
      </c>
      <c r="E767" s="5" t="s">
        <v>42</v>
      </c>
      <c r="F767" s="5" t="s">
        <v>57</v>
      </c>
      <c r="G767" s="5" t="s">
        <v>58</v>
      </c>
      <c r="H767" t="s">
        <v>35</v>
      </c>
      <c r="I767" s="4">
        <v>4500</v>
      </c>
      <c r="J767" s="5">
        <v>11</v>
      </c>
      <c r="K767" s="4">
        <v>49500</v>
      </c>
      <c r="L767" s="4">
        <v>12375</v>
      </c>
      <c r="M767" s="3">
        <v>0.25</v>
      </c>
    </row>
    <row r="768" spans="2:13" x14ac:dyDescent="0.25">
      <c r="B768" t="s">
        <v>27</v>
      </c>
      <c r="C768" s="1" t="s">
        <v>20</v>
      </c>
      <c r="D768" s="2">
        <v>44598</v>
      </c>
      <c r="E768" s="5" t="s">
        <v>42</v>
      </c>
      <c r="F768" s="5" t="s">
        <v>57</v>
      </c>
      <c r="G768" s="5" t="s">
        <v>58</v>
      </c>
      <c r="H768" t="s">
        <v>33</v>
      </c>
      <c r="I768" s="4">
        <v>4600</v>
      </c>
      <c r="J768" s="5">
        <v>5</v>
      </c>
      <c r="K768" s="4">
        <v>23000</v>
      </c>
      <c r="L768" s="4">
        <v>5750</v>
      </c>
      <c r="M768" s="3">
        <v>0.25</v>
      </c>
    </row>
    <row r="769" spans="2:13" x14ac:dyDescent="0.25">
      <c r="B769" t="s">
        <v>22</v>
      </c>
      <c r="C769" s="1" t="s">
        <v>20</v>
      </c>
      <c r="D769" s="2">
        <v>44605</v>
      </c>
      <c r="E769" s="5" t="s">
        <v>42</v>
      </c>
      <c r="F769" s="5" t="s">
        <v>57</v>
      </c>
      <c r="G769" s="5" t="s">
        <v>58</v>
      </c>
      <c r="H769" t="s">
        <v>29</v>
      </c>
      <c r="I769" s="4">
        <v>5340</v>
      </c>
      <c r="J769" s="5">
        <v>1</v>
      </c>
      <c r="K769" s="4">
        <v>5340</v>
      </c>
      <c r="L769" s="4">
        <v>1602</v>
      </c>
      <c r="M769" s="3">
        <v>0.3</v>
      </c>
    </row>
    <row r="770" spans="2:13" x14ac:dyDescent="0.25">
      <c r="B770" t="s">
        <v>13</v>
      </c>
      <c r="C770" s="1" t="s">
        <v>20</v>
      </c>
      <c r="D770" s="2">
        <v>44612</v>
      </c>
      <c r="E770" s="5" t="s">
        <v>42</v>
      </c>
      <c r="F770" s="5" t="s">
        <v>57</v>
      </c>
      <c r="G770" s="5" t="s">
        <v>58</v>
      </c>
      <c r="H770" t="s">
        <v>28</v>
      </c>
      <c r="I770" s="4">
        <v>1500</v>
      </c>
      <c r="J770" s="5">
        <v>5</v>
      </c>
      <c r="K770" s="4">
        <v>7500</v>
      </c>
      <c r="L770" s="4">
        <v>3000</v>
      </c>
      <c r="M770" s="3">
        <v>0.4</v>
      </c>
    </row>
    <row r="771" spans="2:13" x14ac:dyDescent="0.25">
      <c r="B771" t="s">
        <v>13</v>
      </c>
      <c r="C771" s="1" t="s">
        <v>20</v>
      </c>
      <c r="D771" s="2">
        <v>44619</v>
      </c>
      <c r="E771" s="5" t="s">
        <v>42</v>
      </c>
      <c r="F771" s="5" t="s">
        <v>57</v>
      </c>
      <c r="G771" s="5" t="s">
        <v>58</v>
      </c>
      <c r="H771" t="s">
        <v>33</v>
      </c>
      <c r="I771" s="4">
        <v>4600</v>
      </c>
      <c r="J771" s="5">
        <v>12</v>
      </c>
      <c r="K771" s="4">
        <v>55200</v>
      </c>
      <c r="L771" s="4">
        <v>13800</v>
      </c>
      <c r="M771" s="3">
        <v>0.25</v>
      </c>
    </row>
    <row r="772" spans="2:13" x14ac:dyDescent="0.25">
      <c r="B772" t="s">
        <v>22</v>
      </c>
      <c r="C772" s="1" t="s">
        <v>14</v>
      </c>
      <c r="D772" s="2">
        <v>44626</v>
      </c>
      <c r="E772" s="5" t="s">
        <v>42</v>
      </c>
      <c r="F772" s="5" t="s">
        <v>57</v>
      </c>
      <c r="G772" s="5" t="s">
        <v>58</v>
      </c>
      <c r="H772" t="s">
        <v>18</v>
      </c>
      <c r="I772" s="4">
        <v>8902</v>
      </c>
      <c r="J772" s="5">
        <v>5</v>
      </c>
      <c r="K772" s="4">
        <v>44510</v>
      </c>
      <c r="L772" s="4">
        <v>15578.499999999998</v>
      </c>
      <c r="M772" s="3">
        <v>0.35</v>
      </c>
    </row>
    <row r="773" spans="2:13" x14ac:dyDescent="0.25">
      <c r="B773" t="s">
        <v>13</v>
      </c>
      <c r="C773" s="1" t="s">
        <v>20</v>
      </c>
      <c r="D773" s="2">
        <v>44633</v>
      </c>
      <c r="E773" s="5" t="s">
        <v>42</v>
      </c>
      <c r="F773" s="5" t="s">
        <v>57</v>
      </c>
      <c r="G773" s="5" t="s">
        <v>58</v>
      </c>
      <c r="H773" t="s">
        <v>33</v>
      </c>
      <c r="I773" s="4">
        <v>4600</v>
      </c>
      <c r="J773" s="5">
        <v>10</v>
      </c>
      <c r="K773" s="4">
        <v>46000</v>
      </c>
      <c r="L773" s="4">
        <v>11500</v>
      </c>
      <c r="M773" s="3">
        <v>0.25</v>
      </c>
    </row>
    <row r="774" spans="2:13" x14ac:dyDescent="0.25">
      <c r="B774" t="s">
        <v>13</v>
      </c>
      <c r="C774" s="1" t="s">
        <v>20</v>
      </c>
      <c r="D774" s="2">
        <v>44640</v>
      </c>
      <c r="E774" s="5" t="s">
        <v>42</v>
      </c>
      <c r="F774" s="5" t="s">
        <v>57</v>
      </c>
      <c r="G774" s="5" t="s">
        <v>58</v>
      </c>
      <c r="H774" t="s">
        <v>25</v>
      </c>
      <c r="I774" s="4">
        <v>300</v>
      </c>
      <c r="J774" s="5">
        <v>4</v>
      </c>
      <c r="K774" s="4">
        <v>1200</v>
      </c>
      <c r="L774" s="4">
        <v>180</v>
      </c>
      <c r="M774" s="3">
        <v>0.15</v>
      </c>
    </row>
    <row r="775" spans="2:13" x14ac:dyDescent="0.25">
      <c r="B775" t="s">
        <v>13</v>
      </c>
      <c r="C775" s="1" t="s">
        <v>14</v>
      </c>
      <c r="D775" s="2">
        <v>44647</v>
      </c>
      <c r="E775" s="5" t="s">
        <v>42</v>
      </c>
      <c r="F775" s="5" t="s">
        <v>57</v>
      </c>
      <c r="G775" s="5" t="s">
        <v>58</v>
      </c>
      <c r="H775" t="s">
        <v>32</v>
      </c>
      <c r="I775" s="4">
        <v>3200</v>
      </c>
      <c r="J775" s="5">
        <v>1</v>
      </c>
      <c r="K775" s="4">
        <v>3200</v>
      </c>
      <c r="L775" s="4">
        <v>640</v>
      </c>
      <c r="M775" s="3">
        <v>0.2</v>
      </c>
    </row>
    <row r="776" spans="2:13" x14ac:dyDescent="0.25">
      <c r="B776" t="s">
        <v>34</v>
      </c>
      <c r="C776" s="1" t="s">
        <v>14</v>
      </c>
      <c r="D776" s="2">
        <v>44654</v>
      </c>
      <c r="E776" s="5" t="s">
        <v>42</v>
      </c>
      <c r="F776" s="5" t="s">
        <v>57</v>
      </c>
      <c r="G776" s="5" t="s">
        <v>58</v>
      </c>
      <c r="H776" t="s">
        <v>23</v>
      </c>
      <c r="I776" s="4">
        <v>5130</v>
      </c>
      <c r="J776" s="5">
        <v>11</v>
      </c>
      <c r="K776" s="4">
        <v>56430</v>
      </c>
      <c r="L776" s="4">
        <v>22572</v>
      </c>
      <c r="M776" s="3">
        <v>0.4</v>
      </c>
    </row>
    <row r="777" spans="2:13" x14ac:dyDescent="0.25">
      <c r="B777" t="s">
        <v>13</v>
      </c>
      <c r="C777" s="1" t="s">
        <v>20</v>
      </c>
      <c r="D777" s="2">
        <v>44661</v>
      </c>
      <c r="E777" s="5" t="s">
        <v>42</v>
      </c>
      <c r="F777" s="5" t="s">
        <v>57</v>
      </c>
      <c r="G777" s="5" t="s">
        <v>58</v>
      </c>
      <c r="H777" t="s">
        <v>33</v>
      </c>
      <c r="I777" s="4">
        <v>4600</v>
      </c>
      <c r="J777" s="5">
        <v>4</v>
      </c>
      <c r="K777" s="4">
        <v>18400</v>
      </c>
      <c r="L777" s="4">
        <v>4600</v>
      </c>
      <c r="M777" s="3">
        <v>0.25</v>
      </c>
    </row>
    <row r="778" spans="2:13" x14ac:dyDescent="0.25">
      <c r="B778" t="s">
        <v>13</v>
      </c>
      <c r="C778" s="1" t="s">
        <v>20</v>
      </c>
      <c r="D778" s="2">
        <v>44668</v>
      </c>
      <c r="E778" s="5" t="s">
        <v>42</v>
      </c>
      <c r="F778" s="5" t="s">
        <v>57</v>
      </c>
      <c r="G778" s="5" t="s">
        <v>58</v>
      </c>
      <c r="H778" t="s">
        <v>28</v>
      </c>
      <c r="I778" s="4">
        <v>1500</v>
      </c>
      <c r="J778" s="5">
        <v>11</v>
      </c>
      <c r="K778" s="4">
        <v>16500</v>
      </c>
      <c r="L778" s="4">
        <v>6600</v>
      </c>
      <c r="M778" s="3">
        <v>0.4</v>
      </c>
    </row>
    <row r="779" spans="2:13" x14ac:dyDescent="0.25">
      <c r="B779" t="s">
        <v>13</v>
      </c>
      <c r="C779" s="1" t="s">
        <v>20</v>
      </c>
      <c r="D779" s="2">
        <v>44675</v>
      </c>
      <c r="E779" s="5" t="s">
        <v>42</v>
      </c>
      <c r="F779" s="5" t="s">
        <v>57</v>
      </c>
      <c r="G779" s="5" t="s">
        <v>58</v>
      </c>
      <c r="H779" t="s">
        <v>31</v>
      </c>
      <c r="I779" s="4">
        <v>5300</v>
      </c>
      <c r="J779" s="5">
        <v>4</v>
      </c>
      <c r="K779" s="4">
        <v>21200</v>
      </c>
      <c r="L779" s="4">
        <v>6360</v>
      </c>
      <c r="M779" s="3">
        <v>0.3</v>
      </c>
    </row>
    <row r="780" spans="2:13" x14ac:dyDescent="0.25">
      <c r="B780" t="s">
        <v>13</v>
      </c>
      <c r="C780" s="1" t="s">
        <v>14</v>
      </c>
      <c r="D780" s="2">
        <v>44682</v>
      </c>
      <c r="E780" s="5" t="s">
        <v>42</v>
      </c>
      <c r="F780" s="5" t="s">
        <v>57</v>
      </c>
      <c r="G780" s="5" t="s">
        <v>58</v>
      </c>
      <c r="H780" t="s">
        <v>18</v>
      </c>
      <c r="I780" s="4">
        <v>8902</v>
      </c>
      <c r="J780" s="5">
        <v>6</v>
      </c>
      <c r="K780" s="4">
        <v>53412</v>
      </c>
      <c r="L780" s="4">
        <v>18694.199999999997</v>
      </c>
      <c r="M780" s="3">
        <v>0.35</v>
      </c>
    </row>
    <row r="781" spans="2:13" x14ac:dyDescent="0.25">
      <c r="B781" t="s">
        <v>13</v>
      </c>
      <c r="C781" s="1" t="s">
        <v>14</v>
      </c>
      <c r="D781" s="2">
        <v>44689</v>
      </c>
      <c r="E781" s="5" t="s">
        <v>42</v>
      </c>
      <c r="F781" s="5" t="s">
        <v>57</v>
      </c>
      <c r="G781" s="5" t="s">
        <v>58</v>
      </c>
      <c r="H781" t="s">
        <v>21</v>
      </c>
      <c r="I781" s="4">
        <v>1200</v>
      </c>
      <c r="J781" s="5">
        <v>1</v>
      </c>
      <c r="K781" s="4">
        <v>1200</v>
      </c>
      <c r="L781" s="4">
        <v>360</v>
      </c>
      <c r="M781" s="3">
        <v>0.3</v>
      </c>
    </row>
    <row r="782" spans="2:13" x14ac:dyDescent="0.25">
      <c r="B782" t="s">
        <v>34</v>
      </c>
      <c r="C782" s="1" t="s">
        <v>20</v>
      </c>
      <c r="D782" s="2">
        <v>44696</v>
      </c>
      <c r="E782" s="5" t="s">
        <v>42</v>
      </c>
      <c r="F782" s="5" t="s">
        <v>57</v>
      </c>
      <c r="G782" s="5" t="s">
        <v>58</v>
      </c>
      <c r="H782" t="s">
        <v>23</v>
      </c>
      <c r="I782" s="4">
        <v>5130</v>
      </c>
      <c r="J782" s="5">
        <v>7</v>
      </c>
      <c r="K782" s="4">
        <v>35910</v>
      </c>
      <c r="L782" s="4">
        <v>14364</v>
      </c>
      <c r="M782" s="3">
        <v>0.4</v>
      </c>
    </row>
    <row r="783" spans="2:13" x14ac:dyDescent="0.25">
      <c r="B783" t="s">
        <v>13</v>
      </c>
      <c r="C783" s="1" t="s">
        <v>20</v>
      </c>
      <c r="D783" s="2">
        <v>44703</v>
      </c>
      <c r="E783" s="5" t="s">
        <v>42</v>
      </c>
      <c r="F783" s="5" t="s">
        <v>57</v>
      </c>
      <c r="G783" s="5" t="s">
        <v>58</v>
      </c>
      <c r="H783" t="s">
        <v>28</v>
      </c>
      <c r="I783" s="4">
        <v>1500</v>
      </c>
      <c r="J783" s="5">
        <v>4</v>
      </c>
      <c r="K783" s="4">
        <v>6000</v>
      </c>
      <c r="L783" s="4">
        <v>2400</v>
      </c>
      <c r="M783" s="3">
        <v>0.4</v>
      </c>
    </row>
    <row r="784" spans="2:13" x14ac:dyDescent="0.25">
      <c r="B784" t="s">
        <v>27</v>
      </c>
      <c r="C784" s="1" t="s">
        <v>20</v>
      </c>
      <c r="D784" s="2">
        <v>44710</v>
      </c>
      <c r="E784" s="5" t="s">
        <v>42</v>
      </c>
      <c r="F784" s="5" t="s">
        <v>57</v>
      </c>
      <c r="G784" s="5" t="s">
        <v>58</v>
      </c>
      <c r="H784" t="s">
        <v>23</v>
      </c>
      <c r="I784" s="4">
        <v>5130</v>
      </c>
      <c r="J784" s="5">
        <v>4</v>
      </c>
      <c r="K784" s="4">
        <v>20520</v>
      </c>
      <c r="L784" s="4">
        <v>8208</v>
      </c>
      <c r="M784" s="3">
        <v>0.4</v>
      </c>
    </row>
    <row r="785" spans="2:13" x14ac:dyDescent="0.25">
      <c r="B785" t="s">
        <v>27</v>
      </c>
      <c r="C785" s="1" t="s">
        <v>20</v>
      </c>
      <c r="D785" s="2">
        <v>44717</v>
      </c>
      <c r="E785" s="5" t="s">
        <v>42</v>
      </c>
      <c r="F785" s="5" t="s">
        <v>57</v>
      </c>
      <c r="G785" s="5" t="s">
        <v>58</v>
      </c>
      <c r="H785" t="s">
        <v>35</v>
      </c>
      <c r="I785" s="4">
        <v>4500</v>
      </c>
      <c r="J785" s="5">
        <v>2</v>
      </c>
      <c r="K785" s="4">
        <v>9000</v>
      </c>
      <c r="L785" s="4">
        <v>2250</v>
      </c>
      <c r="M785" s="3">
        <v>0.25</v>
      </c>
    </row>
    <row r="786" spans="2:13" x14ac:dyDescent="0.25">
      <c r="B786" t="s">
        <v>13</v>
      </c>
      <c r="C786" s="1" t="s">
        <v>14</v>
      </c>
      <c r="D786" s="2">
        <v>44724</v>
      </c>
      <c r="E786" s="5" t="s">
        <v>42</v>
      </c>
      <c r="F786" s="5" t="s">
        <v>57</v>
      </c>
      <c r="G786" s="5" t="s">
        <v>58</v>
      </c>
      <c r="H786" t="s">
        <v>31</v>
      </c>
      <c r="I786" s="4">
        <v>5300</v>
      </c>
      <c r="J786" s="5">
        <v>2</v>
      </c>
      <c r="K786" s="4">
        <v>10600</v>
      </c>
      <c r="L786" s="4">
        <v>3180</v>
      </c>
      <c r="M786" s="3">
        <v>0.3</v>
      </c>
    </row>
    <row r="787" spans="2:13" x14ac:dyDescent="0.25">
      <c r="B787" t="s">
        <v>13</v>
      </c>
      <c r="C787" s="1" t="s">
        <v>20</v>
      </c>
      <c r="D787" s="2">
        <v>44731</v>
      </c>
      <c r="E787" s="5" t="s">
        <v>42</v>
      </c>
      <c r="F787" s="5" t="s">
        <v>57</v>
      </c>
      <c r="G787" s="5" t="s">
        <v>58</v>
      </c>
      <c r="H787" t="s">
        <v>25</v>
      </c>
      <c r="I787" s="4">
        <v>300</v>
      </c>
      <c r="J787" s="5">
        <v>2</v>
      </c>
      <c r="K787" s="4">
        <v>600</v>
      </c>
      <c r="L787" s="4">
        <v>90</v>
      </c>
      <c r="M787" s="3">
        <v>0.15</v>
      </c>
    </row>
    <row r="788" spans="2:13" x14ac:dyDescent="0.25">
      <c r="B788" t="s">
        <v>34</v>
      </c>
      <c r="C788" s="1" t="s">
        <v>14</v>
      </c>
      <c r="D788" s="2">
        <v>44738</v>
      </c>
      <c r="E788" s="5" t="s">
        <v>42</v>
      </c>
      <c r="F788" s="5" t="s">
        <v>57</v>
      </c>
      <c r="G788" s="5" t="s">
        <v>58</v>
      </c>
      <c r="H788" t="s">
        <v>19</v>
      </c>
      <c r="I788" s="4">
        <v>500</v>
      </c>
      <c r="J788" s="5">
        <v>12</v>
      </c>
      <c r="K788" s="4">
        <v>6000</v>
      </c>
      <c r="L788" s="4">
        <v>1500</v>
      </c>
      <c r="M788" s="3">
        <v>0.25</v>
      </c>
    </row>
    <row r="789" spans="2:13" x14ac:dyDescent="0.25">
      <c r="B789" t="s">
        <v>24</v>
      </c>
      <c r="C789" s="1" t="s">
        <v>14</v>
      </c>
      <c r="D789" s="2">
        <v>44745</v>
      </c>
      <c r="E789" s="5" t="s">
        <v>42</v>
      </c>
      <c r="F789" s="5" t="s">
        <v>57</v>
      </c>
      <c r="G789" s="5" t="s">
        <v>58</v>
      </c>
      <c r="H789" t="s">
        <v>25</v>
      </c>
      <c r="I789" s="4">
        <v>300</v>
      </c>
      <c r="J789" s="5">
        <v>1</v>
      </c>
      <c r="K789" s="4">
        <v>300</v>
      </c>
      <c r="L789" s="4">
        <v>45</v>
      </c>
      <c r="M789" s="3">
        <v>0.15</v>
      </c>
    </row>
    <row r="790" spans="2:13" x14ac:dyDescent="0.25">
      <c r="B790" t="s">
        <v>27</v>
      </c>
      <c r="C790" s="1" t="s">
        <v>20</v>
      </c>
      <c r="D790" s="2">
        <v>44752</v>
      </c>
      <c r="E790" s="5" t="s">
        <v>42</v>
      </c>
      <c r="F790" s="5" t="s">
        <v>57</v>
      </c>
      <c r="G790" s="5" t="s">
        <v>58</v>
      </c>
      <c r="H790" t="s">
        <v>28</v>
      </c>
      <c r="I790" s="4">
        <v>1500</v>
      </c>
      <c r="J790" s="5">
        <v>1</v>
      </c>
      <c r="K790" s="4">
        <v>1500</v>
      </c>
      <c r="L790" s="4">
        <v>600</v>
      </c>
      <c r="M790" s="3">
        <v>0.4</v>
      </c>
    </row>
    <row r="791" spans="2:13" x14ac:dyDescent="0.25">
      <c r="B791" t="s">
        <v>13</v>
      </c>
      <c r="C791" s="1" t="s">
        <v>20</v>
      </c>
      <c r="D791" s="2">
        <v>44759</v>
      </c>
      <c r="E791" s="5" t="s">
        <v>42</v>
      </c>
      <c r="F791" s="5" t="s">
        <v>57</v>
      </c>
      <c r="G791" s="5" t="s">
        <v>58</v>
      </c>
      <c r="H791" t="s">
        <v>28</v>
      </c>
      <c r="I791" s="4">
        <v>1500</v>
      </c>
      <c r="J791" s="5">
        <v>11</v>
      </c>
      <c r="K791" s="4">
        <v>16500</v>
      </c>
      <c r="L791" s="4">
        <v>6600</v>
      </c>
      <c r="M791" s="3">
        <v>0.4</v>
      </c>
    </row>
    <row r="792" spans="2:13" x14ac:dyDescent="0.25">
      <c r="B792" t="s">
        <v>13</v>
      </c>
      <c r="C792" s="1" t="s">
        <v>20</v>
      </c>
      <c r="D792" s="2">
        <v>44766</v>
      </c>
      <c r="E792" s="5" t="s">
        <v>42</v>
      </c>
      <c r="F792" s="5" t="s">
        <v>57</v>
      </c>
      <c r="G792" s="5" t="s">
        <v>58</v>
      </c>
      <c r="H792" t="s">
        <v>21</v>
      </c>
      <c r="I792" s="4">
        <v>1200</v>
      </c>
      <c r="J792" s="5">
        <v>2</v>
      </c>
      <c r="K792" s="4">
        <v>2400</v>
      </c>
      <c r="L792" s="4">
        <v>720</v>
      </c>
      <c r="M792" s="3">
        <v>0.3</v>
      </c>
    </row>
    <row r="793" spans="2:13" x14ac:dyDescent="0.25">
      <c r="B793" t="s">
        <v>27</v>
      </c>
      <c r="C793" s="1" t="s">
        <v>20</v>
      </c>
      <c r="D793" s="2">
        <v>44766</v>
      </c>
      <c r="E793" s="5" t="s">
        <v>42</v>
      </c>
      <c r="F793" s="5" t="s">
        <v>57</v>
      </c>
      <c r="G793" s="5" t="s">
        <v>58</v>
      </c>
      <c r="H793" t="s">
        <v>19</v>
      </c>
      <c r="I793" s="4">
        <v>500</v>
      </c>
      <c r="J793" s="5">
        <v>5</v>
      </c>
      <c r="K793" s="4">
        <v>2500</v>
      </c>
      <c r="L793" s="4">
        <v>625</v>
      </c>
      <c r="M793" s="3">
        <v>0.25</v>
      </c>
    </row>
    <row r="794" spans="2:13" x14ac:dyDescent="0.25">
      <c r="B794" t="s">
        <v>22</v>
      </c>
      <c r="C794" s="1" t="s">
        <v>14</v>
      </c>
      <c r="D794" s="2">
        <v>44773</v>
      </c>
      <c r="E794" s="5" t="s">
        <v>42</v>
      </c>
      <c r="F794" s="5" t="s">
        <v>57</v>
      </c>
      <c r="G794" s="5" t="s">
        <v>58</v>
      </c>
      <c r="H794" t="s">
        <v>32</v>
      </c>
      <c r="I794" s="4">
        <v>3200</v>
      </c>
      <c r="J794" s="5">
        <v>12</v>
      </c>
      <c r="K794" s="4">
        <v>38400</v>
      </c>
      <c r="L794" s="4">
        <v>7680</v>
      </c>
      <c r="M794" s="3">
        <v>0.2</v>
      </c>
    </row>
    <row r="795" spans="2:13" x14ac:dyDescent="0.25">
      <c r="B795" t="s">
        <v>34</v>
      </c>
      <c r="C795" s="1" t="s">
        <v>20</v>
      </c>
      <c r="D795" s="2">
        <v>44780</v>
      </c>
      <c r="E795" s="5" t="s">
        <v>42</v>
      </c>
      <c r="F795" s="5" t="s">
        <v>57</v>
      </c>
      <c r="G795" s="5" t="s">
        <v>58</v>
      </c>
      <c r="H795" t="s">
        <v>31</v>
      </c>
      <c r="I795" s="4">
        <v>5300</v>
      </c>
      <c r="J795" s="5">
        <v>4</v>
      </c>
      <c r="K795" s="4">
        <v>21200</v>
      </c>
      <c r="L795" s="4">
        <v>6360</v>
      </c>
      <c r="M795" s="3">
        <v>0.3</v>
      </c>
    </row>
    <row r="796" spans="2:13" x14ac:dyDescent="0.25">
      <c r="B796" t="s">
        <v>34</v>
      </c>
      <c r="C796" s="1" t="s">
        <v>20</v>
      </c>
      <c r="D796" s="2">
        <v>44787</v>
      </c>
      <c r="E796" s="5" t="s">
        <v>42</v>
      </c>
      <c r="F796" s="5" t="s">
        <v>57</v>
      </c>
      <c r="G796" s="5" t="s">
        <v>58</v>
      </c>
      <c r="H796" t="s">
        <v>23</v>
      </c>
      <c r="I796" s="4">
        <v>5130</v>
      </c>
      <c r="J796" s="5">
        <v>8</v>
      </c>
      <c r="K796" s="4">
        <v>41040</v>
      </c>
      <c r="L796" s="4">
        <v>16416</v>
      </c>
      <c r="M796" s="3">
        <v>0.4</v>
      </c>
    </row>
    <row r="797" spans="2:13" x14ac:dyDescent="0.25">
      <c r="B797" t="s">
        <v>13</v>
      </c>
      <c r="C797" s="1" t="s">
        <v>20</v>
      </c>
      <c r="D797" s="2">
        <v>44794</v>
      </c>
      <c r="E797" s="5" t="s">
        <v>42</v>
      </c>
      <c r="F797" s="5" t="s">
        <v>57</v>
      </c>
      <c r="G797" s="5" t="s">
        <v>58</v>
      </c>
      <c r="H797" t="s">
        <v>29</v>
      </c>
      <c r="I797" s="4">
        <v>5340</v>
      </c>
      <c r="J797" s="5">
        <v>2</v>
      </c>
      <c r="K797" s="4">
        <v>10680</v>
      </c>
      <c r="L797" s="4">
        <v>3204</v>
      </c>
      <c r="M797" s="3">
        <v>0.3</v>
      </c>
    </row>
    <row r="798" spans="2:13" x14ac:dyDescent="0.25">
      <c r="B798" t="s">
        <v>22</v>
      </c>
      <c r="C798" s="1" t="s">
        <v>20</v>
      </c>
      <c r="D798" s="2">
        <v>44801</v>
      </c>
      <c r="E798" s="5" t="s">
        <v>42</v>
      </c>
      <c r="F798" s="5" t="s">
        <v>57</v>
      </c>
      <c r="G798" s="5" t="s">
        <v>58</v>
      </c>
      <c r="H798" t="s">
        <v>21</v>
      </c>
      <c r="I798" s="4">
        <v>1200</v>
      </c>
      <c r="J798" s="5">
        <v>5</v>
      </c>
      <c r="K798" s="4">
        <v>6000</v>
      </c>
      <c r="L798" s="4">
        <v>1800</v>
      </c>
      <c r="M798" s="3">
        <v>0.3</v>
      </c>
    </row>
    <row r="799" spans="2:13" x14ac:dyDescent="0.25">
      <c r="B799" t="s">
        <v>27</v>
      </c>
      <c r="C799" s="1" t="s">
        <v>20</v>
      </c>
      <c r="D799" s="2">
        <v>44808</v>
      </c>
      <c r="E799" s="5" t="s">
        <v>42</v>
      </c>
      <c r="F799" s="5" t="s">
        <v>57</v>
      </c>
      <c r="G799" s="5" t="s">
        <v>58</v>
      </c>
      <c r="H799" t="s">
        <v>31</v>
      </c>
      <c r="I799" s="4">
        <v>5300</v>
      </c>
      <c r="J799" s="5">
        <v>10</v>
      </c>
      <c r="K799" s="4">
        <v>53000</v>
      </c>
      <c r="L799" s="4">
        <v>15900</v>
      </c>
      <c r="M799" s="3">
        <v>0.3</v>
      </c>
    </row>
    <row r="800" spans="2:13" x14ac:dyDescent="0.25">
      <c r="B800" t="s">
        <v>13</v>
      </c>
      <c r="C800" s="1" t="s">
        <v>20</v>
      </c>
      <c r="D800" s="2">
        <v>44815</v>
      </c>
      <c r="E800" s="5" t="s">
        <v>42</v>
      </c>
      <c r="F800" s="5" t="s">
        <v>57</v>
      </c>
      <c r="G800" s="5" t="s">
        <v>58</v>
      </c>
      <c r="H800" t="s">
        <v>19</v>
      </c>
      <c r="I800" s="4">
        <v>500</v>
      </c>
      <c r="J800" s="5">
        <v>9</v>
      </c>
      <c r="K800" s="4">
        <v>4500</v>
      </c>
      <c r="L800" s="4">
        <v>1125</v>
      </c>
      <c r="M800" s="3">
        <v>0.25</v>
      </c>
    </row>
    <row r="801" spans="2:13" x14ac:dyDescent="0.25">
      <c r="B801" t="s">
        <v>27</v>
      </c>
      <c r="C801" s="1" t="s">
        <v>14</v>
      </c>
      <c r="D801" s="2">
        <v>44822</v>
      </c>
      <c r="E801" s="5" t="s">
        <v>42</v>
      </c>
      <c r="F801" s="5" t="s">
        <v>57</v>
      </c>
      <c r="G801" s="5" t="s">
        <v>58</v>
      </c>
      <c r="H801" t="s">
        <v>29</v>
      </c>
      <c r="I801" s="4">
        <v>5340</v>
      </c>
      <c r="J801" s="5">
        <v>7</v>
      </c>
      <c r="K801" s="4">
        <v>37380</v>
      </c>
      <c r="L801" s="4">
        <v>11214</v>
      </c>
      <c r="M801" s="3">
        <v>0.3</v>
      </c>
    </row>
    <row r="802" spans="2:13" x14ac:dyDescent="0.25">
      <c r="B802" t="s">
        <v>13</v>
      </c>
      <c r="C802" s="1" t="s">
        <v>20</v>
      </c>
      <c r="D802" s="2">
        <v>44829</v>
      </c>
      <c r="E802" s="5" t="s">
        <v>42</v>
      </c>
      <c r="F802" s="5" t="s">
        <v>57</v>
      </c>
      <c r="G802" s="5" t="s">
        <v>58</v>
      </c>
      <c r="H802" t="s">
        <v>18</v>
      </c>
      <c r="I802" s="4">
        <v>8902</v>
      </c>
      <c r="J802" s="5">
        <v>8</v>
      </c>
      <c r="K802" s="4">
        <v>71216</v>
      </c>
      <c r="L802" s="4">
        <v>24925.599999999999</v>
      </c>
      <c r="M802" s="3">
        <v>0.35</v>
      </c>
    </row>
    <row r="803" spans="2:13" x14ac:dyDescent="0.25">
      <c r="B803" t="s">
        <v>13</v>
      </c>
      <c r="C803" s="1" t="s">
        <v>20</v>
      </c>
      <c r="D803" s="2">
        <v>44836</v>
      </c>
      <c r="E803" s="5" t="s">
        <v>42</v>
      </c>
      <c r="F803" s="5" t="s">
        <v>57</v>
      </c>
      <c r="G803" s="5" t="s">
        <v>58</v>
      </c>
      <c r="H803" t="s">
        <v>32</v>
      </c>
      <c r="I803" s="4">
        <v>3200</v>
      </c>
      <c r="J803" s="5">
        <v>7</v>
      </c>
      <c r="K803" s="4">
        <v>22400</v>
      </c>
      <c r="L803" s="4">
        <v>4480</v>
      </c>
      <c r="M803" s="3">
        <v>0.2</v>
      </c>
    </row>
    <row r="804" spans="2:13" x14ac:dyDescent="0.25">
      <c r="B804" t="s">
        <v>27</v>
      </c>
      <c r="C804" s="1" t="s">
        <v>20</v>
      </c>
      <c r="D804" s="2">
        <v>44843</v>
      </c>
      <c r="E804" s="5" t="s">
        <v>42</v>
      </c>
      <c r="F804" s="5" t="s">
        <v>57</v>
      </c>
      <c r="G804" s="5" t="s">
        <v>58</v>
      </c>
      <c r="H804" t="s">
        <v>19</v>
      </c>
      <c r="I804" s="4">
        <v>500</v>
      </c>
      <c r="J804" s="5">
        <v>2</v>
      </c>
      <c r="K804" s="4">
        <v>1000</v>
      </c>
      <c r="L804" s="4">
        <v>250</v>
      </c>
      <c r="M804" s="3">
        <v>0.25</v>
      </c>
    </row>
    <row r="805" spans="2:13" x14ac:dyDescent="0.25">
      <c r="B805" t="s">
        <v>13</v>
      </c>
      <c r="C805" s="1" t="s">
        <v>20</v>
      </c>
      <c r="D805" s="2">
        <v>44850</v>
      </c>
      <c r="E805" s="5" t="s">
        <v>42</v>
      </c>
      <c r="F805" s="5" t="s">
        <v>57</v>
      </c>
      <c r="G805" s="5" t="s">
        <v>58</v>
      </c>
      <c r="H805" t="s">
        <v>29</v>
      </c>
      <c r="I805" s="4">
        <v>5340</v>
      </c>
      <c r="J805" s="5">
        <v>2</v>
      </c>
      <c r="K805" s="4">
        <v>10680</v>
      </c>
      <c r="L805" s="4">
        <v>3204</v>
      </c>
      <c r="M805" s="3">
        <v>0.3</v>
      </c>
    </row>
    <row r="806" spans="2:13" x14ac:dyDescent="0.25">
      <c r="B806" t="s">
        <v>27</v>
      </c>
      <c r="C806" s="1" t="s">
        <v>20</v>
      </c>
      <c r="D806" s="2">
        <v>44857</v>
      </c>
      <c r="E806" s="5" t="s">
        <v>42</v>
      </c>
      <c r="F806" s="5" t="s">
        <v>57</v>
      </c>
      <c r="G806" s="5" t="s">
        <v>58</v>
      </c>
      <c r="H806" t="s">
        <v>19</v>
      </c>
      <c r="I806" s="4">
        <v>500</v>
      </c>
      <c r="J806" s="5">
        <v>2</v>
      </c>
      <c r="K806" s="4">
        <v>1000</v>
      </c>
      <c r="L806" s="4">
        <v>250</v>
      </c>
      <c r="M806" s="3">
        <v>0.25</v>
      </c>
    </row>
    <row r="807" spans="2:13" x14ac:dyDescent="0.25">
      <c r="B807" t="s">
        <v>13</v>
      </c>
      <c r="C807" s="1" t="s">
        <v>14</v>
      </c>
      <c r="D807" s="2">
        <v>44864</v>
      </c>
      <c r="E807" s="5" t="s">
        <v>42</v>
      </c>
      <c r="F807" s="5" t="s">
        <v>57</v>
      </c>
      <c r="G807" s="5" t="s">
        <v>58</v>
      </c>
      <c r="H807" t="s">
        <v>23</v>
      </c>
      <c r="I807" s="4">
        <v>5130</v>
      </c>
      <c r="J807" s="5">
        <v>1</v>
      </c>
      <c r="K807" s="4">
        <v>5130</v>
      </c>
      <c r="L807" s="4">
        <v>2052</v>
      </c>
      <c r="M807" s="3">
        <v>0.4</v>
      </c>
    </row>
    <row r="808" spans="2:13" x14ac:dyDescent="0.25">
      <c r="B808" t="s">
        <v>27</v>
      </c>
      <c r="C808" s="1" t="s">
        <v>20</v>
      </c>
      <c r="D808" s="2">
        <v>44871</v>
      </c>
      <c r="E808" s="5" t="s">
        <v>42</v>
      </c>
      <c r="F808" s="5" t="s">
        <v>57</v>
      </c>
      <c r="G808" s="5" t="s">
        <v>58</v>
      </c>
      <c r="H808" t="s">
        <v>28</v>
      </c>
      <c r="I808" s="4">
        <v>1500</v>
      </c>
      <c r="J808" s="5">
        <v>10</v>
      </c>
      <c r="K808" s="4">
        <v>15000</v>
      </c>
      <c r="L808" s="4">
        <v>6000</v>
      </c>
      <c r="M808" s="3">
        <v>0.4</v>
      </c>
    </row>
    <row r="809" spans="2:13" x14ac:dyDescent="0.25">
      <c r="B809" t="s">
        <v>13</v>
      </c>
      <c r="C809" s="1" t="s">
        <v>20</v>
      </c>
      <c r="D809" s="2">
        <v>44878</v>
      </c>
      <c r="E809" s="5" t="s">
        <v>42</v>
      </c>
      <c r="F809" s="5" t="s">
        <v>57</v>
      </c>
      <c r="G809" s="5" t="s">
        <v>58</v>
      </c>
      <c r="H809" t="s">
        <v>33</v>
      </c>
      <c r="I809" s="4">
        <v>4600</v>
      </c>
      <c r="J809" s="5">
        <v>3</v>
      </c>
      <c r="K809" s="4">
        <v>13800</v>
      </c>
      <c r="L809" s="4">
        <v>3450</v>
      </c>
      <c r="M809" s="3">
        <v>0.25</v>
      </c>
    </row>
    <row r="810" spans="2:13" x14ac:dyDescent="0.25">
      <c r="B810" t="s">
        <v>24</v>
      </c>
      <c r="C810" s="1" t="s">
        <v>14</v>
      </c>
      <c r="D810" s="2">
        <v>44885</v>
      </c>
      <c r="E810" s="5" t="s">
        <v>42</v>
      </c>
      <c r="F810" s="5" t="s">
        <v>57</v>
      </c>
      <c r="G810" s="5" t="s">
        <v>58</v>
      </c>
      <c r="H810" t="s">
        <v>29</v>
      </c>
      <c r="I810" s="4">
        <v>5340</v>
      </c>
      <c r="J810" s="5">
        <v>5</v>
      </c>
      <c r="K810" s="4">
        <v>26700</v>
      </c>
      <c r="L810" s="4">
        <v>8010</v>
      </c>
      <c r="M810" s="3">
        <v>0.3</v>
      </c>
    </row>
    <row r="811" spans="2:13" x14ac:dyDescent="0.25">
      <c r="B811" t="s">
        <v>22</v>
      </c>
      <c r="C811" s="1" t="s">
        <v>20</v>
      </c>
      <c r="D811" s="2">
        <v>44892</v>
      </c>
      <c r="E811" s="5" t="s">
        <v>42</v>
      </c>
      <c r="F811" s="5" t="s">
        <v>57</v>
      </c>
      <c r="G811" s="5" t="s">
        <v>58</v>
      </c>
      <c r="H811" t="s">
        <v>21</v>
      </c>
      <c r="I811" s="4">
        <v>1200</v>
      </c>
      <c r="J811" s="5">
        <v>4</v>
      </c>
      <c r="K811" s="4">
        <v>4800</v>
      </c>
      <c r="L811" s="4">
        <v>1440</v>
      </c>
      <c r="M811" s="3">
        <v>0.3</v>
      </c>
    </row>
    <row r="812" spans="2:13" x14ac:dyDescent="0.25">
      <c r="B812" t="s">
        <v>24</v>
      </c>
      <c r="C812" s="1" t="s">
        <v>20</v>
      </c>
      <c r="D812" s="2">
        <v>44899</v>
      </c>
      <c r="E812" s="5" t="s">
        <v>42</v>
      </c>
      <c r="F812" s="5" t="s">
        <v>57</v>
      </c>
      <c r="G812" s="5" t="s">
        <v>58</v>
      </c>
      <c r="H812" t="s">
        <v>28</v>
      </c>
      <c r="I812" s="4">
        <v>1500</v>
      </c>
      <c r="J812" s="5">
        <v>3</v>
      </c>
      <c r="K812" s="4">
        <v>4500</v>
      </c>
      <c r="L812" s="4">
        <v>1800</v>
      </c>
      <c r="M812" s="3">
        <v>0.4</v>
      </c>
    </row>
    <row r="813" spans="2:13" x14ac:dyDescent="0.25">
      <c r="B813" t="s">
        <v>22</v>
      </c>
      <c r="C813" s="1" t="s">
        <v>20</v>
      </c>
      <c r="D813" s="2">
        <v>44906</v>
      </c>
      <c r="E813" s="5" t="s">
        <v>42</v>
      </c>
      <c r="F813" s="5" t="s">
        <v>57</v>
      </c>
      <c r="G813" s="5" t="s">
        <v>58</v>
      </c>
      <c r="H813" t="s">
        <v>19</v>
      </c>
      <c r="I813" s="4">
        <v>500</v>
      </c>
      <c r="J813" s="5">
        <v>8</v>
      </c>
      <c r="K813" s="4">
        <v>4000</v>
      </c>
      <c r="L813" s="4">
        <v>1000</v>
      </c>
      <c r="M813" s="3">
        <v>0.25</v>
      </c>
    </row>
    <row r="814" spans="2:13" x14ac:dyDescent="0.25">
      <c r="B814" t="s">
        <v>34</v>
      </c>
      <c r="C814" s="1" t="s">
        <v>20</v>
      </c>
      <c r="D814" s="2">
        <v>44913</v>
      </c>
      <c r="E814" s="5" t="s">
        <v>42</v>
      </c>
      <c r="F814" s="5" t="s">
        <v>57</v>
      </c>
      <c r="G814" s="5" t="s">
        <v>58</v>
      </c>
      <c r="H814" t="s">
        <v>28</v>
      </c>
      <c r="I814" s="4">
        <v>1500</v>
      </c>
      <c r="J814" s="5">
        <v>9</v>
      </c>
      <c r="K814" s="4">
        <v>13500</v>
      </c>
      <c r="L814" s="4">
        <v>5400</v>
      </c>
      <c r="M814" s="3">
        <v>0.4</v>
      </c>
    </row>
    <row r="815" spans="2:13" x14ac:dyDescent="0.25">
      <c r="B815" t="s">
        <v>22</v>
      </c>
      <c r="C815" s="1" t="s">
        <v>20</v>
      </c>
      <c r="D815" s="2">
        <v>44920</v>
      </c>
      <c r="E815" s="5" t="s">
        <v>42</v>
      </c>
      <c r="F815" s="5" t="s">
        <v>57</v>
      </c>
      <c r="G815" s="5" t="s">
        <v>58</v>
      </c>
      <c r="H815" t="s">
        <v>25</v>
      </c>
      <c r="I815" s="4">
        <v>300</v>
      </c>
      <c r="J815" s="5">
        <v>11</v>
      </c>
      <c r="K815" s="4">
        <v>3300</v>
      </c>
      <c r="L815" s="4">
        <v>495</v>
      </c>
      <c r="M815" s="3">
        <v>0.15</v>
      </c>
    </row>
    <row r="816" spans="2:13" x14ac:dyDescent="0.25">
      <c r="B816" t="s">
        <v>27</v>
      </c>
      <c r="C816" s="1" t="s">
        <v>14</v>
      </c>
      <c r="D816" s="2">
        <v>44927</v>
      </c>
      <c r="E816" s="5" t="s">
        <v>42</v>
      </c>
      <c r="F816" s="5" t="s">
        <v>57</v>
      </c>
      <c r="G816" s="5" t="s">
        <v>58</v>
      </c>
      <c r="H816" t="s">
        <v>18</v>
      </c>
      <c r="I816" s="4">
        <v>8902</v>
      </c>
      <c r="J816" s="5">
        <v>12</v>
      </c>
      <c r="K816" s="4">
        <v>106824</v>
      </c>
      <c r="L816" s="4">
        <v>37388.399999999994</v>
      </c>
      <c r="M816" s="3">
        <v>0.35</v>
      </c>
    </row>
    <row r="817" spans="2:13" x14ac:dyDescent="0.25">
      <c r="B817" t="s">
        <v>27</v>
      </c>
      <c r="C817" s="1" t="s">
        <v>20</v>
      </c>
      <c r="D817" s="2">
        <v>44934</v>
      </c>
      <c r="E817" s="5" t="s">
        <v>42</v>
      </c>
      <c r="F817" s="5" t="s">
        <v>57</v>
      </c>
      <c r="G817" s="5" t="s">
        <v>58</v>
      </c>
      <c r="H817" t="s">
        <v>35</v>
      </c>
      <c r="I817" s="4">
        <v>4500</v>
      </c>
      <c r="J817" s="5">
        <v>10</v>
      </c>
      <c r="K817" s="4">
        <v>45000</v>
      </c>
      <c r="L817" s="4">
        <v>11250</v>
      </c>
      <c r="M817" s="3">
        <v>0.25</v>
      </c>
    </row>
    <row r="818" spans="2:13" x14ac:dyDescent="0.25">
      <c r="B818" t="s">
        <v>24</v>
      </c>
      <c r="C818" s="1" t="s">
        <v>20</v>
      </c>
      <c r="D818" s="2">
        <v>44941</v>
      </c>
      <c r="E818" s="5" t="s">
        <v>42</v>
      </c>
      <c r="F818" s="5" t="s">
        <v>57</v>
      </c>
      <c r="G818" s="5" t="s">
        <v>58</v>
      </c>
      <c r="H818" t="s">
        <v>21</v>
      </c>
      <c r="I818" s="4">
        <v>1200</v>
      </c>
      <c r="J818" s="5">
        <v>1</v>
      </c>
      <c r="K818" s="4">
        <v>1200</v>
      </c>
      <c r="L818" s="4">
        <v>360</v>
      </c>
      <c r="M818" s="3">
        <v>0.3</v>
      </c>
    </row>
    <row r="819" spans="2:13" x14ac:dyDescent="0.25">
      <c r="B819" t="s">
        <v>13</v>
      </c>
      <c r="C819" s="1" t="s">
        <v>14</v>
      </c>
      <c r="D819" s="2">
        <v>44948</v>
      </c>
      <c r="E819" s="5" t="s">
        <v>42</v>
      </c>
      <c r="F819" s="5" t="s">
        <v>57</v>
      </c>
      <c r="G819" s="5" t="s">
        <v>58</v>
      </c>
      <c r="H819" t="s">
        <v>19</v>
      </c>
      <c r="I819" s="4">
        <v>500</v>
      </c>
      <c r="J819" s="5">
        <v>5</v>
      </c>
      <c r="K819" s="4">
        <v>2500</v>
      </c>
      <c r="L819" s="4">
        <v>625</v>
      </c>
      <c r="M819" s="3">
        <v>0.25</v>
      </c>
    </row>
    <row r="820" spans="2:13" x14ac:dyDescent="0.25">
      <c r="B820" t="s">
        <v>13</v>
      </c>
      <c r="C820" s="1" t="s">
        <v>14</v>
      </c>
      <c r="D820" s="2">
        <v>44955</v>
      </c>
      <c r="E820" s="5" t="s">
        <v>42</v>
      </c>
      <c r="F820" s="5" t="s">
        <v>57</v>
      </c>
      <c r="G820" s="5" t="s">
        <v>58</v>
      </c>
      <c r="H820" t="s">
        <v>33</v>
      </c>
      <c r="I820" s="4">
        <v>4600</v>
      </c>
      <c r="J820" s="5">
        <v>12</v>
      </c>
      <c r="K820" s="4">
        <v>55200</v>
      </c>
      <c r="L820" s="4">
        <v>13800</v>
      </c>
      <c r="M820" s="3">
        <v>0.25</v>
      </c>
    </row>
    <row r="821" spans="2:13" x14ac:dyDescent="0.25">
      <c r="B821" t="s">
        <v>34</v>
      </c>
      <c r="C821" s="1" t="s">
        <v>14</v>
      </c>
      <c r="D821" s="2">
        <v>44962</v>
      </c>
      <c r="E821" s="5" t="s">
        <v>42</v>
      </c>
      <c r="F821" s="5" t="s">
        <v>57</v>
      </c>
      <c r="G821" s="5" t="s">
        <v>58</v>
      </c>
      <c r="H821" t="s">
        <v>33</v>
      </c>
      <c r="I821" s="4">
        <v>4600</v>
      </c>
      <c r="J821" s="5">
        <v>7</v>
      </c>
      <c r="K821" s="4">
        <v>32200</v>
      </c>
      <c r="L821" s="4">
        <v>8050</v>
      </c>
      <c r="M821" s="3">
        <v>0.25</v>
      </c>
    </row>
    <row r="822" spans="2:13" x14ac:dyDescent="0.25">
      <c r="B822" t="s">
        <v>27</v>
      </c>
      <c r="C822" s="1" t="s">
        <v>20</v>
      </c>
      <c r="D822" s="2">
        <v>44969</v>
      </c>
      <c r="E822" s="5" t="s">
        <v>42</v>
      </c>
      <c r="F822" s="5" t="s">
        <v>57</v>
      </c>
      <c r="G822" s="5" t="s">
        <v>58</v>
      </c>
      <c r="H822" t="s">
        <v>18</v>
      </c>
      <c r="I822" s="4">
        <v>8902</v>
      </c>
      <c r="J822" s="5">
        <v>9</v>
      </c>
      <c r="K822" s="4">
        <v>80118</v>
      </c>
      <c r="L822" s="4">
        <v>28041.3</v>
      </c>
      <c r="M822" s="3">
        <v>0.35</v>
      </c>
    </row>
    <row r="823" spans="2:13" x14ac:dyDescent="0.25">
      <c r="B823" t="s">
        <v>13</v>
      </c>
      <c r="C823" s="1" t="s">
        <v>14</v>
      </c>
      <c r="D823" s="2">
        <v>44976</v>
      </c>
      <c r="E823" s="5" t="s">
        <v>42</v>
      </c>
      <c r="F823" s="5" t="s">
        <v>57</v>
      </c>
      <c r="G823" s="5" t="s">
        <v>58</v>
      </c>
      <c r="H823" t="s">
        <v>25</v>
      </c>
      <c r="I823" s="4">
        <v>300</v>
      </c>
      <c r="J823" s="5">
        <v>5</v>
      </c>
      <c r="K823" s="4">
        <v>1500</v>
      </c>
      <c r="L823" s="4">
        <v>225</v>
      </c>
      <c r="M823" s="3">
        <v>0.15</v>
      </c>
    </row>
    <row r="824" spans="2:13" x14ac:dyDescent="0.25">
      <c r="B824" t="s">
        <v>24</v>
      </c>
      <c r="C824" s="1" t="s">
        <v>20</v>
      </c>
      <c r="D824" s="2">
        <v>44983</v>
      </c>
      <c r="E824" s="5" t="s">
        <v>42</v>
      </c>
      <c r="F824" s="5" t="s">
        <v>57</v>
      </c>
      <c r="G824" s="5" t="s">
        <v>58</v>
      </c>
      <c r="H824" t="s">
        <v>32</v>
      </c>
      <c r="I824" s="4">
        <v>3200</v>
      </c>
      <c r="J824" s="5">
        <v>2</v>
      </c>
      <c r="K824" s="4">
        <v>6400</v>
      </c>
      <c r="L824" s="4">
        <v>1280</v>
      </c>
      <c r="M824" s="3">
        <v>0.2</v>
      </c>
    </row>
    <row r="825" spans="2:13" x14ac:dyDescent="0.25">
      <c r="B825" t="s">
        <v>27</v>
      </c>
      <c r="C825" s="1" t="s">
        <v>20</v>
      </c>
      <c r="D825" s="2">
        <v>44990</v>
      </c>
      <c r="E825" s="5" t="s">
        <v>42</v>
      </c>
      <c r="F825" s="5" t="s">
        <v>57</v>
      </c>
      <c r="G825" s="5" t="s">
        <v>58</v>
      </c>
      <c r="H825" t="s">
        <v>35</v>
      </c>
      <c r="I825" s="4">
        <v>4500</v>
      </c>
      <c r="J825" s="5">
        <v>12</v>
      </c>
      <c r="K825" s="4">
        <v>54000</v>
      </c>
      <c r="L825" s="4">
        <v>13500</v>
      </c>
      <c r="M825" s="3">
        <v>0.25</v>
      </c>
    </row>
    <row r="826" spans="2:13" x14ac:dyDescent="0.25">
      <c r="B826" t="s">
        <v>34</v>
      </c>
      <c r="C826" s="1" t="s">
        <v>20</v>
      </c>
      <c r="D826" s="2">
        <v>44997</v>
      </c>
      <c r="E826" s="5" t="s">
        <v>42</v>
      </c>
      <c r="F826" s="5" t="s">
        <v>57</v>
      </c>
      <c r="G826" s="5" t="s">
        <v>58</v>
      </c>
      <c r="H826" t="s">
        <v>26</v>
      </c>
      <c r="I826" s="4">
        <v>1700</v>
      </c>
      <c r="J826" s="5">
        <v>12</v>
      </c>
      <c r="K826" s="4">
        <v>20400</v>
      </c>
      <c r="L826" s="4">
        <v>10200</v>
      </c>
      <c r="M826" s="3">
        <v>0.5</v>
      </c>
    </row>
    <row r="827" spans="2:13" x14ac:dyDescent="0.25">
      <c r="B827" t="s">
        <v>22</v>
      </c>
      <c r="C827" s="1" t="s">
        <v>20</v>
      </c>
      <c r="D827" s="2">
        <v>45004</v>
      </c>
      <c r="E827" s="5" t="s">
        <v>42</v>
      </c>
      <c r="F827" s="5" t="s">
        <v>57</v>
      </c>
      <c r="G827" s="5" t="s">
        <v>58</v>
      </c>
      <c r="H827" t="s">
        <v>32</v>
      </c>
      <c r="I827" s="4">
        <v>3200</v>
      </c>
      <c r="J827" s="5">
        <v>8</v>
      </c>
      <c r="K827" s="4">
        <v>25600</v>
      </c>
      <c r="L827" s="4">
        <v>5120</v>
      </c>
      <c r="M827" s="3">
        <v>0.2</v>
      </c>
    </row>
    <row r="828" spans="2:13" x14ac:dyDescent="0.25">
      <c r="B828" t="s">
        <v>27</v>
      </c>
      <c r="C828" s="1" t="s">
        <v>14</v>
      </c>
      <c r="D828" s="2">
        <v>45011</v>
      </c>
      <c r="E828" s="5" t="s">
        <v>42</v>
      </c>
      <c r="F828" s="5" t="s">
        <v>57</v>
      </c>
      <c r="G828" s="5" t="s">
        <v>58</v>
      </c>
      <c r="H828" t="s">
        <v>25</v>
      </c>
      <c r="I828" s="4">
        <v>300</v>
      </c>
      <c r="J828" s="5">
        <v>7</v>
      </c>
      <c r="K828" s="4">
        <v>2100</v>
      </c>
      <c r="L828" s="4">
        <v>315</v>
      </c>
      <c r="M828" s="3">
        <v>0.15</v>
      </c>
    </row>
    <row r="829" spans="2:13" x14ac:dyDescent="0.25">
      <c r="B829" t="s">
        <v>13</v>
      </c>
      <c r="C829" s="1" t="s">
        <v>20</v>
      </c>
      <c r="D829" s="2">
        <v>45018</v>
      </c>
      <c r="E829" s="5" t="s">
        <v>42</v>
      </c>
      <c r="F829" s="5" t="s">
        <v>57</v>
      </c>
      <c r="G829" s="5" t="s">
        <v>58</v>
      </c>
      <c r="H829" t="s">
        <v>30</v>
      </c>
      <c r="I829" s="4">
        <v>3400</v>
      </c>
      <c r="J829" s="5">
        <v>12</v>
      </c>
      <c r="K829" s="4">
        <v>40800</v>
      </c>
      <c r="L829" s="4">
        <v>14280</v>
      </c>
      <c r="M829" s="3">
        <v>0.35</v>
      </c>
    </row>
    <row r="830" spans="2:13" x14ac:dyDescent="0.25">
      <c r="B830" t="s">
        <v>13</v>
      </c>
      <c r="C830" s="1" t="s">
        <v>14</v>
      </c>
      <c r="D830" s="2">
        <v>45025</v>
      </c>
      <c r="E830" s="5" t="s">
        <v>42</v>
      </c>
      <c r="F830" s="5" t="s">
        <v>57</v>
      </c>
      <c r="G830" s="5" t="s">
        <v>58</v>
      </c>
      <c r="H830" t="s">
        <v>33</v>
      </c>
      <c r="I830" s="4">
        <v>4600</v>
      </c>
      <c r="J830" s="5">
        <v>3</v>
      </c>
      <c r="K830" s="4">
        <v>13800</v>
      </c>
      <c r="L830" s="4">
        <v>3450</v>
      </c>
      <c r="M830" s="3">
        <v>0.25</v>
      </c>
    </row>
    <row r="831" spans="2:13" x14ac:dyDescent="0.25">
      <c r="B831" t="s">
        <v>27</v>
      </c>
      <c r="C831" s="1" t="s">
        <v>20</v>
      </c>
      <c r="D831" s="2">
        <v>45032</v>
      </c>
      <c r="E831" s="5" t="s">
        <v>42</v>
      </c>
      <c r="F831" s="5" t="s">
        <v>57</v>
      </c>
      <c r="G831" s="5" t="s">
        <v>58</v>
      </c>
      <c r="H831" t="s">
        <v>30</v>
      </c>
      <c r="I831" s="4">
        <v>3400</v>
      </c>
      <c r="J831" s="5">
        <v>3</v>
      </c>
      <c r="K831" s="4">
        <v>10200</v>
      </c>
      <c r="L831" s="4">
        <v>3570</v>
      </c>
      <c r="M831" s="3">
        <v>0.35</v>
      </c>
    </row>
    <row r="832" spans="2:13" x14ac:dyDescent="0.25">
      <c r="B832" t="s">
        <v>13</v>
      </c>
      <c r="C832" s="1" t="s">
        <v>20</v>
      </c>
      <c r="D832" s="2">
        <v>45039</v>
      </c>
      <c r="E832" s="5" t="s">
        <v>42</v>
      </c>
      <c r="F832" s="5" t="s">
        <v>57</v>
      </c>
      <c r="G832" s="5" t="s">
        <v>58</v>
      </c>
      <c r="H832" t="s">
        <v>26</v>
      </c>
      <c r="I832" s="4">
        <v>1700</v>
      </c>
      <c r="J832" s="5">
        <v>3</v>
      </c>
      <c r="K832" s="4">
        <v>5100</v>
      </c>
      <c r="L832" s="4">
        <v>2550</v>
      </c>
      <c r="M832" s="3">
        <v>0.5</v>
      </c>
    </row>
    <row r="833" spans="2:13" x14ac:dyDescent="0.25">
      <c r="B833" t="s">
        <v>22</v>
      </c>
      <c r="C833" s="1" t="s">
        <v>14</v>
      </c>
      <c r="D833" s="2">
        <v>45046</v>
      </c>
      <c r="E833" s="5" t="s">
        <v>42</v>
      </c>
      <c r="F833" s="5" t="s">
        <v>57</v>
      </c>
      <c r="G833" s="5" t="s">
        <v>58</v>
      </c>
      <c r="H833" t="s">
        <v>32</v>
      </c>
      <c r="I833" s="4">
        <v>3200</v>
      </c>
      <c r="J833" s="5">
        <v>8</v>
      </c>
      <c r="K833" s="4">
        <v>25600</v>
      </c>
      <c r="L833" s="4">
        <v>5120</v>
      </c>
      <c r="M833" s="3">
        <v>0.2</v>
      </c>
    </row>
    <row r="834" spans="2:13" x14ac:dyDescent="0.25">
      <c r="B834" t="s">
        <v>13</v>
      </c>
      <c r="C834" s="1" t="s">
        <v>20</v>
      </c>
      <c r="D834" s="2">
        <v>45053</v>
      </c>
      <c r="E834" s="5" t="s">
        <v>42</v>
      </c>
      <c r="F834" s="5" t="s">
        <v>57</v>
      </c>
      <c r="G834" s="5" t="s">
        <v>58</v>
      </c>
      <c r="H834" t="s">
        <v>18</v>
      </c>
      <c r="I834" s="4">
        <v>8902</v>
      </c>
      <c r="J834" s="5">
        <v>7</v>
      </c>
      <c r="K834" s="4">
        <v>62314</v>
      </c>
      <c r="L834" s="4">
        <v>21809.899999999998</v>
      </c>
      <c r="M834" s="3">
        <v>0.35</v>
      </c>
    </row>
    <row r="835" spans="2:13" x14ac:dyDescent="0.25">
      <c r="B835" t="s">
        <v>13</v>
      </c>
      <c r="C835" s="1" t="s">
        <v>20</v>
      </c>
      <c r="D835" s="2">
        <v>45060</v>
      </c>
      <c r="E835" s="5" t="s">
        <v>42</v>
      </c>
      <c r="F835" s="5" t="s">
        <v>57</v>
      </c>
      <c r="G835" s="5" t="s">
        <v>58</v>
      </c>
      <c r="H835" t="s">
        <v>35</v>
      </c>
      <c r="I835" s="4">
        <v>4500</v>
      </c>
      <c r="J835" s="5">
        <v>10</v>
      </c>
      <c r="K835" s="4">
        <v>45000</v>
      </c>
      <c r="L835" s="4">
        <v>11250</v>
      </c>
      <c r="M835" s="3">
        <v>0.25</v>
      </c>
    </row>
    <row r="836" spans="2:13" x14ac:dyDescent="0.25">
      <c r="B836" t="s">
        <v>13</v>
      </c>
      <c r="C836" s="1" t="s">
        <v>20</v>
      </c>
      <c r="D836" s="2">
        <v>45067</v>
      </c>
      <c r="E836" s="5" t="s">
        <v>42</v>
      </c>
      <c r="F836" s="5" t="s">
        <v>57</v>
      </c>
      <c r="G836" s="5" t="s">
        <v>58</v>
      </c>
      <c r="H836" t="s">
        <v>23</v>
      </c>
      <c r="I836" s="4">
        <v>5130</v>
      </c>
      <c r="J836" s="5">
        <v>6</v>
      </c>
      <c r="K836" s="4">
        <v>30780</v>
      </c>
      <c r="L836" s="4">
        <v>12312</v>
      </c>
      <c r="M836" s="3">
        <v>0.4</v>
      </c>
    </row>
    <row r="837" spans="2:13" x14ac:dyDescent="0.25">
      <c r="B837" t="s">
        <v>22</v>
      </c>
      <c r="C837" s="1" t="s">
        <v>20</v>
      </c>
      <c r="D837" s="2">
        <v>45074</v>
      </c>
      <c r="E837" s="5" t="s">
        <v>42</v>
      </c>
      <c r="F837" s="5" t="s">
        <v>57</v>
      </c>
      <c r="G837" s="5" t="s">
        <v>58</v>
      </c>
      <c r="H837" t="s">
        <v>18</v>
      </c>
      <c r="I837" s="4">
        <v>8902</v>
      </c>
      <c r="J837" s="5">
        <v>1</v>
      </c>
      <c r="K837" s="4">
        <v>8902</v>
      </c>
      <c r="L837" s="4">
        <v>3115.7</v>
      </c>
      <c r="M837" s="3">
        <v>0.35</v>
      </c>
    </row>
    <row r="838" spans="2:13" x14ac:dyDescent="0.25">
      <c r="B838" t="s">
        <v>22</v>
      </c>
      <c r="C838" s="1" t="s">
        <v>14</v>
      </c>
      <c r="D838" s="2">
        <v>45081</v>
      </c>
      <c r="E838" s="5" t="s">
        <v>42</v>
      </c>
      <c r="F838" s="5" t="s">
        <v>57</v>
      </c>
      <c r="G838" s="5" t="s">
        <v>58</v>
      </c>
      <c r="H838" t="s">
        <v>25</v>
      </c>
      <c r="I838" s="4">
        <v>300</v>
      </c>
      <c r="J838" s="5">
        <v>4</v>
      </c>
      <c r="K838" s="4">
        <v>1200</v>
      </c>
      <c r="L838" s="4">
        <v>180</v>
      </c>
      <c r="M838" s="3">
        <v>0.15</v>
      </c>
    </row>
    <row r="839" spans="2:13" x14ac:dyDescent="0.25">
      <c r="B839" t="s">
        <v>27</v>
      </c>
      <c r="C839" s="1" t="s">
        <v>20</v>
      </c>
      <c r="D839" s="2">
        <v>45088</v>
      </c>
      <c r="E839" s="5" t="s">
        <v>42</v>
      </c>
      <c r="F839" s="5" t="s">
        <v>59</v>
      </c>
      <c r="G839" s="5" t="s">
        <v>60</v>
      </c>
      <c r="H839" t="s">
        <v>28</v>
      </c>
      <c r="I839" s="4">
        <v>1500</v>
      </c>
      <c r="J839" s="5">
        <v>10</v>
      </c>
      <c r="K839" s="4">
        <v>15000</v>
      </c>
      <c r="L839" s="4">
        <v>6000</v>
      </c>
      <c r="M839" s="3">
        <v>0.4</v>
      </c>
    </row>
    <row r="840" spans="2:13" x14ac:dyDescent="0.25">
      <c r="B840" t="s">
        <v>27</v>
      </c>
      <c r="C840" s="1" t="s">
        <v>14</v>
      </c>
      <c r="D840" s="2">
        <v>45095</v>
      </c>
      <c r="E840" s="5" t="s">
        <v>42</v>
      </c>
      <c r="F840" s="5" t="s">
        <v>59</v>
      </c>
      <c r="G840" s="5" t="s">
        <v>60</v>
      </c>
      <c r="H840" t="s">
        <v>28</v>
      </c>
      <c r="I840" s="4">
        <v>1500</v>
      </c>
      <c r="J840" s="5">
        <v>10</v>
      </c>
      <c r="K840" s="4">
        <v>15000</v>
      </c>
      <c r="L840" s="4">
        <v>6000</v>
      </c>
      <c r="M840" s="3">
        <v>0.4</v>
      </c>
    </row>
    <row r="841" spans="2:13" x14ac:dyDescent="0.25">
      <c r="B841" t="s">
        <v>13</v>
      </c>
      <c r="C841" s="1" t="s">
        <v>20</v>
      </c>
      <c r="D841" s="2">
        <v>45102</v>
      </c>
      <c r="E841" s="5" t="s">
        <v>42</v>
      </c>
      <c r="F841" s="5" t="s">
        <v>59</v>
      </c>
      <c r="G841" s="5" t="s">
        <v>60</v>
      </c>
      <c r="H841" t="s">
        <v>21</v>
      </c>
      <c r="I841" s="4">
        <v>1200</v>
      </c>
      <c r="J841" s="5">
        <v>8</v>
      </c>
      <c r="K841" s="4">
        <v>9600</v>
      </c>
      <c r="L841" s="4">
        <v>2880</v>
      </c>
      <c r="M841" s="3">
        <v>0.3</v>
      </c>
    </row>
    <row r="842" spans="2:13" x14ac:dyDescent="0.25">
      <c r="B842" t="s">
        <v>27</v>
      </c>
      <c r="C842" s="1" t="s">
        <v>20</v>
      </c>
      <c r="D842" s="2">
        <v>45109</v>
      </c>
      <c r="E842" s="5" t="s">
        <v>42</v>
      </c>
      <c r="F842" s="5" t="s">
        <v>59</v>
      </c>
      <c r="G842" s="5" t="s">
        <v>60</v>
      </c>
      <c r="H842" t="s">
        <v>19</v>
      </c>
      <c r="I842" s="4">
        <v>500</v>
      </c>
      <c r="J842" s="5">
        <v>7</v>
      </c>
      <c r="K842" s="4">
        <v>3500</v>
      </c>
      <c r="L842" s="4">
        <v>875</v>
      </c>
      <c r="M842" s="3">
        <v>0.25</v>
      </c>
    </row>
    <row r="843" spans="2:13" x14ac:dyDescent="0.25">
      <c r="B843" t="s">
        <v>13</v>
      </c>
      <c r="C843" s="1" t="s">
        <v>20</v>
      </c>
      <c r="D843" s="2">
        <v>45116</v>
      </c>
      <c r="E843" s="5" t="s">
        <v>42</v>
      </c>
      <c r="F843" s="5" t="s">
        <v>59</v>
      </c>
      <c r="G843" s="5" t="s">
        <v>60</v>
      </c>
      <c r="H843" t="s">
        <v>28</v>
      </c>
      <c r="I843" s="4">
        <v>1500</v>
      </c>
      <c r="J843" s="5">
        <v>2</v>
      </c>
      <c r="K843" s="4">
        <v>3000</v>
      </c>
      <c r="L843" s="4">
        <v>1200</v>
      </c>
      <c r="M843" s="3">
        <v>0.4</v>
      </c>
    </row>
    <row r="844" spans="2:13" x14ac:dyDescent="0.25">
      <c r="B844" t="s">
        <v>24</v>
      </c>
      <c r="C844" s="1" t="s">
        <v>14</v>
      </c>
      <c r="D844" s="2">
        <v>45123</v>
      </c>
      <c r="E844" s="5" t="s">
        <v>42</v>
      </c>
      <c r="F844" s="5" t="s">
        <v>59</v>
      </c>
      <c r="G844" s="5" t="s">
        <v>60</v>
      </c>
      <c r="H844" t="s">
        <v>19</v>
      </c>
      <c r="I844" s="4">
        <v>500</v>
      </c>
      <c r="J844" s="5">
        <v>4</v>
      </c>
      <c r="K844" s="4">
        <v>2000</v>
      </c>
      <c r="L844" s="4">
        <v>500</v>
      </c>
      <c r="M844" s="3">
        <v>0.25</v>
      </c>
    </row>
    <row r="845" spans="2:13" x14ac:dyDescent="0.25">
      <c r="B845" t="s">
        <v>13</v>
      </c>
      <c r="C845" s="1" t="s">
        <v>20</v>
      </c>
      <c r="D845" s="2">
        <v>45130</v>
      </c>
      <c r="E845" s="5" t="s">
        <v>42</v>
      </c>
      <c r="F845" s="5" t="s">
        <v>59</v>
      </c>
      <c r="G845" s="5" t="s">
        <v>60</v>
      </c>
      <c r="H845" t="s">
        <v>19</v>
      </c>
      <c r="I845" s="4">
        <v>500</v>
      </c>
      <c r="J845" s="5">
        <v>5</v>
      </c>
      <c r="K845" s="4">
        <v>2500</v>
      </c>
      <c r="L845" s="4">
        <v>625</v>
      </c>
      <c r="M845" s="3">
        <v>0.25</v>
      </c>
    </row>
    <row r="846" spans="2:13" x14ac:dyDescent="0.25">
      <c r="B846" t="s">
        <v>27</v>
      </c>
      <c r="C846" s="1" t="s">
        <v>20</v>
      </c>
      <c r="D846" s="2">
        <v>45137</v>
      </c>
      <c r="E846" s="5" t="s">
        <v>42</v>
      </c>
      <c r="F846" s="5" t="s">
        <v>59</v>
      </c>
      <c r="G846" s="5" t="s">
        <v>60</v>
      </c>
      <c r="H846" t="s">
        <v>31</v>
      </c>
      <c r="I846" s="4">
        <v>5300</v>
      </c>
      <c r="J846" s="5">
        <v>11</v>
      </c>
      <c r="K846" s="4">
        <v>58300</v>
      </c>
      <c r="L846" s="4">
        <v>17490</v>
      </c>
      <c r="M846" s="3">
        <v>0.3</v>
      </c>
    </row>
    <row r="847" spans="2:13" x14ac:dyDescent="0.25">
      <c r="B847" t="s">
        <v>27</v>
      </c>
      <c r="C847" s="1" t="s">
        <v>14</v>
      </c>
      <c r="D847" s="2">
        <v>45144</v>
      </c>
      <c r="E847" s="5" t="s">
        <v>42</v>
      </c>
      <c r="F847" s="5" t="s">
        <v>59</v>
      </c>
      <c r="G847" s="5" t="s">
        <v>60</v>
      </c>
      <c r="H847" t="s">
        <v>31</v>
      </c>
      <c r="I847" s="4">
        <v>5300</v>
      </c>
      <c r="J847" s="5">
        <v>11</v>
      </c>
      <c r="K847" s="4">
        <v>58300</v>
      </c>
      <c r="L847" s="4">
        <v>17490</v>
      </c>
      <c r="M847" s="3">
        <v>0.3</v>
      </c>
    </row>
    <row r="848" spans="2:13" x14ac:dyDescent="0.25">
      <c r="B848" t="s">
        <v>34</v>
      </c>
      <c r="C848" s="1" t="s">
        <v>14</v>
      </c>
      <c r="D848" s="2">
        <v>45151</v>
      </c>
      <c r="E848" s="5" t="s">
        <v>42</v>
      </c>
      <c r="F848" s="5" t="s">
        <v>59</v>
      </c>
      <c r="G848" s="5" t="s">
        <v>60</v>
      </c>
      <c r="H848" t="s">
        <v>33</v>
      </c>
      <c r="I848" s="4">
        <v>4600</v>
      </c>
      <c r="J848" s="5">
        <v>1</v>
      </c>
      <c r="K848" s="4">
        <v>4600</v>
      </c>
      <c r="L848" s="4">
        <v>1150</v>
      </c>
      <c r="M848" s="3">
        <v>0.25</v>
      </c>
    </row>
    <row r="849" spans="2:13" x14ac:dyDescent="0.25">
      <c r="B849" t="s">
        <v>27</v>
      </c>
      <c r="C849" s="1" t="s">
        <v>20</v>
      </c>
      <c r="D849" s="2">
        <v>45158</v>
      </c>
      <c r="E849" s="5" t="s">
        <v>42</v>
      </c>
      <c r="F849" s="5" t="s">
        <v>59</v>
      </c>
      <c r="G849" s="5" t="s">
        <v>60</v>
      </c>
      <c r="H849" t="s">
        <v>18</v>
      </c>
      <c r="I849" s="4">
        <v>8902</v>
      </c>
      <c r="J849" s="5">
        <v>17</v>
      </c>
      <c r="K849" s="4">
        <v>151334</v>
      </c>
      <c r="L849" s="4">
        <v>52966.899999999994</v>
      </c>
      <c r="M849" s="3">
        <v>0.35</v>
      </c>
    </row>
    <row r="850" spans="2:13" x14ac:dyDescent="0.25">
      <c r="B850" t="s">
        <v>13</v>
      </c>
      <c r="C850" s="1" t="s">
        <v>20</v>
      </c>
      <c r="D850" s="2">
        <v>45165</v>
      </c>
      <c r="E850" s="5" t="s">
        <v>42</v>
      </c>
      <c r="F850" s="5" t="s">
        <v>59</v>
      </c>
      <c r="G850" s="5" t="s">
        <v>60</v>
      </c>
      <c r="H850" t="s">
        <v>33</v>
      </c>
      <c r="I850" s="4">
        <v>4600</v>
      </c>
      <c r="J850" s="5">
        <v>6</v>
      </c>
      <c r="K850" s="4">
        <v>27600</v>
      </c>
      <c r="L850" s="4">
        <v>6900</v>
      </c>
      <c r="M850" s="3">
        <v>0.25</v>
      </c>
    </row>
    <row r="851" spans="2:13" x14ac:dyDescent="0.25">
      <c r="B851" t="s">
        <v>22</v>
      </c>
      <c r="C851" s="1" t="s">
        <v>20</v>
      </c>
      <c r="D851" s="2">
        <v>44766</v>
      </c>
      <c r="E851" s="5" t="s">
        <v>42</v>
      </c>
      <c r="F851" s="5" t="s">
        <v>59</v>
      </c>
      <c r="G851" s="5" t="s">
        <v>60</v>
      </c>
      <c r="H851" t="s">
        <v>31</v>
      </c>
      <c r="I851" s="4">
        <v>5300</v>
      </c>
      <c r="J851" s="5">
        <v>9</v>
      </c>
      <c r="K851" s="4">
        <v>47700</v>
      </c>
      <c r="L851" s="4">
        <v>14310</v>
      </c>
      <c r="M851" s="3">
        <v>0.3</v>
      </c>
    </row>
    <row r="852" spans="2:13" x14ac:dyDescent="0.25">
      <c r="B852" t="s">
        <v>27</v>
      </c>
      <c r="C852" s="1" t="s">
        <v>20</v>
      </c>
      <c r="D852" s="2">
        <v>44773</v>
      </c>
      <c r="E852" s="5" t="s">
        <v>42</v>
      </c>
      <c r="F852" s="5" t="s">
        <v>59</v>
      </c>
      <c r="G852" s="5" t="s">
        <v>60</v>
      </c>
      <c r="H852" t="s">
        <v>21</v>
      </c>
      <c r="I852" s="4">
        <v>1200</v>
      </c>
      <c r="J852" s="5">
        <v>3</v>
      </c>
      <c r="K852" s="4">
        <v>3600</v>
      </c>
      <c r="L852" s="4">
        <v>1080</v>
      </c>
      <c r="M852" s="3">
        <v>0.3</v>
      </c>
    </row>
    <row r="853" spans="2:13" x14ac:dyDescent="0.25">
      <c r="B853" t="s">
        <v>13</v>
      </c>
      <c r="C853" s="1" t="s">
        <v>20</v>
      </c>
      <c r="D853" s="2">
        <v>44780</v>
      </c>
      <c r="E853" s="5" t="s">
        <v>42</v>
      </c>
      <c r="F853" s="5" t="s">
        <v>59</v>
      </c>
      <c r="G853" s="5" t="s">
        <v>60</v>
      </c>
      <c r="H853" t="s">
        <v>25</v>
      </c>
      <c r="I853" s="4">
        <v>300</v>
      </c>
      <c r="J853" s="5">
        <v>6</v>
      </c>
      <c r="K853" s="4">
        <v>1800</v>
      </c>
      <c r="L853" s="4">
        <v>270</v>
      </c>
      <c r="M853" s="3">
        <v>0.15</v>
      </c>
    </row>
    <row r="854" spans="2:13" x14ac:dyDescent="0.25">
      <c r="B854" t="s">
        <v>13</v>
      </c>
      <c r="C854" s="1" t="s">
        <v>14</v>
      </c>
      <c r="D854" s="2">
        <v>44787</v>
      </c>
      <c r="E854" s="5" t="s">
        <v>42</v>
      </c>
      <c r="F854" s="5" t="s">
        <v>59</v>
      </c>
      <c r="G854" s="5" t="s">
        <v>60</v>
      </c>
      <c r="H854" t="s">
        <v>35</v>
      </c>
      <c r="I854" s="4">
        <v>4500</v>
      </c>
      <c r="J854" s="5">
        <v>6</v>
      </c>
      <c r="K854" s="4">
        <v>27000</v>
      </c>
      <c r="L854" s="4">
        <v>6750</v>
      </c>
      <c r="M854" s="3">
        <v>0.25</v>
      </c>
    </row>
    <row r="855" spans="2:13" x14ac:dyDescent="0.25">
      <c r="B855" t="s">
        <v>13</v>
      </c>
      <c r="C855" s="1" t="s">
        <v>14</v>
      </c>
      <c r="D855" s="2">
        <v>44794</v>
      </c>
      <c r="E855" s="5" t="s">
        <v>42</v>
      </c>
      <c r="F855" s="5" t="s">
        <v>59</v>
      </c>
      <c r="G855" s="5" t="s">
        <v>60</v>
      </c>
      <c r="H855" t="s">
        <v>28</v>
      </c>
      <c r="I855" s="4">
        <v>1500</v>
      </c>
      <c r="J855" s="5">
        <v>5</v>
      </c>
      <c r="K855" s="4">
        <v>7500</v>
      </c>
      <c r="L855" s="4">
        <v>3000</v>
      </c>
      <c r="M855" s="3">
        <v>0.4</v>
      </c>
    </row>
    <row r="856" spans="2:13" x14ac:dyDescent="0.25">
      <c r="B856" t="s">
        <v>13</v>
      </c>
      <c r="C856" s="1" t="s">
        <v>14</v>
      </c>
      <c r="D856" s="2">
        <v>44801</v>
      </c>
      <c r="E856" s="5" t="s">
        <v>42</v>
      </c>
      <c r="F856" s="5" t="s">
        <v>59</v>
      </c>
      <c r="G856" s="5" t="s">
        <v>60</v>
      </c>
      <c r="H856" t="s">
        <v>35</v>
      </c>
      <c r="I856" s="4">
        <v>4500</v>
      </c>
      <c r="J856" s="5">
        <v>7</v>
      </c>
      <c r="K856" s="4">
        <v>31500</v>
      </c>
      <c r="L856" s="4">
        <v>7875</v>
      </c>
      <c r="M856" s="3">
        <v>0.25</v>
      </c>
    </row>
    <row r="857" spans="2:13" x14ac:dyDescent="0.25">
      <c r="B857" t="s">
        <v>13</v>
      </c>
      <c r="C857" s="1" t="s">
        <v>20</v>
      </c>
      <c r="D857" s="2">
        <v>44808</v>
      </c>
      <c r="E857" s="5" t="s">
        <v>42</v>
      </c>
      <c r="F857" s="5" t="s">
        <v>59</v>
      </c>
      <c r="G857" s="5" t="s">
        <v>60</v>
      </c>
      <c r="H857" t="s">
        <v>32</v>
      </c>
      <c r="I857" s="4">
        <v>3200</v>
      </c>
      <c r="J857" s="5">
        <v>7</v>
      </c>
      <c r="K857" s="4">
        <v>22400</v>
      </c>
      <c r="L857" s="4">
        <v>4480</v>
      </c>
      <c r="M857" s="3">
        <v>0.2</v>
      </c>
    </row>
    <row r="858" spans="2:13" x14ac:dyDescent="0.25">
      <c r="B858" t="s">
        <v>13</v>
      </c>
      <c r="C858" s="1" t="s">
        <v>20</v>
      </c>
      <c r="D858" s="2">
        <v>44815</v>
      </c>
      <c r="E858" s="5" t="s">
        <v>42</v>
      </c>
      <c r="F858" s="5" t="s">
        <v>59</v>
      </c>
      <c r="G858" s="5" t="s">
        <v>60</v>
      </c>
      <c r="H858" t="s">
        <v>28</v>
      </c>
      <c r="I858" s="4">
        <v>1500</v>
      </c>
      <c r="J858" s="5">
        <v>9</v>
      </c>
      <c r="K858" s="4">
        <v>13500</v>
      </c>
      <c r="L858" s="4">
        <v>5400</v>
      </c>
      <c r="M858" s="3">
        <v>0.4</v>
      </c>
    </row>
    <row r="859" spans="2:13" x14ac:dyDescent="0.25">
      <c r="B859" t="s">
        <v>27</v>
      </c>
      <c r="C859" s="1" t="s">
        <v>20</v>
      </c>
      <c r="D859" s="2">
        <v>44822</v>
      </c>
      <c r="E859" s="5" t="s">
        <v>42</v>
      </c>
      <c r="F859" s="5" t="s">
        <v>59</v>
      </c>
      <c r="G859" s="5" t="s">
        <v>60</v>
      </c>
      <c r="H859" t="s">
        <v>19</v>
      </c>
      <c r="I859" s="4">
        <v>500</v>
      </c>
      <c r="J859" s="5">
        <v>2</v>
      </c>
      <c r="K859" s="4">
        <v>1000</v>
      </c>
      <c r="L859" s="4">
        <v>250</v>
      </c>
      <c r="M859" s="3">
        <v>0.25</v>
      </c>
    </row>
    <row r="860" spans="2:13" x14ac:dyDescent="0.25">
      <c r="B860" t="s">
        <v>13</v>
      </c>
      <c r="C860" s="1" t="s">
        <v>14</v>
      </c>
      <c r="D860" s="2">
        <v>44829</v>
      </c>
      <c r="E860" s="5" t="s">
        <v>42</v>
      </c>
      <c r="F860" s="5" t="s">
        <v>59</v>
      </c>
      <c r="G860" s="5" t="s">
        <v>60</v>
      </c>
      <c r="H860" t="s">
        <v>19</v>
      </c>
      <c r="I860" s="4">
        <v>500</v>
      </c>
      <c r="J860" s="5">
        <v>9</v>
      </c>
      <c r="K860" s="4">
        <v>4500</v>
      </c>
      <c r="L860" s="4">
        <v>1125</v>
      </c>
      <c r="M860" s="3">
        <v>0.25</v>
      </c>
    </row>
    <row r="861" spans="2:13" x14ac:dyDescent="0.25">
      <c r="B861" t="s">
        <v>13</v>
      </c>
      <c r="C861" s="1" t="s">
        <v>20</v>
      </c>
      <c r="D861" s="2">
        <v>44836</v>
      </c>
      <c r="E861" s="5" t="s">
        <v>42</v>
      </c>
      <c r="F861" s="5" t="s">
        <v>59</v>
      </c>
      <c r="G861" s="5" t="s">
        <v>60</v>
      </c>
      <c r="H861" t="s">
        <v>31</v>
      </c>
      <c r="I861" s="4">
        <v>5300</v>
      </c>
      <c r="J861" s="5">
        <v>4</v>
      </c>
      <c r="K861" s="4">
        <v>21200</v>
      </c>
      <c r="L861" s="4">
        <v>6360</v>
      </c>
      <c r="M861" s="3">
        <v>0.3</v>
      </c>
    </row>
    <row r="862" spans="2:13" x14ac:dyDescent="0.25">
      <c r="B862" t="s">
        <v>27</v>
      </c>
      <c r="C862" s="1" t="s">
        <v>20</v>
      </c>
      <c r="D862" s="2">
        <v>44843</v>
      </c>
      <c r="E862" s="5" t="s">
        <v>42</v>
      </c>
      <c r="F862" s="5" t="s">
        <v>59</v>
      </c>
      <c r="G862" s="5" t="s">
        <v>60</v>
      </c>
      <c r="H862" t="s">
        <v>33</v>
      </c>
      <c r="I862" s="4">
        <v>4600</v>
      </c>
      <c r="J862" s="5">
        <v>5</v>
      </c>
      <c r="K862" s="4">
        <v>23000</v>
      </c>
      <c r="L862" s="4">
        <v>5750</v>
      </c>
      <c r="M862" s="3">
        <v>0.25</v>
      </c>
    </row>
    <row r="863" spans="2:13" x14ac:dyDescent="0.25">
      <c r="B863" t="s">
        <v>27</v>
      </c>
      <c r="C863" s="1" t="s">
        <v>20</v>
      </c>
      <c r="D863" s="2">
        <v>44850</v>
      </c>
      <c r="E863" s="5" t="s">
        <v>42</v>
      </c>
      <c r="F863" s="5" t="s">
        <v>59</v>
      </c>
      <c r="G863" s="5" t="s">
        <v>60</v>
      </c>
      <c r="H863" t="s">
        <v>33</v>
      </c>
      <c r="I863" s="4">
        <v>4600</v>
      </c>
      <c r="J863" s="5">
        <v>11</v>
      </c>
      <c r="K863" s="4">
        <v>50600</v>
      </c>
      <c r="L863" s="4">
        <v>12650</v>
      </c>
      <c r="M863" s="3">
        <v>0.25</v>
      </c>
    </row>
    <row r="864" spans="2:13" x14ac:dyDescent="0.25">
      <c r="B864" t="s">
        <v>13</v>
      </c>
      <c r="C864" s="1" t="s">
        <v>20</v>
      </c>
      <c r="D864" s="2">
        <v>44857</v>
      </c>
      <c r="E864" s="5" t="s">
        <v>42</v>
      </c>
      <c r="F864" s="5" t="s">
        <v>59</v>
      </c>
      <c r="G864" s="5" t="s">
        <v>60</v>
      </c>
      <c r="H864" t="s">
        <v>21</v>
      </c>
      <c r="I864" s="4">
        <v>1200</v>
      </c>
      <c r="J864" s="5">
        <v>6</v>
      </c>
      <c r="K864" s="4">
        <v>7200</v>
      </c>
      <c r="L864" s="4">
        <v>2160</v>
      </c>
      <c r="M864" s="3">
        <v>0.3</v>
      </c>
    </row>
    <row r="865" spans="2:13" x14ac:dyDescent="0.25">
      <c r="B865" t="s">
        <v>13</v>
      </c>
      <c r="C865" s="1" t="s">
        <v>14</v>
      </c>
      <c r="D865" s="2">
        <v>44864</v>
      </c>
      <c r="E865" s="5" t="s">
        <v>42</v>
      </c>
      <c r="F865" s="5" t="s">
        <v>59</v>
      </c>
      <c r="G865" s="5" t="s">
        <v>60</v>
      </c>
      <c r="H865" t="s">
        <v>32</v>
      </c>
      <c r="I865" s="4">
        <v>3200</v>
      </c>
      <c r="J865" s="5">
        <v>1</v>
      </c>
      <c r="K865" s="4">
        <v>3200</v>
      </c>
      <c r="L865" s="4">
        <v>640</v>
      </c>
      <c r="M865" s="3">
        <v>0.2</v>
      </c>
    </row>
    <row r="866" spans="2:13" x14ac:dyDescent="0.25">
      <c r="B866" t="s">
        <v>13</v>
      </c>
      <c r="C866" s="1" t="s">
        <v>14</v>
      </c>
      <c r="D866" s="2">
        <v>44871</v>
      </c>
      <c r="E866" s="5" t="s">
        <v>42</v>
      </c>
      <c r="F866" s="5" t="s">
        <v>59</v>
      </c>
      <c r="G866" s="5" t="s">
        <v>60</v>
      </c>
      <c r="H866" t="s">
        <v>31</v>
      </c>
      <c r="I866" s="4">
        <v>5300</v>
      </c>
      <c r="J866" s="5">
        <v>12</v>
      </c>
      <c r="K866" s="4">
        <v>63600</v>
      </c>
      <c r="L866" s="4">
        <v>19080</v>
      </c>
      <c r="M866" s="3">
        <v>0.3</v>
      </c>
    </row>
    <row r="867" spans="2:13" x14ac:dyDescent="0.25">
      <c r="B867" t="s">
        <v>27</v>
      </c>
      <c r="C867" s="1" t="s">
        <v>20</v>
      </c>
      <c r="D867" s="2">
        <v>44878</v>
      </c>
      <c r="E867" s="5" t="s">
        <v>42</v>
      </c>
      <c r="F867" s="5" t="s">
        <v>59</v>
      </c>
      <c r="G867" s="5" t="s">
        <v>60</v>
      </c>
      <c r="H867" t="s">
        <v>19</v>
      </c>
      <c r="I867" s="4">
        <v>500</v>
      </c>
      <c r="J867" s="5">
        <v>5</v>
      </c>
      <c r="K867" s="4">
        <v>2500</v>
      </c>
      <c r="L867" s="4">
        <v>625</v>
      </c>
      <c r="M867" s="3">
        <v>0.25</v>
      </c>
    </row>
    <row r="868" spans="2:13" x14ac:dyDescent="0.25">
      <c r="B868" t="s">
        <v>34</v>
      </c>
      <c r="C868" s="1" t="s">
        <v>20</v>
      </c>
      <c r="D868" s="2">
        <v>44885</v>
      </c>
      <c r="E868" s="5" t="s">
        <v>42</v>
      </c>
      <c r="F868" s="5" t="s">
        <v>59</v>
      </c>
      <c r="G868" s="5" t="s">
        <v>60</v>
      </c>
      <c r="H868" t="s">
        <v>23</v>
      </c>
      <c r="I868" s="4">
        <v>5130</v>
      </c>
      <c r="J868" s="5">
        <v>7</v>
      </c>
      <c r="K868" s="4">
        <v>35910</v>
      </c>
      <c r="L868" s="4">
        <v>14364</v>
      </c>
      <c r="M868" s="3">
        <v>0.4</v>
      </c>
    </row>
    <row r="869" spans="2:13" x14ac:dyDescent="0.25">
      <c r="B869" t="s">
        <v>13</v>
      </c>
      <c r="C869" s="1" t="s">
        <v>14</v>
      </c>
      <c r="D869" s="2">
        <v>44892</v>
      </c>
      <c r="E869" s="5" t="s">
        <v>42</v>
      </c>
      <c r="F869" s="5" t="s">
        <v>59</v>
      </c>
      <c r="G869" s="5" t="s">
        <v>60</v>
      </c>
      <c r="H869" t="s">
        <v>28</v>
      </c>
      <c r="I869" s="4">
        <v>1500</v>
      </c>
      <c r="J869" s="5">
        <v>5</v>
      </c>
      <c r="K869" s="4">
        <v>7500</v>
      </c>
      <c r="L869" s="4">
        <v>3000</v>
      </c>
      <c r="M869" s="3">
        <v>0.4</v>
      </c>
    </row>
    <row r="870" spans="2:13" x14ac:dyDescent="0.25">
      <c r="B870" t="s">
        <v>27</v>
      </c>
      <c r="C870" s="1" t="s">
        <v>20</v>
      </c>
      <c r="D870" s="2">
        <v>44899</v>
      </c>
      <c r="E870" s="5" t="s">
        <v>42</v>
      </c>
      <c r="F870" s="5" t="s">
        <v>59</v>
      </c>
      <c r="G870" s="5" t="s">
        <v>60</v>
      </c>
      <c r="H870" t="s">
        <v>31</v>
      </c>
      <c r="I870" s="4">
        <v>5300</v>
      </c>
      <c r="J870" s="5">
        <v>10</v>
      </c>
      <c r="K870" s="4">
        <v>53000</v>
      </c>
      <c r="L870" s="4">
        <v>15900</v>
      </c>
      <c r="M870" s="3">
        <v>0.3</v>
      </c>
    </row>
    <row r="871" spans="2:13" x14ac:dyDescent="0.25">
      <c r="B871" t="s">
        <v>13</v>
      </c>
      <c r="C871" s="1" t="s">
        <v>20</v>
      </c>
      <c r="D871" s="2">
        <v>44906</v>
      </c>
      <c r="E871" s="5" t="s">
        <v>42</v>
      </c>
      <c r="F871" s="5" t="s">
        <v>59</v>
      </c>
      <c r="G871" s="5" t="s">
        <v>60</v>
      </c>
      <c r="H871" t="s">
        <v>29</v>
      </c>
      <c r="I871" s="4">
        <v>5340</v>
      </c>
      <c r="J871" s="5">
        <v>8</v>
      </c>
      <c r="K871" s="4">
        <v>42720</v>
      </c>
      <c r="L871" s="4">
        <v>12816</v>
      </c>
      <c r="M871" s="3">
        <v>0.3</v>
      </c>
    </row>
    <row r="872" spans="2:13" x14ac:dyDescent="0.25">
      <c r="B872" t="s">
        <v>24</v>
      </c>
      <c r="C872" s="1" t="s">
        <v>20</v>
      </c>
      <c r="D872" s="2">
        <v>44913</v>
      </c>
      <c r="E872" s="5" t="s">
        <v>42</v>
      </c>
      <c r="F872" s="5" t="s">
        <v>59</v>
      </c>
      <c r="G872" s="5" t="s">
        <v>60</v>
      </c>
      <c r="H872" t="s">
        <v>31</v>
      </c>
      <c r="I872" s="4">
        <v>5300</v>
      </c>
      <c r="J872" s="5">
        <v>6</v>
      </c>
      <c r="K872" s="4">
        <v>31800</v>
      </c>
      <c r="L872" s="4">
        <v>9540</v>
      </c>
      <c r="M872" s="3">
        <v>0.3</v>
      </c>
    </row>
    <row r="873" spans="2:13" x14ac:dyDescent="0.25">
      <c r="B873" t="s">
        <v>27</v>
      </c>
      <c r="C873" s="1" t="s">
        <v>14</v>
      </c>
      <c r="D873" s="2">
        <v>44920</v>
      </c>
      <c r="E873" s="5" t="s">
        <v>42</v>
      </c>
      <c r="F873" s="5" t="s">
        <v>59</v>
      </c>
      <c r="G873" s="5" t="s">
        <v>60</v>
      </c>
      <c r="H873" t="s">
        <v>19</v>
      </c>
      <c r="I873" s="4">
        <v>500</v>
      </c>
      <c r="J873" s="5">
        <v>5</v>
      </c>
      <c r="K873" s="4">
        <v>2500</v>
      </c>
      <c r="L873" s="4">
        <v>625</v>
      </c>
      <c r="M873" s="3">
        <v>0.25</v>
      </c>
    </row>
    <row r="874" spans="2:13" x14ac:dyDescent="0.25">
      <c r="B874" t="s">
        <v>13</v>
      </c>
      <c r="C874" s="1" t="s">
        <v>20</v>
      </c>
      <c r="D874" s="2">
        <v>44927</v>
      </c>
      <c r="E874" s="5" t="s">
        <v>42</v>
      </c>
      <c r="F874" s="5" t="s">
        <v>59</v>
      </c>
      <c r="G874" s="5" t="s">
        <v>60</v>
      </c>
      <c r="H874" t="s">
        <v>18</v>
      </c>
      <c r="I874" s="4">
        <v>8902</v>
      </c>
      <c r="J874" s="5">
        <v>11</v>
      </c>
      <c r="K874" s="4">
        <v>97922</v>
      </c>
      <c r="L874" s="4">
        <v>34272.699999999997</v>
      </c>
      <c r="M874" s="3">
        <v>0.35</v>
      </c>
    </row>
    <row r="875" spans="2:13" x14ac:dyDescent="0.25">
      <c r="B875" t="s">
        <v>24</v>
      </c>
      <c r="C875" s="1" t="s">
        <v>20</v>
      </c>
      <c r="D875" s="2">
        <v>44934</v>
      </c>
      <c r="E875" s="5" t="s">
        <v>42</v>
      </c>
      <c r="F875" s="5" t="s">
        <v>59</v>
      </c>
      <c r="G875" s="5" t="s">
        <v>60</v>
      </c>
      <c r="H875" t="s">
        <v>29</v>
      </c>
      <c r="I875" s="4">
        <v>5340</v>
      </c>
      <c r="J875" s="5">
        <v>5</v>
      </c>
      <c r="K875" s="4">
        <v>26700</v>
      </c>
      <c r="L875" s="4">
        <v>8010</v>
      </c>
      <c r="M875" s="3">
        <v>0.3</v>
      </c>
    </row>
    <row r="876" spans="2:13" x14ac:dyDescent="0.25">
      <c r="B876" t="s">
        <v>24</v>
      </c>
      <c r="C876" s="1" t="s">
        <v>14</v>
      </c>
      <c r="D876" s="2">
        <v>44941</v>
      </c>
      <c r="E876" s="5" t="s">
        <v>42</v>
      </c>
      <c r="F876" s="5" t="s">
        <v>59</v>
      </c>
      <c r="G876" s="5" t="s">
        <v>60</v>
      </c>
      <c r="H876" t="s">
        <v>25</v>
      </c>
      <c r="I876" s="4">
        <v>300</v>
      </c>
      <c r="J876" s="5">
        <v>3</v>
      </c>
      <c r="K876" s="4">
        <v>900</v>
      </c>
      <c r="L876" s="4">
        <v>135</v>
      </c>
      <c r="M876" s="3">
        <v>0.15</v>
      </c>
    </row>
    <row r="877" spans="2:13" x14ac:dyDescent="0.25">
      <c r="B877" t="s">
        <v>13</v>
      </c>
      <c r="C877" s="1" t="s">
        <v>14</v>
      </c>
      <c r="D877" s="2">
        <v>44948</v>
      </c>
      <c r="E877" s="5" t="s">
        <v>42</v>
      </c>
      <c r="F877" s="5" t="s">
        <v>59</v>
      </c>
      <c r="G877" s="5" t="s">
        <v>60</v>
      </c>
      <c r="H877" t="s">
        <v>32</v>
      </c>
      <c r="I877" s="4">
        <v>3200</v>
      </c>
      <c r="J877" s="5">
        <v>3</v>
      </c>
      <c r="K877" s="4">
        <v>9600</v>
      </c>
      <c r="L877" s="4">
        <v>1920</v>
      </c>
      <c r="M877" s="3">
        <v>0.2</v>
      </c>
    </row>
    <row r="878" spans="2:13" x14ac:dyDescent="0.25">
      <c r="B878" t="s">
        <v>34</v>
      </c>
      <c r="C878" s="1" t="s">
        <v>20</v>
      </c>
      <c r="D878" s="2">
        <v>44955</v>
      </c>
      <c r="E878" s="5" t="s">
        <v>42</v>
      </c>
      <c r="F878" s="5" t="s">
        <v>59</v>
      </c>
      <c r="G878" s="5" t="s">
        <v>60</v>
      </c>
      <c r="H878" t="s">
        <v>31</v>
      </c>
      <c r="I878" s="4">
        <v>5300</v>
      </c>
      <c r="J878" s="5">
        <v>1</v>
      </c>
      <c r="K878" s="4">
        <v>5300</v>
      </c>
      <c r="L878" s="4">
        <v>1590</v>
      </c>
      <c r="M878" s="3">
        <v>0.3</v>
      </c>
    </row>
    <row r="879" spans="2:13" x14ac:dyDescent="0.25">
      <c r="B879" t="s">
        <v>27</v>
      </c>
      <c r="C879" s="1" t="s">
        <v>14</v>
      </c>
      <c r="D879" s="2">
        <v>44962</v>
      </c>
      <c r="E879" s="5" t="s">
        <v>42</v>
      </c>
      <c r="F879" s="5" t="s">
        <v>59</v>
      </c>
      <c r="G879" s="5" t="s">
        <v>60</v>
      </c>
      <c r="H879" t="s">
        <v>30</v>
      </c>
      <c r="I879" s="4">
        <v>3400</v>
      </c>
      <c r="J879" s="5">
        <v>1</v>
      </c>
      <c r="K879" s="4">
        <v>3400</v>
      </c>
      <c r="L879" s="4">
        <v>1190</v>
      </c>
      <c r="M879" s="3">
        <v>0.35</v>
      </c>
    </row>
    <row r="880" spans="2:13" x14ac:dyDescent="0.25">
      <c r="B880" t="s">
        <v>13</v>
      </c>
      <c r="C880" s="1" t="s">
        <v>20</v>
      </c>
      <c r="D880" s="2">
        <v>44969</v>
      </c>
      <c r="E880" s="5" t="s">
        <v>42</v>
      </c>
      <c r="F880" s="5" t="s">
        <v>59</v>
      </c>
      <c r="G880" s="5" t="s">
        <v>60</v>
      </c>
      <c r="H880" t="s">
        <v>32</v>
      </c>
      <c r="I880" s="4">
        <v>3200</v>
      </c>
      <c r="J880" s="5">
        <v>7</v>
      </c>
      <c r="K880" s="4">
        <v>22400</v>
      </c>
      <c r="L880" s="4">
        <v>4480</v>
      </c>
      <c r="M880" s="3">
        <v>0.2</v>
      </c>
    </row>
    <row r="881" spans="2:13" x14ac:dyDescent="0.25">
      <c r="B881" t="s">
        <v>13</v>
      </c>
      <c r="C881" s="1" t="s">
        <v>20</v>
      </c>
      <c r="D881" s="2">
        <v>44976</v>
      </c>
      <c r="E881" s="5" t="s">
        <v>42</v>
      </c>
      <c r="F881" s="5" t="s">
        <v>59</v>
      </c>
      <c r="G881" s="5" t="s">
        <v>60</v>
      </c>
      <c r="H881" t="s">
        <v>19</v>
      </c>
      <c r="I881" s="4">
        <v>500</v>
      </c>
      <c r="J881" s="5">
        <v>5</v>
      </c>
      <c r="K881" s="4">
        <v>2500</v>
      </c>
      <c r="L881" s="4">
        <v>625</v>
      </c>
      <c r="M881" s="3">
        <v>0.25</v>
      </c>
    </row>
    <row r="882" spans="2:13" x14ac:dyDescent="0.25">
      <c r="B882" t="s">
        <v>13</v>
      </c>
      <c r="C882" s="1" t="s">
        <v>20</v>
      </c>
      <c r="D882" s="2">
        <v>44983</v>
      </c>
      <c r="E882" s="5" t="s">
        <v>42</v>
      </c>
      <c r="F882" s="5" t="s">
        <v>59</v>
      </c>
      <c r="G882" s="5" t="s">
        <v>60</v>
      </c>
      <c r="H882" t="s">
        <v>33</v>
      </c>
      <c r="I882" s="4">
        <v>4600</v>
      </c>
      <c r="J882" s="5">
        <v>12</v>
      </c>
      <c r="K882" s="4">
        <v>55200</v>
      </c>
      <c r="L882" s="4">
        <v>13800</v>
      </c>
      <c r="M882" s="3">
        <v>0.25</v>
      </c>
    </row>
    <row r="883" spans="2:13" x14ac:dyDescent="0.25">
      <c r="B883" t="s">
        <v>24</v>
      </c>
      <c r="C883" s="1" t="s">
        <v>20</v>
      </c>
      <c r="D883" s="2">
        <v>44990</v>
      </c>
      <c r="E883" s="5" t="s">
        <v>42</v>
      </c>
      <c r="F883" s="5" t="s">
        <v>59</v>
      </c>
      <c r="G883" s="5" t="s">
        <v>60</v>
      </c>
      <c r="H883" t="s">
        <v>23</v>
      </c>
      <c r="I883" s="4">
        <v>5130</v>
      </c>
      <c r="J883" s="5">
        <v>7</v>
      </c>
      <c r="K883" s="4">
        <v>35910</v>
      </c>
      <c r="L883" s="4">
        <v>14364</v>
      </c>
      <c r="M883" s="3">
        <v>0.4</v>
      </c>
    </row>
    <row r="884" spans="2:13" x14ac:dyDescent="0.25">
      <c r="B884" t="s">
        <v>13</v>
      </c>
      <c r="C884" s="1" t="s">
        <v>20</v>
      </c>
      <c r="D884" s="2">
        <v>44997</v>
      </c>
      <c r="E884" s="5" t="s">
        <v>42</v>
      </c>
      <c r="F884" s="5" t="s">
        <v>59</v>
      </c>
      <c r="G884" s="5" t="s">
        <v>60</v>
      </c>
      <c r="H884" t="s">
        <v>18</v>
      </c>
      <c r="I884" s="4">
        <v>8902</v>
      </c>
      <c r="J884" s="5">
        <v>10</v>
      </c>
      <c r="K884" s="4">
        <v>89020</v>
      </c>
      <c r="L884" s="4">
        <v>31156.999999999996</v>
      </c>
      <c r="M884" s="3">
        <v>0.35</v>
      </c>
    </row>
    <row r="885" spans="2:13" x14ac:dyDescent="0.25">
      <c r="B885" t="s">
        <v>27</v>
      </c>
      <c r="C885" s="1" t="s">
        <v>20</v>
      </c>
      <c r="D885" s="2">
        <v>45004</v>
      </c>
      <c r="E885" s="5" t="s">
        <v>42</v>
      </c>
      <c r="F885" s="5" t="s">
        <v>59</v>
      </c>
      <c r="G885" s="5" t="s">
        <v>60</v>
      </c>
      <c r="H885" t="s">
        <v>18</v>
      </c>
      <c r="I885" s="4">
        <v>8902</v>
      </c>
      <c r="J885" s="5">
        <v>9</v>
      </c>
      <c r="K885" s="4">
        <v>80118</v>
      </c>
      <c r="L885" s="4">
        <v>28041.3</v>
      </c>
      <c r="M885" s="3">
        <v>0.35</v>
      </c>
    </row>
    <row r="886" spans="2:13" x14ac:dyDescent="0.25">
      <c r="B886" t="s">
        <v>27</v>
      </c>
      <c r="C886" s="1" t="s">
        <v>20</v>
      </c>
      <c r="D886" s="2">
        <v>45011</v>
      </c>
      <c r="E886" s="5" t="s">
        <v>42</v>
      </c>
      <c r="F886" s="5" t="s">
        <v>59</v>
      </c>
      <c r="G886" s="5" t="s">
        <v>60</v>
      </c>
      <c r="H886" t="s">
        <v>18</v>
      </c>
      <c r="I886" s="4">
        <v>8902</v>
      </c>
      <c r="J886" s="5">
        <v>9</v>
      </c>
      <c r="K886" s="4">
        <v>80118</v>
      </c>
      <c r="L886" s="4">
        <v>28041.3</v>
      </c>
      <c r="M886" s="3">
        <v>0.35</v>
      </c>
    </row>
    <row r="887" spans="2:13" x14ac:dyDescent="0.25">
      <c r="B887" t="s">
        <v>27</v>
      </c>
      <c r="C887" s="1" t="s">
        <v>20</v>
      </c>
      <c r="D887" s="2">
        <v>45018</v>
      </c>
      <c r="E887" s="5" t="s">
        <v>42</v>
      </c>
      <c r="F887" s="5" t="s">
        <v>59</v>
      </c>
      <c r="G887" s="5" t="s">
        <v>60</v>
      </c>
      <c r="H887" t="s">
        <v>19</v>
      </c>
      <c r="I887" s="4">
        <v>500</v>
      </c>
      <c r="J887" s="5">
        <v>6</v>
      </c>
      <c r="K887" s="4">
        <v>3000</v>
      </c>
      <c r="L887" s="4">
        <v>750</v>
      </c>
      <c r="M887" s="3">
        <v>0.25</v>
      </c>
    </row>
    <row r="888" spans="2:13" x14ac:dyDescent="0.25">
      <c r="B888" t="s">
        <v>34</v>
      </c>
      <c r="C888" s="1" t="s">
        <v>20</v>
      </c>
      <c r="D888" s="2">
        <v>45025</v>
      </c>
      <c r="E888" s="5" t="s">
        <v>42</v>
      </c>
      <c r="F888" s="5" t="s">
        <v>59</v>
      </c>
      <c r="G888" s="5" t="s">
        <v>60</v>
      </c>
      <c r="H888" t="s">
        <v>18</v>
      </c>
      <c r="I888" s="4">
        <v>8902</v>
      </c>
      <c r="J888" s="5">
        <v>6</v>
      </c>
      <c r="K888" s="4">
        <v>53412</v>
      </c>
      <c r="L888" s="4">
        <v>18694.199999999997</v>
      </c>
      <c r="M888" s="3">
        <v>0.35</v>
      </c>
    </row>
    <row r="889" spans="2:13" x14ac:dyDescent="0.25">
      <c r="B889" t="s">
        <v>13</v>
      </c>
      <c r="C889" s="1" t="s">
        <v>20</v>
      </c>
      <c r="D889" s="2">
        <v>45032</v>
      </c>
      <c r="E889" s="5" t="s">
        <v>42</v>
      </c>
      <c r="F889" s="5" t="s">
        <v>59</v>
      </c>
      <c r="G889" s="5" t="s">
        <v>60</v>
      </c>
      <c r="H889" t="s">
        <v>21</v>
      </c>
      <c r="I889" s="4">
        <v>1200</v>
      </c>
      <c r="J889" s="5">
        <v>8</v>
      </c>
      <c r="K889" s="4">
        <v>9600</v>
      </c>
      <c r="L889" s="4">
        <v>2880</v>
      </c>
      <c r="M889" s="3">
        <v>0.3</v>
      </c>
    </row>
    <row r="890" spans="2:13" x14ac:dyDescent="0.25">
      <c r="B890" t="s">
        <v>13</v>
      </c>
      <c r="C890" s="1" t="s">
        <v>20</v>
      </c>
      <c r="D890" s="2">
        <v>45039</v>
      </c>
      <c r="E890" s="5" t="s">
        <v>42</v>
      </c>
      <c r="F890" s="5" t="s">
        <v>59</v>
      </c>
      <c r="G890" s="5" t="s">
        <v>60</v>
      </c>
      <c r="H890" t="s">
        <v>28</v>
      </c>
      <c r="I890" s="4">
        <v>1500</v>
      </c>
      <c r="J890" s="5">
        <v>5</v>
      </c>
      <c r="K890" s="4">
        <v>7500</v>
      </c>
      <c r="L890" s="4">
        <v>3000</v>
      </c>
      <c r="M890" s="3">
        <v>0.4</v>
      </c>
    </row>
    <row r="891" spans="2:13" x14ac:dyDescent="0.25">
      <c r="B891" t="s">
        <v>24</v>
      </c>
      <c r="C891" s="1" t="s">
        <v>20</v>
      </c>
      <c r="D891" s="2">
        <v>45046</v>
      </c>
      <c r="E891" s="5" t="s">
        <v>42</v>
      </c>
      <c r="F891" s="5" t="s">
        <v>59</v>
      </c>
      <c r="G891" s="5" t="s">
        <v>60</v>
      </c>
      <c r="H891" t="s">
        <v>29</v>
      </c>
      <c r="I891" s="4">
        <v>5340</v>
      </c>
      <c r="J891" s="5">
        <v>9</v>
      </c>
      <c r="K891" s="4">
        <v>48060</v>
      </c>
      <c r="L891" s="4">
        <v>14418</v>
      </c>
      <c r="M891" s="3">
        <v>0.3</v>
      </c>
    </row>
    <row r="892" spans="2:13" x14ac:dyDescent="0.25">
      <c r="B892" t="s">
        <v>24</v>
      </c>
      <c r="C892" s="1" t="s">
        <v>20</v>
      </c>
      <c r="D892" s="2">
        <v>45053</v>
      </c>
      <c r="E892" s="5" t="s">
        <v>42</v>
      </c>
      <c r="F892" s="5" t="s">
        <v>59</v>
      </c>
      <c r="G892" s="5" t="s">
        <v>60</v>
      </c>
      <c r="H892" t="s">
        <v>32</v>
      </c>
      <c r="I892" s="4">
        <v>3200</v>
      </c>
      <c r="J892" s="5">
        <v>2</v>
      </c>
      <c r="K892" s="4">
        <v>6400</v>
      </c>
      <c r="L892" s="4">
        <v>1280</v>
      </c>
      <c r="M892" s="3">
        <v>0.2</v>
      </c>
    </row>
    <row r="893" spans="2:13" x14ac:dyDescent="0.25">
      <c r="B893" t="s">
        <v>13</v>
      </c>
      <c r="C893" s="1" t="s">
        <v>14</v>
      </c>
      <c r="D893" s="2">
        <v>45060</v>
      </c>
      <c r="E893" s="5" t="s">
        <v>42</v>
      </c>
      <c r="F893" s="5" t="s">
        <v>59</v>
      </c>
      <c r="G893" s="5" t="s">
        <v>60</v>
      </c>
      <c r="H893" t="s">
        <v>31</v>
      </c>
      <c r="I893" s="4">
        <v>5300</v>
      </c>
      <c r="J893" s="5">
        <v>2</v>
      </c>
      <c r="K893" s="4">
        <v>10600</v>
      </c>
      <c r="L893" s="4">
        <v>3180</v>
      </c>
      <c r="M893" s="3">
        <v>0.3</v>
      </c>
    </row>
    <row r="894" spans="2:13" x14ac:dyDescent="0.25">
      <c r="B894" t="s">
        <v>24</v>
      </c>
      <c r="C894" s="1" t="s">
        <v>20</v>
      </c>
      <c r="D894" s="2">
        <v>45067</v>
      </c>
      <c r="E894" s="5" t="s">
        <v>42</v>
      </c>
      <c r="F894" s="5" t="s">
        <v>59</v>
      </c>
      <c r="G894" s="5" t="s">
        <v>60</v>
      </c>
      <c r="H894" t="s">
        <v>28</v>
      </c>
      <c r="I894" s="4">
        <v>1500</v>
      </c>
      <c r="J894" s="5">
        <v>11</v>
      </c>
      <c r="K894" s="4">
        <v>16500</v>
      </c>
      <c r="L894" s="4">
        <v>6600</v>
      </c>
      <c r="M894" s="3">
        <v>0.4</v>
      </c>
    </row>
    <row r="895" spans="2:13" x14ac:dyDescent="0.25">
      <c r="B895" t="s">
        <v>22</v>
      </c>
      <c r="C895" s="1" t="s">
        <v>20</v>
      </c>
      <c r="D895" s="2">
        <v>45074</v>
      </c>
      <c r="E895" s="5" t="s">
        <v>42</v>
      </c>
      <c r="F895" s="5" t="s">
        <v>59</v>
      </c>
      <c r="G895" s="5" t="s">
        <v>60</v>
      </c>
      <c r="H895" t="s">
        <v>33</v>
      </c>
      <c r="I895" s="4">
        <v>4600</v>
      </c>
      <c r="J895" s="5">
        <v>9</v>
      </c>
      <c r="K895" s="4">
        <v>41400</v>
      </c>
      <c r="L895" s="4">
        <v>10350</v>
      </c>
      <c r="M895" s="3">
        <v>0.25</v>
      </c>
    </row>
    <row r="896" spans="2:13" x14ac:dyDescent="0.25">
      <c r="B896" t="s">
        <v>27</v>
      </c>
      <c r="C896" s="1" t="s">
        <v>20</v>
      </c>
      <c r="D896" s="2">
        <v>45081</v>
      </c>
      <c r="E896" s="5" t="s">
        <v>42</v>
      </c>
      <c r="F896" s="5" t="s">
        <v>59</v>
      </c>
      <c r="G896" s="5" t="s">
        <v>60</v>
      </c>
      <c r="H896" t="s">
        <v>26</v>
      </c>
      <c r="I896" s="4">
        <v>1700</v>
      </c>
      <c r="J896" s="5">
        <v>6</v>
      </c>
      <c r="K896" s="4">
        <v>10200</v>
      </c>
      <c r="L896" s="4">
        <v>5100</v>
      </c>
      <c r="M896" s="3">
        <v>0.5</v>
      </c>
    </row>
    <row r="897" spans="2:13" x14ac:dyDescent="0.25">
      <c r="B897" t="s">
        <v>27</v>
      </c>
      <c r="C897" s="1" t="s">
        <v>14</v>
      </c>
      <c r="D897" s="2">
        <v>45088</v>
      </c>
      <c r="E897" s="5" t="s">
        <v>42</v>
      </c>
      <c r="F897" s="5" t="s">
        <v>59</v>
      </c>
      <c r="G897" s="5" t="s">
        <v>60</v>
      </c>
      <c r="H897" t="s">
        <v>19</v>
      </c>
      <c r="I897" s="4">
        <v>500</v>
      </c>
      <c r="J897" s="5">
        <v>7</v>
      </c>
      <c r="K897" s="4">
        <v>3500</v>
      </c>
      <c r="L897" s="4">
        <v>875</v>
      </c>
      <c r="M897" s="3">
        <v>0.25</v>
      </c>
    </row>
    <row r="898" spans="2:13" x14ac:dyDescent="0.25">
      <c r="B898" t="s">
        <v>13</v>
      </c>
      <c r="C898" s="1" t="s">
        <v>20</v>
      </c>
      <c r="D898" s="2">
        <v>45095</v>
      </c>
      <c r="E898" s="5" t="s">
        <v>42</v>
      </c>
      <c r="F898" s="5" t="s">
        <v>59</v>
      </c>
      <c r="G898" s="5" t="s">
        <v>60</v>
      </c>
      <c r="H898" t="s">
        <v>25</v>
      </c>
      <c r="I898" s="4">
        <v>300</v>
      </c>
      <c r="J898" s="5">
        <v>12</v>
      </c>
      <c r="K898" s="4">
        <v>3600</v>
      </c>
      <c r="L898" s="4">
        <v>540</v>
      </c>
      <c r="M898" s="3">
        <v>0.15</v>
      </c>
    </row>
    <row r="899" spans="2:13" x14ac:dyDescent="0.25">
      <c r="B899" t="s">
        <v>13</v>
      </c>
      <c r="C899" s="1" t="s">
        <v>20</v>
      </c>
      <c r="D899" s="2">
        <v>45102</v>
      </c>
      <c r="E899" s="5" t="s">
        <v>42</v>
      </c>
      <c r="F899" s="5" t="s">
        <v>59</v>
      </c>
      <c r="G899" s="5" t="s">
        <v>60</v>
      </c>
      <c r="H899" t="s">
        <v>32</v>
      </c>
      <c r="I899" s="4">
        <v>3200</v>
      </c>
      <c r="J899" s="5">
        <v>15</v>
      </c>
      <c r="K899" s="4">
        <v>48000</v>
      </c>
      <c r="L899" s="4">
        <v>9600</v>
      </c>
      <c r="M899" s="3">
        <v>0.2</v>
      </c>
    </row>
    <row r="900" spans="2:13" x14ac:dyDescent="0.25">
      <c r="B900" t="s">
        <v>27</v>
      </c>
      <c r="C900" s="1" t="s">
        <v>14</v>
      </c>
      <c r="D900" s="2">
        <v>45109</v>
      </c>
      <c r="E900" s="5" t="s">
        <v>42</v>
      </c>
      <c r="F900" s="5" t="s">
        <v>59</v>
      </c>
      <c r="G900" s="5" t="s">
        <v>60</v>
      </c>
      <c r="H900" t="s">
        <v>19</v>
      </c>
      <c r="I900" s="4">
        <v>500</v>
      </c>
      <c r="J900" s="5">
        <v>12</v>
      </c>
      <c r="K900" s="4">
        <v>6000</v>
      </c>
      <c r="L900" s="4">
        <v>1500</v>
      </c>
      <c r="M900" s="3">
        <v>0.25</v>
      </c>
    </row>
    <row r="901" spans="2:13" x14ac:dyDescent="0.25">
      <c r="B901" t="s">
        <v>27</v>
      </c>
      <c r="C901" s="1" t="s">
        <v>20</v>
      </c>
      <c r="D901" s="2">
        <v>45116</v>
      </c>
      <c r="E901" s="5" t="s">
        <v>42</v>
      </c>
      <c r="F901" s="5" t="s">
        <v>59</v>
      </c>
      <c r="G901" s="5" t="s">
        <v>60</v>
      </c>
      <c r="H901" t="s">
        <v>21</v>
      </c>
      <c r="I901" s="4">
        <v>1200</v>
      </c>
      <c r="J901" s="5">
        <v>7</v>
      </c>
      <c r="K901" s="4">
        <v>8400</v>
      </c>
      <c r="L901" s="4">
        <v>2520</v>
      </c>
      <c r="M901" s="3">
        <v>0.3</v>
      </c>
    </row>
    <row r="902" spans="2:13" x14ac:dyDescent="0.25">
      <c r="B902" t="s">
        <v>34</v>
      </c>
      <c r="C902" s="1" t="s">
        <v>20</v>
      </c>
      <c r="D902" s="2">
        <v>45123</v>
      </c>
      <c r="E902" s="5" t="s">
        <v>42</v>
      </c>
      <c r="F902" s="5" t="s">
        <v>59</v>
      </c>
      <c r="G902" s="5" t="s">
        <v>60</v>
      </c>
      <c r="H902" t="s">
        <v>26</v>
      </c>
      <c r="I902" s="4">
        <v>1700</v>
      </c>
      <c r="J902" s="5">
        <v>2</v>
      </c>
      <c r="K902" s="4">
        <v>3400</v>
      </c>
      <c r="L902" s="4">
        <v>1700</v>
      </c>
      <c r="M902" s="3">
        <v>0.5</v>
      </c>
    </row>
    <row r="903" spans="2:13" x14ac:dyDescent="0.25">
      <c r="B903" t="s">
        <v>13</v>
      </c>
      <c r="C903" s="1" t="s">
        <v>20</v>
      </c>
      <c r="D903" s="2">
        <v>45130</v>
      </c>
      <c r="E903" s="5" t="s">
        <v>42</v>
      </c>
      <c r="F903" s="5" t="s">
        <v>59</v>
      </c>
      <c r="G903" s="5" t="s">
        <v>60</v>
      </c>
      <c r="H903" t="s">
        <v>30</v>
      </c>
      <c r="I903" s="4">
        <v>3400</v>
      </c>
      <c r="J903" s="5">
        <v>12</v>
      </c>
      <c r="K903" s="4">
        <v>40800</v>
      </c>
      <c r="L903" s="4">
        <v>14280</v>
      </c>
      <c r="M903" s="3">
        <v>0.35</v>
      </c>
    </row>
    <row r="904" spans="2:13" x14ac:dyDescent="0.25">
      <c r="B904" t="s">
        <v>13</v>
      </c>
      <c r="C904" s="1" t="s">
        <v>20</v>
      </c>
      <c r="D904" s="2">
        <v>45137</v>
      </c>
      <c r="E904" s="5" t="s">
        <v>42</v>
      </c>
      <c r="F904" s="5" t="s">
        <v>59</v>
      </c>
      <c r="G904" s="5" t="s">
        <v>60</v>
      </c>
      <c r="H904" t="s">
        <v>32</v>
      </c>
      <c r="I904" s="4">
        <v>3200</v>
      </c>
      <c r="J904" s="5">
        <v>3</v>
      </c>
      <c r="K904" s="4">
        <v>9600</v>
      </c>
      <c r="L904" s="4">
        <v>1920</v>
      </c>
      <c r="M904" s="3">
        <v>0.2</v>
      </c>
    </row>
    <row r="905" spans="2:13" x14ac:dyDescent="0.25">
      <c r="B905" t="s">
        <v>34</v>
      </c>
      <c r="C905" s="1" t="s">
        <v>20</v>
      </c>
      <c r="D905" s="2">
        <v>45139</v>
      </c>
      <c r="E905" s="5" t="s">
        <v>42</v>
      </c>
      <c r="F905" s="5" t="s">
        <v>59</v>
      </c>
      <c r="G905" s="5" t="s">
        <v>60</v>
      </c>
      <c r="H905" t="s">
        <v>30</v>
      </c>
      <c r="I905" s="4">
        <v>3400</v>
      </c>
      <c r="J905" s="5">
        <v>1</v>
      </c>
      <c r="K905" s="4">
        <v>3400</v>
      </c>
      <c r="L905" s="4">
        <v>1190</v>
      </c>
      <c r="M905" s="3">
        <v>0.35</v>
      </c>
    </row>
    <row r="906" spans="2:13" x14ac:dyDescent="0.25">
      <c r="B906" t="s">
        <v>27</v>
      </c>
      <c r="C906" s="1" t="s">
        <v>20</v>
      </c>
      <c r="D906" s="2">
        <v>45144</v>
      </c>
      <c r="E906" s="5" t="s">
        <v>42</v>
      </c>
      <c r="F906" s="5" t="s">
        <v>59</v>
      </c>
      <c r="G906" s="5" t="s">
        <v>60</v>
      </c>
      <c r="H906" t="s">
        <v>26</v>
      </c>
      <c r="I906" s="4">
        <v>1700</v>
      </c>
      <c r="J906" s="5">
        <v>4</v>
      </c>
      <c r="K906" s="4">
        <v>6800</v>
      </c>
      <c r="L906" s="4">
        <v>3400</v>
      </c>
      <c r="M906" s="3">
        <v>0.5</v>
      </c>
    </row>
    <row r="907" spans="2:13" x14ac:dyDescent="0.25">
      <c r="B907" t="s">
        <v>13</v>
      </c>
      <c r="C907" s="1" t="s">
        <v>20</v>
      </c>
      <c r="D907" s="2">
        <v>45146</v>
      </c>
      <c r="E907" s="5" t="s">
        <v>42</v>
      </c>
      <c r="F907" s="5" t="s">
        <v>59</v>
      </c>
      <c r="G907" s="5" t="s">
        <v>60</v>
      </c>
      <c r="H907" t="s">
        <v>33</v>
      </c>
      <c r="I907" s="4">
        <v>4600</v>
      </c>
      <c r="J907" s="5">
        <v>6</v>
      </c>
      <c r="K907" s="4">
        <v>27600</v>
      </c>
      <c r="L907" s="4">
        <v>6900</v>
      </c>
      <c r="M907" s="3">
        <v>0.25</v>
      </c>
    </row>
    <row r="908" spans="2:13" x14ac:dyDescent="0.25">
      <c r="B908" t="s">
        <v>27</v>
      </c>
      <c r="C908" s="1" t="s">
        <v>20</v>
      </c>
      <c r="D908" s="2">
        <v>45151</v>
      </c>
      <c r="E908" s="5" t="s">
        <v>42</v>
      </c>
      <c r="F908" s="5" t="s">
        <v>59</v>
      </c>
      <c r="G908" s="5" t="s">
        <v>60</v>
      </c>
      <c r="H908" t="s">
        <v>26</v>
      </c>
      <c r="I908" s="4">
        <v>1700</v>
      </c>
      <c r="J908" s="5">
        <v>7</v>
      </c>
      <c r="K908" s="4">
        <v>11900</v>
      </c>
      <c r="L908" s="4">
        <v>5950</v>
      </c>
      <c r="M908" s="3">
        <v>0.5</v>
      </c>
    </row>
    <row r="909" spans="2:13" x14ac:dyDescent="0.25">
      <c r="B909" t="s">
        <v>27</v>
      </c>
      <c r="C909" s="1" t="s">
        <v>20</v>
      </c>
      <c r="D909" s="2">
        <v>45153</v>
      </c>
      <c r="E909" s="5" t="s">
        <v>42</v>
      </c>
      <c r="F909" s="5" t="s">
        <v>59</v>
      </c>
      <c r="G909" s="5" t="s">
        <v>60</v>
      </c>
      <c r="H909" t="s">
        <v>35</v>
      </c>
      <c r="I909" s="4">
        <v>4500</v>
      </c>
      <c r="J909" s="5">
        <v>5</v>
      </c>
      <c r="K909" s="4">
        <v>22500</v>
      </c>
      <c r="L909" s="4">
        <v>5625</v>
      </c>
      <c r="M909" s="3">
        <v>0.25</v>
      </c>
    </row>
    <row r="910" spans="2:13" x14ac:dyDescent="0.25">
      <c r="B910" t="s">
        <v>27</v>
      </c>
      <c r="C910" s="1" t="s">
        <v>14</v>
      </c>
      <c r="D910" s="2">
        <v>45158</v>
      </c>
      <c r="E910" s="5" t="s">
        <v>42</v>
      </c>
      <c r="F910" s="5" t="s">
        <v>59</v>
      </c>
      <c r="G910" s="5" t="s">
        <v>60</v>
      </c>
      <c r="H910" t="s">
        <v>21</v>
      </c>
      <c r="I910" s="4">
        <v>1200</v>
      </c>
      <c r="J910" s="5">
        <v>5</v>
      </c>
      <c r="K910" s="4">
        <v>6000</v>
      </c>
      <c r="L910" s="4">
        <v>1800</v>
      </c>
      <c r="M910" s="3">
        <v>0.3</v>
      </c>
    </row>
    <row r="911" spans="2:13" x14ac:dyDescent="0.25">
      <c r="B911" t="s">
        <v>13</v>
      </c>
      <c r="C911" s="1" t="s">
        <v>14</v>
      </c>
      <c r="D911" s="2">
        <v>45160</v>
      </c>
      <c r="E911" s="5" t="s">
        <v>42</v>
      </c>
      <c r="F911" s="5" t="s">
        <v>59</v>
      </c>
      <c r="G911" s="5" t="s">
        <v>60</v>
      </c>
      <c r="H911" t="s">
        <v>18</v>
      </c>
      <c r="I911" s="4">
        <v>8902</v>
      </c>
      <c r="J911" s="5">
        <v>19</v>
      </c>
      <c r="K911" s="4">
        <v>169138</v>
      </c>
      <c r="L911" s="4">
        <v>59198.299999999996</v>
      </c>
      <c r="M911" s="3">
        <v>0.35</v>
      </c>
    </row>
    <row r="912" spans="2:13" x14ac:dyDescent="0.25">
      <c r="B912" t="s">
        <v>27</v>
      </c>
      <c r="C912" s="1" t="s">
        <v>14</v>
      </c>
      <c r="D912" s="2">
        <v>45165</v>
      </c>
      <c r="E912" s="5" t="s">
        <v>42</v>
      </c>
      <c r="F912" s="5" t="s">
        <v>59</v>
      </c>
      <c r="G912" s="5" t="s">
        <v>60</v>
      </c>
      <c r="H912" t="s">
        <v>25</v>
      </c>
      <c r="I912" s="4">
        <v>300</v>
      </c>
      <c r="J912" s="5">
        <v>1</v>
      </c>
      <c r="K912" s="4">
        <v>300</v>
      </c>
      <c r="L912" s="4">
        <v>45</v>
      </c>
      <c r="M912" s="3">
        <v>0.15</v>
      </c>
    </row>
    <row r="913" spans="2:13" x14ac:dyDescent="0.25">
      <c r="B913" t="s">
        <v>27</v>
      </c>
      <c r="C913" s="1" t="s">
        <v>20</v>
      </c>
      <c r="D913" s="2">
        <v>45165</v>
      </c>
      <c r="E913" s="5" t="s">
        <v>42</v>
      </c>
      <c r="F913" s="5" t="s">
        <v>59</v>
      </c>
      <c r="G913" s="5" t="s">
        <v>60</v>
      </c>
      <c r="H913" t="s">
        <v>25</v>
      </c>
      <c r="I913" s="4">
        <v>300</v>
      </c>
      <c r="J913" s="5">
        <v>7</v>
      </c>
      <c r="K913" s="4">
        <v>2100</v>
      </c>
      <c r="L913" s="4">
        <v>315</v>
      </c>
      <c r="M913" s="3">
        <v>0.15</v>
      </c>
    </row>
    <row r="914" spans="2:13" x14ac:dyDescent="0.25">
      <c r="B914" t="s">
        <v>27</v>
      </c>
      <c r="C914" s="1" t="s">
        <v>20</v>
      </c>
      <c r="D914" s="2">
        <v>45165</v>
      </c>
      <c r="E914" s="5" t="s">
        <v>42</v>
      </c>
      <c r="F914" s="5" t="s">
        <v>59</v>
      </c>
      <c r="G914" s="5" t="s">
        <v>60</v>
      </c>
      <c r="H914" t="s">
        <v>21</v>
      </c>
      <c r="I914" s="4">
        <v>1200</v>
      </c>
      <c r="J914" s="5">
        <v>18</v>
      </c>
      <c r="K914" s="4">
        <v>21600</v>
      </c>
      <c r="L914" s="4">
        <v>6480</v>
      </c>
      <c r="M914" s="3">
        <v>0.3</v>
      </c>
    </row>
    <row r="915" spans="2:13" x14ac:dyDescent="0.25">
      <c r="B915" t="s">
        <v>13</v>
      </c>
      <c r="C915" s="1" t="s">
        <v>14</v>
      </c>
      <c r="D915" s="2">
        <v>45165</v>
      </c>
      <c r="E915" s="5" t="s">
        <v>42</v>
      </c>
      <c r="F915" s="5" t="s">
        <v>59</v>
      </c>
      <c r="G915" s="5" t="s">
        <v>60</v>
      </c>
      <c r="H915" t="s">
        <v>32</v>
      </c>
      <c r="I915" s="4">
        <v>3200</v>
      </c>
      <c r="J915" s="5">
        <v>7</v>
      </c>
      <c r="K915" s="4">
        <v>22400</v>
      </c>
      <c r="L915" s="4">
        <v>4480</v>
      </c>
      <c r="M915" s="3">
        <v>0.2</v>
      </c>
    </row>
    <row r="916" spans="2:13" x14ac:dyDescent="0.25">
      <c r="B916" t="s">
        <v>13</v>
      </c>
      <c r="C916" s="1" t="s">
        <v>20</v>
      </c>
      <c r="D916" s="2">
        <v>45165</v>
      </c>
      <c r="E916" s="5" t="s">
        <v>42</v>
      </c>
      <c r="F916" s="5" t="s">
        <v>59</v>
      </c>
      <c r="G916" s="5" t="s">
        <v>60</v>
      </c>
      <c r="H916" t="s">
        <v>30</v>
      </c>
      <c r="I916" s="4">
        <v>3400</v>
      </c>
      <c r="J916" s="5">
        <v>7</v>
      </c>
      <c r="K916" s="4">
        <v>23800</v>
      </c>
      <c r="L916" s="4">
        <v>8330</v>
      </c>
      <c r="M916" s="3">
        <v>0.35</v>
      </c>
    </row>
    <row r="917" spans="2:13" x14ac:dyDescent="0.25">
      <c r="B917" t="s">
        <v>24</v>
      </c>
      <c r="C917" s="1" t="s">
        <v>20</v>
      </c>
      <c r="D917" s="2">
        <v>45165</v>
      </c>
      <c r="E917" s="5" t="s">
        <v>42</v>
      </c>
      <c r="F917" s="5" t="s">
        <v>59</v>
      </c>
      <c r="G917" s="5" t="s">
        <v>60</v>
      </c>
      <c r="H917" t="s">
        <v>23</v>
      </c>
      <c r="I917" s="4">
        <v>5130</v>
      </c>
      <c r="J917" s="5">
        <v>15</v>
      </c>
      <c r="K917" s="4">
        <v>76950</v>
      </c>
      <c r="L917" s="4">
        <v>30780</v>
      </c>
      <c r="M917" s="3">
        <v>0.4</v>
      </c>
    </row>
    <row r="918" spans="2:13" x14ac:dyDescent="0.25">
      <c r="B918" t="s">
        <v>24</v>
      </c>
      <c r="C918" s="1" t="s">
        <v>20</v>
      </c>
      <c r="D918" s="2">
        <v>44562</v>
      </c>
      <c r="E918" s="5" t="s">
        <v>42</v>
      </c>
      <c r="F918" s="5" t="s">
        <v>59</v>
      </c>
      <c r="G918" s="5" t="s">
        <v>60</v>
      </c>
      <c r="H918" t="s">
        <v>18</v>
      </c>
      <c r="I918" s="4">
        <v>8902</v>
      </c>
      <c r="J918" s="5">
        <v>5</v>
      </c>
      <c r="K918" s="4">
        <v>44510</v>
      </c>
      <c r="L918" s="4">
        <v>15578.499999999998</v>
      </c>
      <c r="M918" s="3">
        <v>0.35</v>
      </c>
    </row>
    <row r="919" spans="2:13" x14ac:dyDescent="0.25">
      <c r="B919" t="s">
        <v>22</v>
      </c>
      <c r="C919" s="1" t="s">
        <v>20</v>
      </c>
      <c r="D919" s="2">
        <v>44577</v>
      </c>
      <c r="E919" s="5" t="s">
        <v>42</v>
      </c>
      <c r="F919" s="5" t="s">
        <v>59</v>
      </c>
      <c r="G919" s="5" t="s">
        <v>60</v>
      </c>
      <c r="H919" t="s">
        <v>23</v>
      </c>
      <c r="I919" s="4">
        <v>5130</v>
      </c>
      <c r="J919" s="5">
        <v>4</v>
      </c>
      <c r="K919" s="4">
        <v>20520</v>
      </c>
      <c r="L919" s="4">
        <v>8208</v>
      </c>
      <c r="M919" s="3">
        <v>0.4</v>
      </c>
    </row>
    <row r="920" spans="2:13" x14ac:dyDescent="0.25">
      <c r="B920" t="s">
        <v>27</v>
      </c>
      <c r="C920" s="1" t="s">
        <v>14</v>
      </c>
      <c r="D920" s="2">
        <v>44584</v>
      </c>
      <c r="E920" s="5" t="s">
        <v>42</v>
      </c>
      <c r="F920" s="5" t="s">
        <v>59</v>
      </c>
      <c r="G920" s="5" t="s">
        <v>60</v>
      </c>
      <c r="H920" t="s">
        <v>26</v>
      </c>
      <c r="I920" s="4">
        <v>1700</v>
      </c>
      <c r="J920" s="5">
        <v>5</v>
      </c>
      <c r="K920" s="4">
        <v>8500</v>
      </c>
      <c r="L920" s="4">
        <v>4250</v>
      </c>
      <c r="M920" s="3">
        <v>0.5</v>
      </c>
    </row>
    <row r="921" spans="2:13" x14ac:dyDescent="0.25">
      <c r="B921" t="s">
        <v>27</v>
      </c>
      <c r="C921" s="1" t="s">
        <v>20</v>
      </c>
      <c r="D921" s="2">
        <v>44591</v>
      </c>
      <c r="E921" s="5" t="s">
        <v>42</v>
      </c>
      <c r="F921" s="5" t="s">
        <v>59</v>
      </c>
      <c r="G921" s="5" t="s">
        <v>60</v>
      </c>
      <c r="H921" t="s">
        <v>28</v>
      </c>
      <c r="I921" s="4">
        <v>1500</v>
      </c>
      <c r="J921" s="5">
        <v>3</v>
      </c>
      <c r="K921" s="4">
        <v>4500</v>
      </c>
      <c r="L921" s="4">
        <v>1800</v>
      </c>
      <c r="M921" s="3">
        <v>0.4</v>
      </c>
    </row>
    <row r="922" spans="2:13" x14ac:dyDescent="0.25">
      <c r="B922" t="s">
        <v>13</v>
      </c>
      <c r="C922" s="1" t="s">
        <v>20</v>
      </c>
      <c r="D922" s="2">
        <v>44562</v>
      </c>
      <c r="E922" s="5" t="s">
        <v>61</v>
      </c>
      <c r="F922" s="5" t="s">
        <v>62</v>
      </c>
      <c r="G922" s="5" t="s">
        <v>63</v>
      </c>
      <c r="H922" t="s">
        <v>23</v>
      </c>
      <c r="I922" s="4">
        <v>5130</v>
      </c>
      <c r="J922" s="5">
        <v>6</v>
      </c>
      <c r="K922" s="4">
        <f t="shared" ref="K922:K953" si="20">I922*J922</f>
        <v>30780</v>
      </c>
      <c r="L922" s="4">
        <f t="shared" ref="L922:L953" si="21">K922*M922</f>
        <v>12312</v>
      </c>
      <c r="M922" s="3">
        <v>0.4</v>
      </c>
    </row>
    <row r="923" spans="2:13" x14ac:dyDescent="0.25">
      <c r="B923" t="s">
        <v>13</v>
      </c>
      <c r="C923" s="1" t="s">
        <v>14</v>
      </c>
      <c r="D923" s="2">
        <v>44592</v>
      </c>
      <c r="E923" s="5" t="s">
        <v>61</v>
      </c>
      <c r="F923" s="5" t="s">
        <v>62</v>
      </c>
      <c r="G923" s="5" t="s">
        <v>63</v>
      </c>
      <c r="H923" t="s">
        <v>28</v>
      </c>
      <c r="I923" s="4">
        <v>1500</v>
      </c>
      <c r="J923" s="5">
        <v>6</v>
      </c>
      <c r="K923" s="4">
        <f t="shared" si="20"/>
        <v>9000</v>
      </c>
      <c r="L923" s="4">
        <f t="shared" si="21"/>
        <v>3600</v>
      </c>
      <c r="M923" s="3">
        <v>0.4</v>
      </c>
    </row>
    <row r="924" spans="2:13" x14ac:dyDescent="0.25">
      <c r="B924" t="s">
        <v>13</v>
      </c>
      <c r="C924" s="1" t="s">
        <v>14</v>
      </c>
      <c r="D924" s="2">
        <v>44622</v>
      </c>
      <c r="E924" s="5" t="s">
        <v>61</v>
      </c>
      <c r="F924" s="5" t="s">
        <v>62</v>
      </c>
      <c r="G924" s="5" t="s">
        <v>63</v>
      </c>
      <c r="H924" t="s">
        <v>30</v>
      </c>
      <c r="I924" s="4">
        <v>3400</v>
      </c>
      <c r="J924" s="5">
        <v>8</v>
      </c>
      <c r="K924" s="4">
        <f t="shared" si="20"/>
        <v>27200</v>
      </c>
      <c r="L924" s="4">
        <f t="shared" si="21"/>
        <v>9520</v>
      </c>
      <c r="M924" s="3">
        <v>0.35</v>
      </c>
    </row>
    <row r="925" spans="2:13" x14ac:dyDescent="0.25">
      <c r="B925" t="s">
        <v>22</v>
      </c>
      <c r="C925" s="1" t="s">
        <v>20</v>
      </c>
      <c r="D925" s="2">
        <v>44652</v>
      </c>
      <c r="E925" s="5" t="s">
        <v>61</v>
      </c>
      <c r="F925" s="5" t="s">
        <v>62</v>
      </c>
      <c r="G925" s="5" t="s">
        <v>63</v>
      </c>
      <c r="H925" t="s">
        <v>25</v>
      </c>
      <c r="I925" s="4">
        <v>300</v>
      </c>
      <c r="J925" s="5">
        <v>3</v>
      </c>
      <c r="K925" s="4">
        <f t="shared" si="20"/>
        <v>900</v>
      </c>
      <c r="L925" s="4">
        <f t="shared" si="21"/>
        <v>135</v>
      </c>
      <c r="M925" s="3">
        <v>0.15</v>
      </c>
    </row>
    <row r="926" spans="2:13" x14ac:dyDescent="0.25">
      <c r="B926" t="s">
        <v>24</v>
      </c>
      <c r="C926" s="1" t="s">
        <v>20</v>
      </c>
      <c r="D926" s="2">
        <v>44682</v>
      </c>
      <c r="E926" s="5" t="s">
        <v>61</v>
      </c>
      <c r="F926" s="5" t="s">
        <v>62</v>
      </c>
      <c r="G926" s="5" t="s">
        <v>63</v>
      </c>
      <c r="H926" t="s">
        <v>26</v>
      </c>
      <c r="I926" s="4">
        <v>1700</v>
      </c>
      <c r="J926" s="5">
        <v>12</v>
      </c>
      <c r="K926" s="4">
        <f t="shared" si="20"/>
        <v>20400</v>
      </c>
      <c r="L926" s="4">
        <f t="shared" si="21"/>
        <v>10200</v>
      </c>
      <c r="M926" s="3">
        <v>0.5</v>
      </c>
    </row>
    <row r="927" spans="2:13" x14ac:dyDescent="0.25">
      <c r="B927" t="s">
        <v>24</v>
      </c>
      <c r="C927" s="1" t="s">
        <v>20</v>
      </c>
      <c r="D927" s="2">
        <v>44712</v>
      </c>
      <c r="E927" s="5" t="s">
        <v>61</v>
      </c>
      <c r="F927" s="5" t="s">
        <v>62</v>
      </c>
      <c r="G927" s="5" t="s">
        <v>63</v>
      </c>
      <c r="H927" t="s">
        <v>26</v>
      </c>
      <c r="I927" s="4">
        <v>1700</v>
      </c>
      <c r="J927" s="5">
        <v>11</v>
      </c>
      <c r="K927" s="4">
        <f t="shared" si="20"/>
        <v>18700</v>
      </c>
      <c r="L927" s="4">
        <f t="shared" si="21"/>
        <v>9350</v>
      </c>
      <c r="M927" s="3">
        <v>0.5</v>
      </c>
    </row>
    <row r="928" spans="2:13" x14ac:dyDescent="0.25">
      <c r="B928" t="s">
        <v>13</v>
      </c>
      <c r="C928" s="1" t="s">
        <v>14</v>
      </c>
      <c r="D928" s="2">
        <v>44742</v>
      </c>
      <c r="E928" s="5" t="s">
        <v>61</v>
      </c>
      <c r="F928" s="5" t="s">
        <v>62</v>
      </c>
      <c r="G928" s="5" t="s">
        <v>63</v>
      </c>
      <c r="H928" t="s">
        <v>31</v>
      </c>
      <c r="I928" s="4">
        <v>5300</v>
      </c>
      <c r="J928" s="5">
        <v>9</v>
      </c>
      <c r="K928" s="4">
        <f t="shared" si="20"/>
        <v>47700</v>
      </c>
      <c r="L928" s="4">
        <f t="shared" si="21"/>
        <v>14310</v>
      </c>
      <c r="M928" s="3">
        <v>0.3</v>
      </c>
    </row>
    <row r="929" spans="2:13" x14ac:dyDescent="0.25">
      <c r="B929" t="s">
        <v>24</v>
      </c>
      <c r="C929" s="1" t="s">
        <v>20</v>
      </c>
      <c r="D929" s="2">
        <v>44772</v>
      </c>
      <c r="E929" s="5" t="s">
        <v>61</v>
      </c>
      <c r="F929" s="5" t="s">
        <v>62</v>
      </c>
      <c r="G929" s="5" t="s">
        <v>63</v>
      </c>
      <c r="H929" t="s">
        <v>28</v>
      </c>
      <c r="I929" s="4">
        <v>1500</v>
      </c>
      <c r="J929" s="5">
        <v>5</v>
      </c>
      <c r="K929" s="4">
        <f t="shared" si="20"/>
        <v>7500</v>
      </c>
      <c r="L929" s="4">
        <f t="shared" si="21"/>
        <v>3000</v>
      </c>
      <c r="M929" s="3">
        <v>0.4</v>
      </c>
    </row>
    <row r="930" spans="2:13" x14ac:dyDescent="0.25">
      <c r="B930" t="s">
        <v>24</v>
      </c>
      <c r="C930" s="1" t="s">
        <v>20</v>
      </c>
      <c r="D930" s="2">
        <v>44562</v>
      </c>
      <c r="E930" s="5" t="s">
        <v>61</v>
      </c>
      <c r="F930" s="5" t="s">
        <v>64</v>
      </c>
      <c r="G930" s="5" t="s">
        <v>65</v>
      </c>
      <c r="H930" t="s">
        <v>18</v>
      </c>
      <c r="I930" s="4">
        <v>8902</v>
      </c>
      <c r="J930" s="5">
        <v>5</v>
      </c>
      <c r="K930" s="4">
        <f t="shared" si="20"/>
        <v>44510</v>
      </c>
      <c r="L930" s="4">
        <f t="shared" si="21"/>
        <v>15578.499999999998</v>
      </c>
      <c r="M930" s="3">
        <v>0.35</v>
      </c>
    </row>
    <row r="931" spans="2:13" x14ac:dyDescent="0.25">
      <c r="B931" t="s">
        <v>22</v>
      </c>
      <c r="C931" s="1" t="s">
        <v>20</v>
      </c>
      <c r="D931" s="2">
        <v>44577</v>
      </c>
      <c r="E931" s="5" t="s">
        <v>61</v>
      </c>
      <c r="F931" s="5" t="s">
        <v>64</v>
      </c>
      <c r="G931" s="5" t="s">
        <v>65</v>
      </c>
      <c r="H931" t="s">
        <v>23</v>
      </c>
      <c r="I931" s="4">
        <v>5130</v>
      </c>
      <c r="J931" s="5">
        <v>4</v>
      </c>
      <c r="K931" s="4">
        <f t="shared" si="20"/>
        <v>20520</v>
      </c>
      <c r="L931" s="4">
        <f t="shared" si="21"/>
        <v>8208</v>
      </c>
      <c r="M931" s="3">
        <v>0.4</v>
      </c>
    </row>
    <row r="932" spans="2:13" x14ac:dyDescent="0.25">
      <c r="B932" t="s">
        <v>27</v>
      </c>
      <c r="C932" s="1" t="s">
        <v>14</v>
      </c>
      <c r="D932" s="2">
        <v>44584</v>
      </c>
      <c r="E932" s="5" t="s">
        <v>61</v>
      </c>
      <c r="F932" s="5" t="s">
        <v>64</v>
      </c>
      <c r="G932" s="5" t="s">
        <v>65</v>
      </c>
      <c r="H932" t="s">
        <v>26</v>
      </c>
      <c r="I932" s="4">
        <v>1700</v>
      </c>
      <c r="J932" s="5">
        <v>5</v>
      </c>
      <c r="K932" s="4">
        <f t="shared" si="20"/>
        <v>8500</v>
      </c>
      <c r="L932" s="4">
        <f t="shared" si="21"/>
        <v>4250</v>
      </c>
      <c r="M932" s="3">
        <v>0.5</v>
      </c>
    </row>
    <row r="933" spans="2:13" x14ac:dyDescent="0.25">
      <c r="B933" t="s">
        <v>27</v>
      </c>
      <c r="C933" s="1" t="s">
        <v>20</v>
      </c>
      <c r="D933" s="2">
        <v>44591</v>
      </c>
      <c r="E933" s="5" t="s">
        <v>61</v>
      </c>
      <c r="F933" s="5" t="s">
        <v>64</v>
      </c>
      <c r="G933" s="5" t="s">
        <v>65</v>
      </c>
      <c r="H933" t="s">
        <v>28</v>
      </c>
      <c r="I933" s="4">
        <v>1500</v>
      </c>
      <c r="J933" s="5">
        <v>3</v>
      </c>
      <c r="K933" s="4">
        <f t="shared" si="20"/>
        <v>4500</v>
      </c>
      <c r="L933" s="4">
        <f t="shared" si="21"/>
        <v>1800</v>
      </c>
      <c r="M933" s="3">
        <v>0.4</v>
      </c>
    </row>
    <row r="934" spans="2:13" x14ac:dyDescent="0.25">
      <c r="B934" t="s">
        <v>22</v>
      </c>
      <c r="C934" s="1" t="s">
        <v>20</v>
      </c>
      <c r="D934" s="2">
        <v>44598</v>
      </c>
      <c r="E934" s="5" t="s">
        <v>61</v>
      </c>
      <c r="F934" s="5" t="s">
        <v>64</v>
      </c>
      <c r="G934" s="5" t="s">
        <v>65</v>
      </c>
      <c r="H934" t="s">
        <v>30</v>
      </c>
      <c r="I934" s="4">
        <v>3400</v>
      </c>
      <c r="J934" s="5">
        <v>4</v>
      </c>
      <c r="K934" s="4">
        <f t="shared" si="20"/>
        <v>13600</v>
      </c>
      <c r="L934" s="4">
        <f t="shared" si="21"/>
        <v>4760</v>
      </c>
      <c r="M934" s="3">
        <v>0.35</v>
      </c>
    </row>
    <row r="935" spans="2:13" x14ac:dyDescent="0.25">
      <c r="B935" t="s">
        <v>13</v>
      </c>
      <c r="C935" s="1" t="s">
        <v>14</v>
      </c>
      <c r="D935" s="2">
        <v>44605</v>
      </c>
      <c r="E935" s="5" t="s">
        <v>61</v>
      </c>
      <c r="F935" s="5" t="s">
        <v>64</v>
      </c>
      <c r="G935" s="5" t="s">
        <v>65</v>
      </c>
      <c r="H935" t="s">
        <v>28</v>
      </c>
      <c r="I935" s="4">
        <v>1500</v>
      </c>
      <c r="J935" s="5">
        <v>11</v>
      </c>
      <c r="K935" s="4">
        <f t="shared" si="20"/>
        <v>16500</v>
      </c>
      <c r="L935" s="4">
        <f t="shared" si="21"/>
        <v>6600</v>
      </c>
      <c r="M935" s="3">
        <v>0.4</v>
      </c>
    </row>
    <row r="936" spans="2:13" x14ac:dyDescent="0.25">
      <c r="B936" t="s">
        <v>27</v>
      </c>
      <c r="C936" s="1" t="s">
        <v>14</v>
      </c>
      <c r="D936" s="2">
        <v>44612</v>
      </c>
      <c r="E936" s="5" t="s">
        <v>61</v>
      </c>
      <c r="F936" s="5" t="s">
        <v>64</v>
      </c>
      <c r="G936" s="5" t="s">
        <v>65</v>
      </c>
      <c r="H936" t="s">
        <v>32</v>
      </c>
      <c r="I936" s="4">
        <v>3200</v>
      </c>
      <c r="J936" s="5">
        <v>7</v>
      </c>
      <c r="K936" s="4">
        <f t="shared" si="20"/>
        <v>22400</v>
      </c>
      <c r="L936" s="4">
        <f t="shared" si="21"/>
        <v>4480</v>
      </c>
      <c r="M936" s="3">
        <v>0.2</v>
      </c>
    </row>
    <row r="937" spans="2:13" x14ac:dyDescent="0.25">
      <c r="B937" t="s">
        <v>13</v>
      </c>
      <c r="C937" s="1" t="s">
        <v>20</v>
      </c>
      <c r="D937" s="2">
        <v>44619</v>
      </c>
      <c r="E937" s="5" t="s">
        <v>61</v>
      </c>
      <c r="F937" s="5" t="s">
        <v>64</v>
      </c>
      <c r="G937" s="5" t="s">
        <v>65</v>
      </c>
      <c r="H937" t="s">
        <v>31</v>
      </c>
      <c r="I937" s="4">
        <v>5300</v>
      </c>
      <c r="J937" s="5">
        <v>12</v>
      </c>
      <c r="K937" s="4">
        <f t="shared" si="20"/>
        <v>63600</v>
      </c>
      <c r="L937" s="4">
        <f t="shared" si="21"/>
        <v>19080</v>
      </c>
      <c r="M937" s="3">
        <v>0.3</v>
      </c>
    </row>
    <row r="938" spans="2:13" x14ac:dyDescent="0.25">
      <c r="B938" t="s">
        <v>24</v>
      </c>
      <c r="C938" s="1" t="s">
        <v>14</v>
      </c>
      <c r="D938" s="2">
        <v>44626</v>
      </c>
      <c r="E938" s="5" t="s">
        <v>61</v>
      </c>
      <c r="F938" s="5" t="s">
        <v>64</v>
      </c>
      <c r="G938" s="5" t="s">
        <v>65</v>
      </c>
      <c r="H938" t="s">
        <v>32</v>
      </c>
      <c r="I938" s="4">
        <v>3200</v>
      </c>
      <c r="J938" s="5">
        <v>10</v>
      </c>
      <c r="K938" s="4">
        <f t="shared" si="20"/>
        <v>32000</v>
      </c>
      <c r="L938" s="4">
        <f t="shared" si="21"/>
        <v>6400</v>
      </c>
      <c r="M938" s="3">
        <v>0.2</v>
      </c>
    </row>
    <row r="939" spans="2:13" x14ac:dyDescent="0.25">
      <c r="B939" t="s">
        <v>13</v>
      </c>
      <c r="C939" s="1" t="s">
        <v>20</v>
      </c>
      <c r="D939" s="2">
        <v>44802</v>
      </c>
      <c r="E939" s="5" t="s">
        <v>61</v>
      </c>
      <c r="F939" s="5" t="s">
        <v>62</v>
      </c>
      <c r="G939" s="5" t="s">
        <v>63</v>
      </c>
      <c r="H939" t="s">
        <v>26</v>
      </c>
      <c r="I939" s="4">
        <v>1700</v>
      </c>
      <c r="J939" s="5">
        <v>5</v>
      </c>
      <c r="K939" s="4">
        <f t="shared" si="20"/>
        <v>8500</v>
      </c>
      <c r="L939" s="4">
        <f t="shared" si="21"/>
        <v>4250</v>
      </c>
      <c r="M939" s="3">
        <v>0.5</v>
      </c>
    </row>
    <row r="940" spans="2:13" x14ac:dyDescent="0.25">
      <c r="B940" t="s">
        <v>27</v>
      </c>
      <c r="C940" s="1" t="s">
        <v>14</v>
      </c>
      <c r="D940" s="2">
        <v>44633</v>
      </c>
      <c r="E940" s="5" t="s">
        <v>61</v>
      </c>
      <c r="F940" s="5" t="s">
        <v>64</v>
      </c>
      <c r="G940" s="5" t="s">
        <v>65</v>
      </c>
      <c r="H940" t="s">
        <v>33</v>
      </c>
      <c r="I940" s="4">
        <v>4600</v>
      </c>
      <c r="J940" s="5">
        <v>11</v>
      </c>
      <c r="K940" s="4">
        <f t="shared" si="20"/>
        <v>50600</v>
      </c>
      <c r="L940" s="4">
        <f t="shared" si="21"/>
        <v>12650</v>
      </c>
      <c r="M940" s="3">
        <v>0.25</v>
      </c>
    </row>
    <row r="941" spans="2:13" x14ac:dyDescent="0.25">
      <c r="B941" t="s">
        <v>13</v>
      </c>
      <c r="C941" s="1" t="s">
        <v>20</v>
      </c>
      <c r="D941" s="2">
        <v>44640</v>
      </c>
      <c r="E941" s="5" t="s">
        <v>61</v>
      </c>
      <c r="F941" s="5" t="s">
        <v>64</v>
      </c>
      <c r="G941" s="5" t="s">
        <v>65</v>
      </c>
      <c r="H941" t="s">
        <v>35</v>
      </c>
      <c r="I941" s="4">
        <v>4500</v>
      </c>
      <c r="J941" s="5">
        <v>6</v>
      </c>
      <c r="K941" s="4">
        <f t="shared" si="20"/>
        <v>27000</v>
      </c>
      <c r="L941" s="4">
        <f t="shared" si="21"/>
        <v>6750</v>
      </c>
      <c r="M941" s="3">
        <v>0.25</v>
      </c>
    </row>
    <row r="942" spans="2:13" x14ac:dyDescent="0.25">
      <c r="B942" t="s">
        <v>27</v>
      </c>
      <c r="C942" s="1" t="s">
        <v>14</v>
      </c>
      <c r="D942" s="2">
        <v>44647</v>
      </c>
      <c r="E942" s="5" t="s">
        <v>61</v>
      </c>
      <c r="F942" s="5" t="s">
        <v>64</v>
      </c>
      <c r="G942" s="5" t="s">
        <v>65</v>
      </c>
      <c r="H942" t="s">
        <v>35</v>
      </c>
      <c r="I942" s="4">
        <v>4500</v>
      </c>
      <c r="J942" s="5">
        <v>10</v>
      </c>
      <c r="K942" s="4">
        <f t="shared" si="20"/>
        <v>45000</v>
      </c>
      <c r="L942" s="4">
        <f t="shared" si="21"/>
        <v>11250</v>
      </c>
      <c r="M942" s="3">
        <v>0.25</v>
      </c>
    </row>
    <row r="943" spans="2:13" x14ac:dyDescent="0.25">
      <c r="B943" t="s">
        <v>22</v>
      </c>
      <c r="C943" s="1" t="s">
        <v>20</v>
      </c>
      <c r="D943" s="2">
        <v>44654</v>
      </c>
      <c r="E943" s="5" t="s">
        <v>61</v>
      </c>
      <c r="F943" s="5" t="s">
        <v>64</v>
      </c>
      <c r="G943" s="5" t="s">
        <v>65</v>
      </c>
      <c r="H943" t="s">
        <v>19</v>
      </c>
      <c r="I943" s="4">
        <v>500</v>
      </c>
      <c r="J943" s="5">
        <v>3</v>
      </c>
      <c r="K943" s="4">
        <f t="shared" si="20"/>
        <v>1500</v>
      </c>
      <c r="L943" s="4">
        <f t="shared" si="21"/>
        <v>375</v>
      </c>
      <c r="M943" s="3">
        <v>0.25</v>
      </c>
    </row>
    <row r="944" spans="2:13" x14ac:dyDescent="0.25">
      <c r="B944" t="s">
        <v>27</v>
      </c>
      <c r="C944" s="1" t="s">
        <v>20</v>
      </c>
      <c r="D944" s="2">
        <v>44661</v>
      </c>
      <c r="E944" s="5" t="s">
        <v>61</v>
      </c>
      <c r="F944" s="5" t="s">
        <v>64</v>
      </c>
      <c r="G944" s="5" t="s">
        <v>65</v>
      </c>
      <c r="H944" t="s">
        <v>32</v>
      </c>
      <c r="I944" s="4">
        <v>3200</v>
      </c>
      <c r="J944" s="5">
        <v>7</v>
      </c>
      <c r="K944" s="4">
        <f t="shared" si="20"/>
        <v>22400</v>
      </c>
      <c r="L944" s="4">
        <f t="shared" si="21"/>
        <v>4480</v>
      </c>
      <c r="M944" s="3">
        <v>0.2</v>
      </c>
    </row>
    <row r="945" spans="2:13" x14ac:dyDescent="0.25">
      <c r="B945" t="s">
        <v>22</v>
      </c>
      <c r="C945" s="1" t="s">
        <v>20</v>
      </c>
      <c r="D945" s="2">
        <v>44668</v>
      </c>
      <c r="E945" s="5" t="s">
        <v>61</v>
      </c>
      <c r="F945" s="5" t="s">
        <v>64</v>
      </c>
      <c r="G945" s="5" t="s">
        <v>65</v>
      </c>
      <c r="H945" t="s">
        <v>35</v>
      </c>
      <c r="I945" s="4">
        <v>4500</v>
      </c>
      <c r="J945" s="5">
        <v>8</v>
      </c>
      <c r="K945" s="4">
        <f t="shared" si="20"/>
        <v>36000</v>
      </c>
      <c r="L945" s="4">
        <f t="shared" si="21"/>
        <v>9000</v>
      </c>
      <c r="M945" s="3">
        <v>0.25</v>
      </c>
    </row>
    <row r="946" spans="2:13" x14ac:dyDescent="0.25">
      <c r="B946" t="s">
        <v>13</v>
      </c>
      <c r="C946" s="1" t="s">
        <v>20</v>
      </c>
      <c r="D946" s="2">
        <v>44675</v>
      </c>
      <c r="E946" s="5" t="s">
        <v>61</v>
      </c>
      <c r="F946" s="5" t="s">
        <v>64</v>
      </c>
      <c r="G946" s="5" t="s">
        <v>65</v>
      </c>
      <c r="H946" t="s">
        <v>29</v>
      </c>
      <c r="I946" s="4">
        <v>5340</v>
      </c>
      <c r="J946" s="5">
        <v>9</v>
      </c>
      <c r="K946" s="4">
        <f t="shared" si="20"/>
        <v>48060</v>
      </c>
      <c r="L946" s="4">
        <f t="shared" si="21"/>
        <v>14418</v>
      </c>
      <c r="M946" s="3">
        <v>0.3</v>
      </c>
    </row>
    <row r="947" spans="2:13" x14ac:dyDescent="0.25">
      <c r="B947" t="s">
        <v>27</v>
      </c>
      <c r="C947" s="1" t="s">
        <v>20</v>
      </c>
      <c r="D947" s="2">
        <v>44682</v>
      </c>
      <c r="E947" s="5" t="s">
        <v>61</v>
      </c>
      <c r="F947" s="5" t="s">
        <v>64</v>
      </c>
      <c r="G947" s="5" t="s">
        <v>65</v>
      </c>
      <c r="H947" t="s">
        <v>29</v>
      </c>
      <c r="I947" s="4">
        <v>5340</v>
      </c>
      <c r="J947" s="5">
        <v>11</v>
      </c>
      <c r="K947" s="4">
        <f t="shared" si="20"/>
        <v>58740</v>
      </c>
      <c r="L947" s="4">
        <f t="shared" si="21"/>
        <v>17622</v>
      </c>
      <c r="M947" s="3">
        <v>0.3</v>
      </c>
    </row>
    <row r="948" spans="2:13" x14ac:dyDescent="0.25">
      <c r="B948" t="s">
        <v>24</v>
      </c>
      <c r="C948" s="1" t="s">
        <v>14</v>
      </c>
      <c r="D948" s="2">
        <v>44689</v>
      </c>
      <c r="E948" s="5" t="s">
        <v>61</v>
      </c>
      <c r="F948" s="5" t="s">
        <v>64</v>
      </c>
      <c r="G948" s="5" t="s">
        <v>65</v>
      </c>
      <c r="H948" t="s">
        <v>28</v>
      </c>
      <c r="I948" s="4">
        <v>1500</v>
      </c>
      <c r="J948" s="5">
        <v>7</v>
      </c>
      <c r="K948" s="4">
        <f t="shared" si="20"/>
        <v>10500</v>
      </c>
      <c r="L948" s="4">
        <f t="shared" si="21"/>
        <v>4200</v>
      </c>
      <c r="M948" s="3">
        <v>0.4</v>
      </c>
    </row>
    <row r="949" spans="2:13" x14ac:dyDescent="0.25">
      <c r="B949" t="s">
        <v>22</v>
      </c>
      <c r="C949" s="1" t="s">
        <v>20</v>
      </c>
      <c r="D949" s="2">
        <v>44696</v>
      </c>
      <c r="E949" s="5" t="s">
        <v>61</v>
      </c>
      <c r="F949" s="5" t="s">
        <v>64</v>
      </c>
      <c r="G949" s="5" t="s">
        <v>65</v>
      </c>
      <c r="H949" t="s">
        <v>19</v>
      </c>
      <c r="I949" s="4">
        <v>500</v>
      </c>
      <c r="J949" s="5">
        <v>5</v>
      </c>
      <c r="K949" s="4">
        <f t="shared" si="20"/>
        <v>2500</v>
      </c>
      <c r="L949" s="4">
        <f t="shared" si="21"/>
        <v>625</v>
      </c>
      <c r="M949" s="3">
        <v>0.25</v>
      </c>
    </row>
    <row r="950" spans="2:13" x14ac:dyDescent="0.25">
      <c r="B950" t="s">
        <v>34</v>
      </c>
      <c r="C950" s="1" t="s">
        <v>20</v>
      </c>
      <c r="D950" s="2">
        <v>44703</v>
      </c>
      <c r="E950" s="5" t="s">
        <v>61</v>
      </c>
      <c r="F950" s="5" t="s">
        <v>64</v>
      </c>
      <c r="G950" s="5" t="s">
        <v>65</v>
      </c>
      <c r="H950" t="s">
        <v>29</v>
      </c>
      <c r="I950" s="4">
        <v>5340</v>
      </c>
      <c r="J950" s="5">
        <v>5</v>
      </c>
      <c r="K950" s="4">
        <f t="shared" si="20"/>
        <v>26700</v>
      </c>
      <c r="L950" s="4">
        <f t="shared" si="21"/>
        <v>8010</v>
      </c>
      <c r="M950" s="3">
        <v>0.3</v>
      </c>
    </row>
    <row r="951" spans="2:13" x14ac:dyDescent="0.25">
      <c r="B951" t="s">
        <v>27</v>
      </c>
      <c r="C951" s="1" t="s">
        <v>20</v>
      </c>
      <c r="D951" s="2">
        <v>44710</v>
      </c>
      <c r="E951" s="5" t="s">
        <v>61</v>
      </c>
      <c r="F951" s="5" t="s">
        <v>64</v>
      </c>
      <c r="G951" s="5" t="s">
        <v>65</v>
      </c>
      <c r="H951" t="s">
        <v>31</v>
      </c>
      <c r="I951" s="4">
        <v>5300</v>
      </c>
      <c r="J951" s="5">
        <v>8</v>
      </c>
      <c r="K951" s="4">
        <f t="shared" si="20"/>
        <v>42400</v>
      </c>
      <c r="L951" s="4">
        <f t="shared" si="21"/>
        <v>12720</v>
      </c>
      <c r="M951" s="3">
        <v>0.3</v>
      </c>
    </row>
    <row r="952" spans="2:13" x14ac:dyDescent="0.25">
      <c r="B952" t="s">
        <v>13</v>
      </c>
      <c r="C952" s="1" t="s">
        <v>20</v>
      </c>
      <c r="D952" s="2">
        <v>44832</v>
      </c>
      <c r="E952" s="5" t="s">
        <v>61</v>
      </c>
      <c r="F952" s="5" t="s">
        <v>62</v>
      </c>
      <c r="G952" s="5" t="s">
        <v>63</v>
      </c>
      <c r="H952" t="s">
        <v>33</v>
      </c>
      <c r="I952" s="4">
        <v>4600</v>
      </c>
      <c r="J952" s="5">
        <v>6</v>
      </c>
      <c r="K952" s="4">
        <f t="shared" si="20"/>
        <v>27600</v>
      </c>
      <c r="L952" s="4">
        <f t="shared" si="21"/>
        <v>6900</v>
      </c>
      <c r="M952" s="3">
        <v>0.25</v>
      </c>
    </row>
    <row r="953" spans="2:13" x14ac:dyDescent="0.25">
      <c r="B953" t="s">
        <v>24</v>
      </c>
      <c r="C953" s="1" t="s">
        <v>14</v>
      </c>
      <c r="D953" s="2">
        <v>44717</v>
      </c>
      <c r="E953" s="5" t="s">
        <v>61</v>
      </c>
      <c r="F953" s="5" t="s">
        <v>64</v>
      </c>
      <c r="G953" s="5" t="s">
        <v>65</v>
      </c>
      <c r="H953" t="s">
        <v>21</v>
      </c>
      <c r="I953" s="4">
        <v>1200</v>
      </c>
      <c r="J953" s="5">
        <v>7</v>
      </c>
      <c r="K953" s="4">
        <f t="shared" si="20"/>
        <v>8400</v>
      </c>
      <c r="L953" s="4">
        <f t="shared" si="21"/>
        <v>2520</v>
      </c>
      <c r="M953" s="3">
        <v>0.3</v>
      </c>
    </row>
    <row r="954" spans="2:13" x14ac:dyDescent="0.25">
      <c r="B954" t="s">
        <v>13</v>
      </c>
      <c r="C954" s="1" t="s">
        <v>20</v>
      </c>
      <c r="D954" s="2">
        <v>44724</v>
      </c>
      <c r="E954" s="5" t="s">
        <v>61</v>
      </c>
      <c r="F954" s="5" t="s">
        <v>64</v>
      </c>
      <c r="G954" s="5" t="s">
        <v>65</v>
      </c>
      <c r="H954" t="s">
        <v>18</v>
      </c>
      <c r="I954" s="4">
        <v>8902</v>
      </c>
      <c r="J954" s="5">
        <v>6</v>
      </c>
      <c r="K954" s="4">
        <f t="shared" ref="K954:K985" si="22">I954*J954</f>
        <v>53412</v>
      </c>
      <c r="L954" s="4">
        <f t="shared" ref="L954:L985" si="23">K954*M954</f>
        <v>18694.199999999997</v>
      </c>
      <c r="M954" s="3">
        <v>0.35</v>
      </c>
    </row>
    <row r="955" spans="2:13" x14ac:dyDescent="0.25">
      <c r="B955" t="s">
        <v>27</v>
      </c>
      <c r="C955" s="1" t="s">
        <v>20</v>
      </c>
      <c r="D955" s="2">
        <v>44731</v>
      </c>
      <c r="E955" s="5" t="s">
        <v>61</v>
      </c>
      <c r="F955" s="5" t="s">
        <v>64</v>
      </c>
      <c r="G955" s="5" t="s">
        <v>65</v>
      </c>
      <c r="H955" t="s">
        <v>31</v>
      </c>
      <c r="I955" s="4">
        <v>5300</v>
      </c>
      <c r="J955" s="5">
        <v>9</v>
      </c>
      <c r="K955" s="4">
        <f t="shared" si="22"/>
        <v>47700</v>
      </c>
      <c r="L955" s="4">
        <f t="shared" si="23"/>
        <v>14310</v>
      </c>
      <c r="M955" s="3">
        <v>0.3</v>
      </c>
    </row>
    <row r="956" spans="2:13" x14ac:dyDescent="0.25">
      <c r="B956" t="s">
        <v>22</v>
      </c>
      <c r="C956" s="1" t="s">
        <v>14</v>
      </c>
      <c r="D956" s="2">
        <v>44738</v>
      </c>
      <c r="E956" s="5" t="s">
        <v>61</v>
      </c>
      <c r="F956" s="5" t="s">
        <v>64</v>
      </c>
      <c r="G956" s="5" t="s">
        <v>65</v>
      </c>
      <c r="H956" t="s">
        <v>30</v>
      </c>
      <c r="I956" s="4">
        <v>3400</v>
      </c>
      <c r="J956" s="5">
        <v>8</v>
      </c>
      <c r="K956" s="4">
        <f t="shared" si="22"/>
        <v>27200</v>
      </c>
      <c r="L956" s="4">
        <f t="shared" si="23"/>
        <v>9520</v>
      </c>
      <c r="M956" s="3">
        <v>0.35</v>
      </c>
    </row>
    <row r="957" spans="2:13" x14ac:dyDescent="0.25">
      <c r="B957" t="s">
        <v>13</v>
      </c>
      <c r="C957" s="1" t="s">
        <v>14</v>
      </c>
      <c r="D957" s="2">
        <v>44745</v>
      </c>
      <c r="E957" s="5" t="s">
        <v>61</v>
      </c>
      <c r="F957" s="5" t="s">
        <v>64</v>
      </c>
      <c r="G957" s="5" t="s">
        <v>65</v>
      </c>
      <c r="H957" t="s">
        <v>29</v>
      </c>
      <c r="I957" s="4">
        <v>5340</v>
      </c>
      <c r="J957" s="5">
        <v>3</v>
      </c>
      <c r="K957" s="4">
        <f t="shared" si="22"/>
        <v>16020</v>
      </c>
      <c r="L957" s="4">
        <f t="shared" si="23"/>
        <v>4806</v>
      </c>
      <c r="M957" s="3">
        <v>0.3</v>
      </c>
    </row>
    <row r="958" spans="2:13" x14ac:dyDescent="0.25">
      <c r="B958" t="s">
        <v>13</v>
      </c>
      <c r="C958" s="1" t="s">
        <v>20</v>
      </c>
      <c r="D958" s="2">
        <v>44752</v>
      </c>
      <c r="E958" s="5" t="s">
        <v>61</v>
      </c>
      <c r="F958" s="5" t="s">
        <v>64</v>
      </c>
      <c r="G958" s="5" t="s">
        <v>65</v>
      </c>
      <c r="H958" t="s">
        <v>26</v>
      </c>
      <c r="I958" s="4">
        <v>1700</v>
      </c>
      <c r="J958" s="5">
        <v>3</v>
      </c>
      <c r="K958" s="4">
        <f t="shared" si="22"/>
        <v>5100</v>
      </c>
      <c r="L958" s="4">
        <f t="shared" si="23"/>
        <v>2550</v>
      </c>
      <c r="M958" s="3">
        <v>0.5</v>
      </c>
    </row>
    <row r="959" spans="2:13" x14ac:dyDescent="0.25">
      <c r="B959" t="s">
        <v>22</v>
      </c>
      <c r="C959" s="1" t="s">
        <v>14</v>
      </c>
      <c r="D959" s="2">
        <v>44759</v>
      </c>
      <c r="E959" s="5" t="s">
        <v>61</v>
      </c>
      <c r="F959" s="5" t="s">
        <v>64</v>
      </c>
      <c r="G959" s="5" t="s">
        <v>65</v>
      </c>
      <c r="H959" t="s">
        <v>25</v>
      </c>
      <c r="I959" s="4">
        <v>300</v>
      </c>
      <c r="J959" s="5">
        <v>1</v>
      </c>
      <c r="K959" s="4">
        <f t="shared" si="22"/>
        <v>300</v>
      </c>
      <c r="L959" s="4">
        <f t="shared" si="23"/>
        <v>45</v>
      </c>
      <c r="M959" s="3">
        <v>0.15</v>
      </c>
    </row>
    <row r="960" spans="2:13" x14ac:dyDescent="0.25">
      <c r="B960" t="s">
        <v>34</v>
      </c>
      <c r="C960" s="1" t="s">
        <v>20</v>
      </c>
      <c r="D960" s="2">
        <v>44766</v>
      </c>
      <c r="E960" s="5" t="s">
        <v>61</v>
      </c>
      <c r="F960" s="5" t="s">
        <v>64</v>
      </c>
      <c r="G960" s="5" t="s">
        <v>65</v>
      </c>
      <c r="H960" t="s">
        <v>19</v>
      </c>
      <c r="I960" s="4">
        <v>500</v>
      </c>
      <c r="J960" s="5">
        <v>8</v>
      </c>
      <c r="K960" s="4">
        <f t="shared" si="22"/>
        <v>4000</v>
      </c>
      <c r="L960" s="4">
        <f t="shared" si="23"/>
        <v>1000</v>
      </c>
      <c r="M960" s="3">
        <v>0.25</v>
      </c>
    </row>
    <row r="961" spans="2:13" x14ac:dyDescent="0.25">
      <c r="B961" t="s">
        <v>13</v>
      </c>
      <c r="C961" s="1" t="s">
        <v>20</v>
      </c>
      <c r="D961" s="2">
        <v>44766</v>
      </c>
      <c r="E961" s="5" t="s">
        <v>61</v>
      </c>
      <c r="F961" s="5" t="s">
        <v>64</v>
      </c>
      <c r="G961" s="5" t="s">
        <v>65</v>
      </c>
      <c r="H961" t="s">
        <v>33</v>
      </c>
      <c r="I961" s="4">
        <v>4600</v>
      </c>
      <c r="J961" s="5">
        <v>2</v>
      </c>
      <c r="K961" s="4">
        <f t="shared" si="22"/>
        <v>9200</v>
      </c>
      <c r="L961" s="4">
        <f t="shared" si="23"/>
        <v>2300</v>
      </c>
      <c r="M961" s="3">
        <v>0.25</v>
      </c>
    </row>
    <row r="962" spans="2:13" x14ac:dyDescent="0.25">
      <c r="B962" t="s">
        <v>22</v>
      </c>
      <c r="C962" s="1" t="s">
        <v>20</v>
      </c>
      <c r="D962" s="2">
        <v>44773</v>
      </c>
      <c r="E962" s="5" t="s">
        <v>61</v>
      </c>
      <c r="F962" s="5" t="s">
        <v>64</v>
      </c>
      <c r="G962" s="5" t="s">
        <v>65</v>
      </c>
      <c r="H962" t="s">
        <v>21</v>
      </c>
      <c r="I962" s="4">
        <v>1200</v>
      </c>
      <c r="J962" s="5">
        <v>9</v>
      </c>
      <c r="K962" s="4">
        <f t="shared" si="22"/>
        <v>10800</v>
      </c>
      <c r="L962" s="4">
        <f t="shared" si="23"/>
        <v>3240</v>
      </c>
      <c r="M962" s="3">
        <v>0.3</v>
      </c>
    </row>
    <row r="963" spans="2:13" x14ac:dyDescent="0.25">
      <c r="B963" t="s">
        <v>27</v>
      </c>
      <c r="C963" s="1" t="s">
        <v>14</v>
      </c>
      <c r="D963" s="2">
        <v>44780</v>
      </c>
      <c r="E963" s="5" t="s">
        <v>61</v>
      </c>
      <c r="F963" s="5" t="s">
        <v>64</v>
      </c>
      <c r="G963" s="5" t="s">
        <v>65</v>
      </c>
      <c r="H963" t="s">
        <v>29</v>
      </c>
      <c r="I963" s="4">
        <v>5340</v>
      </c>
      <c r="J963" s="5">
        <v>12</v>
      </c>
      <c r="K963" s="4">
        <f t="shared" si="22"/>
        <v>64080</v>
      </c>
      <c r="L963" s="4">
        <f t="shared" si="23"/>
        <v>19224</v>
      </c>
      <c r="M963" s="3">
        <v>0.3</v>
      </c>
    </row>
    <row r="964" spans="2:13" x14ac:dyDescent="0.25">
      <c r="B964" t="s">
        <v>27</v>
      </c>
      <c r="C964" s="1" t="s">
        <v>14</v>
      </c>
      <c r="D964" s="2">
        <v>44787</v>
      </c>
      <c r="E964" s="5" t="s">
        <v>61</v>
      </c>
      <c r="F964" s="5" t="s">
        <v>64</v>
      </c>
      <c r="G964" s="5" t="s">
        <v>65</v>
      </c>
      <c r="H964" t="s">
        <v>29</v>
      </c>
      <c r="I964" s="4">
        <v>5340</v>
      </c>
      <c r="J964" s="5">
        <v>12</v>
      </c>
      <c r="K964" s="4">
        <f t="shared" si="22"/>
        <v>64080</v>
      </c>
      <c r="L964" s="4">
        <f t="shared" si="23"/>
        <v>19224</v>
      </c>
      <c r="M964" s="3">
        <v>0.3</v>
      </c>
    </row>
    <row r="965" spans="2:13" x14ac:dyDescent="0.25">
      <c r="B965" t="s">
        <v>34</v>
      </c>
      <c r="C965" s="1" t="s">
        <v>14</v>
      </c>
      <c r="D965" s="2">
        <v>44862</v>
      </c>
      <c r="E965" s="5" t="s">
        <v>61</v>
      </c>
      <c r="F965" s="5" t="s">
        <v>62</v>
      </c>
      <c r="G965" s="5" t="s">
        <v>63</v>
      </c>
      <c r="H965" t="s">
        <v>33</v>
      </c>
      <c r="I965" s="4">
        <v>4600</v>
      </c>
      <c r="J965" s="5">
        <v>3</v>
      </c>
      <c r="K965" s="4">
        <f t="shared" si="22"/>
        <v>13800</v>
      </c>
      <c r="L965" s="4">
        <f t="shared" si="23"/>
        <v>3450</v>
      </c>
      <c r="M965" s="3">
        <v>0.25</v>
      </c>
    </row>
    <row r="966" spans="2:13" x14ac:dyDescent="0.25">
      <c r="B966" t="s">
        <v>13</v>
      </c>
      <c r="C966" s="1" t="s">
        <v>20</v>
      </c>
      <c r="D966" s="2">
        <v>44794</v>
      </c>
      <c r="E966" s="5" t="s">
        <v>61</v>
      </c>
      <c r="F966" s="5" t="s">
        <v>64</v>
      </c>
      <c r="G966" s="5" t="s">
        <v>65</v>
      </c>
      <c r="H966" t="s">
        <v>23</v>
      </c>
      <c r="I966" s="4">
        <v>5130</v>
      </c>
      <c r="J966" s="5">
        <v>12</v>
      </c>
      <c r="K966" s="4">
        <f t="shared" si="22"/>
        <v>61560</v>
      </c>
      <c r="L966" s="4">
        <f t="shared" si="23"/>
        <v>24624</v>
      </c>
      <c r="M966" s="3">
        <v>0.4</v>
      </c>
    </row>
    <row r="967" spans="2:13" x14ac:dyDescent="0.25">
      <c r="B967" t="s">
        <v>34</v>
      </c>
      <c r="C967" s="1" t="s">
        <v>14</v>
      </c>
      <c r="D967" s="2">
        <v>44801</v>
      </c>
      <c r="E967" s="5" t="s">
        <v>61</v>
      </c>
      <c r="F967" s="5" t="s">
        <v>64</v>
      </c>
      <c r="G967" s="5" t="s">
        <v>65</v>
      </c>
      <c r="H967" t="s">
        <v>33</v>
      </c>
      <c r="I967" s="4">
        <v>4600</v>
      </c>
      <c r="J967" s="5">
        <v>2</v>
      </c>
      <c r="K967" s="4">
        <f t="shared" si="22"/>
        <v>9200</v>
      </c>
      <c r="L967" s="4">
        <f t="shared" si="23"/>
        <v>2300</v>
      </c>
      <c r="M967" s="3">
        <v>0.25</v>
      </c>
    </row>
    <row r="968" spans="2:13" x14ac:dyDescent="0.25">
      <c r="B968" t="s">
        <v>13</v>
      </c>
      <c r="C968" s="1" t="s">
        <v>20</v>
      </c>
      <c r="D968" s="2">
        <v>44808</v>
      </c>
      <c r="E968" s="5" t="s">
        <v>61</v>
      </c>
      <c r="F968" s="5" t="s">
        <v>64</v>
      </c>
      <c r="G968" s="5" t="s">
        <v>65</v>
      </c>
      <c r="H968" t="s">
        <v>33</v>
      </c>
      <c r="I968" s="4">
        <v>4600</v>
      </c>
      <c r="J968" s="5">
        <v>11</v>
      </c>
      <c r="K968" s="4">
        <f t="shared" si="22"/>
        <v>50600</v>
      </c>
      <c r="L968" s="4">
        <f t="shared" si="23"/>
        <v>12650</v>
      </c>
      <c r="M968" s="3">
        <v>0.25</v>
      </c>
    </row>
    <row r="969" spans="2:13" x14ac:dyDescent="0.25">
      <c r="B969" t="s">
        <v>13</v>
      </c>
      <c r="C969" s="1" t="s">
        <v>14</v>
      </c>
      <c r="D969" s="2">
        <v>44815</v>
      </c>
      <c r="E969" s="5" t="s">
        <v>61</v>
      </c>
      <c r="F969" s="5" t="s">
        <v>64</v>
      </c>
      <c r="G969" s="5" t="s">
        <v>65</v>
      </c>
      <c r="H969" t="s">
        <v>28</v>
      </c>
      <c r="I969" s="4">
        <v>1500</v>
      </c>
      <c r="J969" s="5">
        <v>3</v>
      </c>
      <c r="K969" s="4">
        <f t="shared" si="22"/>
        <v>4500</v>
      </c>
      <c r="L969" s="4">
        <f t="shared" si="23"/>
        <v>1800</v>
      </c>
      <c r="M969" s="3">
        <v>0.4</v>
      </c>
    </row>
    <row r="970" spans="2:13" x14ac:dyDescent="0.25">
      <c r="B970" t="s">
        <v>22</v>
      </c>
      <c r="C970" s="1" t="s">
        <v>20</v>
      </c>
      <c r="D970" s="2">
        <v>44822</v>
      </c>
      <c r="E970" s="5" t="s">
        <v>61</v>
      </c>
      <c r="F970" s="5" t="s">
        <v>64</v>
      </c>
      <c r="G970" s="5" t="s">
        <v>65</v>
      </c>
      <c r="H970" t="s">
        <v>21</v>
      </c>
      <c r="I970" s="4">
        <v>1200</v>
      </c>
      <c r="J970" s="5">
        <v>5</v>
      </c>
      <c r="K970" s="4">
        <f t="shared" si="22"/>
        <v>6000</v>
      </c>
      <c r="L970" s="4">
        <f t="shared" si="23"/>
        <v>1800</v>
      </c>
      <c r="M970" s="3">
        <v>0.3</v>
      </c>
    </row>
    <row r="971" spans="2:13" x14ac:dyDescent="0.25">
      <c r="B971" t="s">
        <v>27</v>
      </c>
      <c r="C971" s="1" t="s">
        <v>20</v>
      </c>
      <c r="D971" s="2">
        <v>44829</v>
      </c>
      <c r="E971" s="5" t="s">
        <v>61</v>
      </c>
      <c r="F971" s="5" t="s">
        <v>64</v>
      </c>
      <c r="G971" s="5" t="s">
        <v>65</v>
      </c>
      <c r="H971" t="s">
        <v>31</v>
      </c>
      <c r="I971" s="4">
        <v>5300</v>
      </c>
      <c r="J971" s="5">
        <v>8</v>
      </c>
      <c r="K971" s="4">
        <f t="shared" si="22"/>
        <v>42400</v>
      </c>
      <c r="L971" s="4">
        <f t="shared" si="23"/>
        <v>12720</v>
      </c>
      <c r="M971" s="3">
        <v>0.3</v>
      </c>
    </row>
    <row r="972" spans="2:13" x14ac:dyDescent="0.25">
      <c r="B972" t="s">
        <v>22</v>
      </c>
      <c r="C972" s="1" t="s">
        <v>20</v>
      </c>
      <c r="D972" s="2">
        <v>44836</v>
      </c>
      <c r="E972" s="5" t="s">
        <v>61</v>
      </c>
      <c r="F972" s="5" t="s">
        <v>64</v>
      </c>
      <c r="G972" s="5" t="s">
        <v>65</v>
      </c>
      <c r="H972" t="s">
        <v>25</v>
      </c>
      <c r="I972" s="4">
        <v>300</v>
      </c>
      <c r="J972" s="5">
        <v>7</v>
      </c>
      <c r="K972" s="4">
        <f t="shared" si="22"/>
        <v>2100</v>
      </c>
      <c r="L972" s="4">
        <f t="shared" si="23"/>
        <v>315</v>
      </c>
      <c r="M972" s="3">
        <v>0.15</v>
      </c>
    </row>
    <row r="973" spans="2:13" x14ac:dyDescent="0.25">
      <c r="B973" t="s">
        <v>27</v>
      </c>
      <c r="C973" s="1" t="s">
        <v>20</v>
      </c>
      <c r="D973" s="2">
        <v>44843</v>
      </c>
      <c r="E973" s="5" t="s">
        <v>61</v>
      </c>
      <c r="F973" s="5" t="s">
        <v>64</v>
      </c>
      <c r="G973" s="5" t="s">
        <v>65</v>
      </c>
      <c r="H973" t="s">
        <v>19</v>
      </c>
      <c r="I973" s="4">
        <v>500</v>
      </c>
      <c r="J973" s="5">
        <v>11</v>
      </c>
      <c r="K973" s="4">
        <f t="shared" si="22"/>
        <v>5500</v>
      </c>
      <c r="L973" s="4">
        <f t="shared" si="23"/>
        <v>1375</v>
      </c>
      <c r="M973" s="3">
        <v>0.25</v>
      </c>
    </row>
    <row r="974" spans="2:13" x14ac:dyDescent="0.25">
      <c r="B974" t="s">
        <v>13</v>
      </c>
      <c r="C974" s="1" t="s">
        <v>20</v>
      </c>
      <c r="D974" s="2">
        <v>44850</v>
      </c>
      <c r="E974" s="5" t="s">
        <v>61</v>
      </c>
      <c r="F974" s="5" t="s">
        <v>64</v>
      </c>
      <c r="G974" s="5" t="s">
        <v>65</v>
      </c>
      <c r="H974" t="s">
        <v>31</v>
      </c>
      <c r="I974" s="4">
        <v>5300</v>
      </c>
      <c r="J974" s="5">
        <v>12</v>
      </c>
      <c r="K974" s="4">
        <f t="shared" si="22"/>
        <v>63600</v>
      </c>
      <c r="L974" s="4">
        <f t="shared" si="23"/>
        <v>19080</v>
      </c>
      <c r="M974" s="3">
        <v>0.3</v>
      </c>
    </row>
    <row r="975" spans="2:13" x14ac:dyDescent="0.25">
      <c r="B975" t="s">
        <v>13</v>
      </c>
      <c r="C975" s="1" t="s">
        <v>14</v>
      </c>
      <c r="D975" s="2">
        <v>44857</v>
      </c>
      <c r="E975" s="5" t="s">
        <v>61</v>
      </c>
      <c r="F975" s="5" t="s">
        <v>64</v>
      </c>
      <c r="G975" s="5" t="s">
        <v>65</v>
      </c>
      <c r="H975" t="s">
        <v>23</v>
      </c>
      <c r="I975" s="4">
        <v>5130</v>
      </c>
      <c r="J975" s="5">
        <v>3</v>
      </c>
      <c r="K975" s="4">
        <f t="shared" si="22"/>
        <v>15390</v>
      </c>
      <c r="L975" s="4">
        <f t="shared" si="23"/>
        <v>6156</v>
      </c>
      <c r="M975" s="3">
        <v>0.4</v>
      </c>
    </row>
    <row r="976" spans="2:13" x14ac:dyDescent="0.25">
      <c r="B976" t="s">
        <v>13</v>
      </c>
      <c r="C976" s="1" t="s">
        <v>20</v>
      </c>
      <c r="D976" s="2">
        <v>44864</v>
      </c>
      <c r="E976" s="5" t="s">
        <v>61</v>
      </c>
      <c r="F976" s="5" t="s">
        <v>64</v>
      </c>
      <c r="G976" s="5" t="s">
        <v>65</v>
      </c>
      <c r="H976" t="s">
        <v>25</v>
      </c>
      <c r="I976" s="4">
        <v>300</v>
      </c>
      <c r="J976" s="5">
        <v>2</v>
      </c>
      <c r="K976" s="4">
        <f t="shared" si="22"/>
        <v>600</v>
      </c>
      <c r="L976" s="4">
        <f t="shared" si="23"/>
        <v>90</v>
      </c>
      <c r="M976" s="3">
        <v>0.15</v>
      </c>
    </row>
    <row r="977" spans="2:13" x14ac:dyDescent="0.25">
      <c r="B977" t="s">
        <v>13</v>
      </c>
      <c r="C977" s="1" t="s">
        <v>14</v>
      </c>
      <c r="D977" s="2">
        <v>44871</v>
      </c>
      <c r="E977" s="5" t="s">
        <v>61</v>
      </c>
      <c r="F977" s="5" t="s">
        <v>64</v>
      </c>
      <c r="G977" s="5" t="s">
        <v>65</v>
      </c>
      <c r="H977" t="s">
        <v>35</v>
      </c>
      <c r="I977" s="4">
        <v>4500</v>
      </c>
      <c r="J977" s="5">
        <v>15</v>
      </c>
      <c r="K977" s="4">
        <f t="shared" si="22"/>
        <v>67500</v>
      </c>
      <c r="L977" s="4">
        <f t="shared" si="23"/>
        <v>16875</v>
      </c>
      <c r="M977" s="3">
        <v>0.25</v>
      </c>
    </row>
    <row r="978" spans="2:13" x14ac:dyDescent="0.25">
      <c r="B978" t="s">
        <v>13</v>
      </c>
      <c r="C978" s="1" t="s">
        <v>20</v>
      </c>
      <c r="D978" s="2">
        <v>44878</v>
      </c>
      <c r="E978" s="5" t="s">
        <v>61</v>
      </c>
      <c r="F978" s="5" t="s">
        <v>64</v>
      </c>
      <c r="G978" s="5" t="s">
        <v>65</v>
      </c>
      <c r="H978" t="s">
        <v>25</v>
      </c>
      <c r="I978" s="4">
        <v>300</v>
      </c>
      <c r="J978" s="5">
        <v>5</v>
      </c>
      <c r="K978" s="4">
        <f t="shared" si="22"/>
        <v>1500</v>
      </c>
      <c r="L978" s="4">
        <f t="shared" si="23"/>
        <v>225</v>
      </c>
      <c r="M978" s="3">
        <v>0.15</v>
      </c>
    </row>
    <row r="979" spans="2:13" x14ac:dyDescent="0.25">
      <c r="B979" t="s">
        <v>13</v>
      </c>
      <c r="C979" s="1" t="s">
        <v>20</v>
      </c>
      <c r="D979" s="2">
        <v>44885</v>
      </c>
      <c r="E979" s="5" t="s">
        <v>61</v>
      </c>
      <c r="F979" s="5" t="s">
        <v>64</v>
      </c>
      <c r="G979" s="5" t="s">
        <v>65</v>
      </c>
      <c r="H979" t="s">
        <v>19</v>
      </c>
      <c r="I979" s="4">
        <v>500</v>
      </c>
      <c r="J979" s="5">
        <v>5</v>
      </c>
      <c r="K979" s="4">
        <f t="shared" si="22"/>
        <v>2500</v>
      </c>
      <c r="L979" s="4">
        <f t="shared" si="23"/>
        <v>625</v>
      </c>
      <c r="M979" s="3">
        <v>0.25</v>
      </c>
    </row>
    <row r="980" spans="2:13" x14ac:dyDescent="0.25">
      <c r="B980" t="s">
        <v>27</v>
      </c>
      <c r="C980" s="1" t="s">
        <v>20</v>
      </c>
      <c r="D980" s="2">
        <v>44892</v>
      </c>
      <c r="E980" s="5" t="s">
        <v>61</v>
      </c>
      <c r="F980" s="5" t="s">
        <v>62</v>
      </c>
      <c r="G980" s="5" t="s">
        <v>63</v>
      </c>
      <c r="H980" t="s">
        <v>35</v>
      </c>
      <c r="I980" s="4">
        <v>4500</v>
      </c>
      <c r="J980" s="5">
        <v>4</v>
      </c>
      <c r="K980" s="4">
        <f t="shared" si="22"/>
        <v>18000</v>
      </c>
      <c r="L980" s="4">
        <f t="shared" si="23"/>
        <v>4500</v>
      </c>
      <c r="M980" s="3">
        <v>0.25</v>
      </c>
    </row>
    <row r="981" spans="2:13" x14ac:dyDescent="0.25">
      <c r="B981" t="s">
        <v>13</v>
      </c>
      <c r="C981" s="1" t="s">
        <v>20</v>
      </c>
      <c r="D981" s="2">
        <v>44892</v>
      </c>
      <c r="E981" s="5" t="s">
        <v>61</v>
      </c>
      <c r="F981" s="5" t="s">
        <v>64</v>
      </c>
      <c r="G981" s="5" t="s">
        <v>65</v>
      </c>
      <c r="H981" t="s">
        <v>33</v>
      </c>
      <c r="I981" s="4">
        <v>4600</v>
      </c>
      <c r="J981" s="5">
        <v>7</v>
      </c>
      <c r="K981" s="4">
        <f t="shared" si="22"/>
        <v>32200</v>
      </c>
      <c r="L981" s="4">
        <f t="shared" si="23"/>
        <v>8050</v>
      </c>
      <c r="M981" s="3">
        <v>0.25</v>
      </c>
    </row>
    <row r="982" spans="2:13" x14ac:dyDescent="0.25">
      <c r="B982" t="s">
        <v>34</v>
      </c>
      <c r="C982" s="1" t="s">
        <v>20</v>
      </c>
      <c r="D982" s="2">
        <v>44922</v>
      </c>
      <c r="E982" s="5" t="s">
        <v>61</v>
      </c>
      <c r="F982" s="5" t="s">
        <v>62</v>
      </c>
      <c r="G982" s="5" t="s">
        <v>63</v>
      </c>
      <c r="H982" t="s">
        <v>33</v>
      </c>
      <c r="I982" s="4">
        <v>4600</v>
      </c>
      <c r="J982" s="5">
        <v>3</v>
      </c>
      <c r="K982" s="4">
        <f t="shared" si="22"/>
        <v>13800</v>
      </c>
      <c r="L982" s="4">
        <f t="shared" si="23"/>
        <v>3450</v>
      </c>
      <c r="M982" s="3">
        <v>0.25</v>
      </c>
    </row>
    <row r="983" spans="2:13" x14ac:dyDescent="0.25">
      <c r="B983" t="s">
        <v>27</v>
      </c>
      <c r="C983" s="1" t="s">
        <v>20</v>
      </c>
      <c r="D983" s="2">
        <v>44952</v>
      </c>
      <c r="E983" s="5" t="s">
        <v>61</v>
      </c>
      <c r="F983" s="5" t="s">
        <v>62</v>
      </c>
      <c r="G983" s="5" t="s">
        <v>63</v>
      </c>
      <c r="H983" t="s">
        <v>32</v>
      </c>
      <c r="I983" s="4">
        <v>3200</v>
      </c>
      <c r="J983" s="5">
        <v>4</v>
      </c>
      <c r="K983" s="4">
        <f t="shared" si="22"/>
        <v>12800</v>
      </c>
      <c r="L983" s="4">
        <f t="shared" si="23"/>
        <v>2560</v>
      </c>
      <c r="M983" s="3">
        <v>0.2</v>
      </c>
    </row>
    <row r="984" spans="2:13" x14ac:dyDescent="0.25">
      <c r="B984" t="s">
        <v>34</v>
      </c>
      <c r="C984" s="1" t="s">
        <v>20</v>
      </c>
      <c r="D984" s="2">
        <v>44982</v>
      </c>
      <c r="E984" s="5" t="s">
        <v>61</v>
      </c>
      <c r="F984" s="5" t="s">
        <v>62</v>
      </c>
      <c r="G984" s="5" t="s">
        <v>63</v>
      </c>
      <c r="H984" t="s">
        <v>31</v>
      </c>
      <c r="I984" s="4">
        <v>5300</v>
      </c>
      <c r="J984" s="5">
        <v>5</v>
      </c>
      <c r="K984" s="4">
        <f t="shared" si="22"/>
        <v>26500</v>
      </c>
      <c r="L984" s="4">
        <f t="shared" si="23"/>
        <v>7950</v>
      </c>
      <c r="M984" s="3">
        <v>0.3</v>
      </c>
    </row>
    <row r="985" spans="2:13" x14ac:dyDescent="0.25">
      <c r="B985" t="s">
        <v>27</v>
      </c>
      <c r="C985" s="1" t="s">
        <v>14</v>
      </c>
      <c r="D985" s="2">
        <v>45012</v>
      </c>
      <c r="E985" s="5" t="s">
        <v>61</v>
      </c>
      <c r="F985" s="5" t="s">
        <v>62</v>
      </c>
      <c r="G985" s="5" t="s">
        <v>63</v>
      </c>
      <c r="H985" t="s">
        <v>21</v>
      </c>
      <c r="I985" s="4">
        <v>1200</v>
      </c>
      <c r="J985" s="5">
        <v>7</v>
      </c>
      <c r="K985" s="4">
        <f t="shared" si="22"/>
        <v>8400</v>
      </c>
      <c r="L985" s="4">
        <f t="shared" si="23"/>
        <v>2520</v>
      </c>
      <c r="M985" s="3">
        <v>0.3</v>
      </c>
    </row>
    <row r="986" spans="2:13" x14ac:dyDescent="0.25">
      <c r="B986" t="s">
        <v>13</v>
      </c>
      <c r="C986" s="1" t="s">
        <v>14</v>
      </c>
      <c r="D986" s="2">
        <v>45042</v>
      </c>
      <c r="E986" s="5" t="s">
        <v>61</v>
      </c>
      <c r="F986" s="5" t="s">
        <v>62</v>
      </c>
      <c r="G986" s="5" t="s">
        <v>63</v>
      </c>
      <c r="H986" t="s">
        <v>29</v>
      </c>
      <c r="I986" s="4">
        <v>5340</v>
      </c>
      <c r="J986" s="5">
        <v>10</v>
      </c>
      <c r="K986" s="4">
        <f t="shared" ref="K986:K989" si="24">I986*J986</f>
        <v>53400</v>
      </c>
      <c r="L986" s="4">
        <f t="shared" ref="L986:L989" si="25">K986*M986</f>
        <v>16020</v>
      </c>
      <c r="M986" s="3">
        <v>0.3</v>
      </c>
    </row>
    <row r="987" spans="2:13" x14ac:dyDescent="0.25">
      <c r="B987" t="s">
        <v>24</v>
      </c>
      <c r="C987" s="1" t="s">
        <v>14</v>
      </c>
      <c r="D987" s="2">
        <v>45072</v>
      </c>
      <c r="E987" s="5" t="s">
        <v>61</v>
      </c>
      <c r="F987" s="5" t="s">
        <v>62</v>
      </c>
      <c r="G987" s="5" t="s">
        <v>63</v>
      </c>
      <c r="H987" t="s">
        <v>23</v>
      </c>
      <c r="I987" s="4">
        <v>5130</v>
      </c>
      <c r="J987" s="5">
        <v>8</v>
      </c>
      <c r="K987" s="4">
        <f t="shared" si="24"/>
        <v>41040</v>
      </c>
      <c r="L987" s="4">
        <f t="shared" si="25"/>
        <v>16416</v>
      </c>
      <c r="M987" s="3">
        <v>0.4</v>
      </c>
    </row>
    <row r="988" spans="2:13" x14ac:dyDescent="0.25">
      <c r="B988" t="s">
        <v>13</v>
      </c>
      <c r="C988" s="1" t="s">
        <v>20</v>
      </c>
      <c r="D988" s="2">
        <v>45102</v>
      </c>
      <c r="E988" s="5" t="s">
        <v>61</v>
      </c>
      <c r="F988" s="5" t="s">
        <v>62</v>
      </c>
      <c r="G988" s="5" t="s">
        <v>63</v>
      </c>
      <c r="H988" t="s">
        <v>33</v>
      </c>
      <c r="I988" s="4">
        <v>4600</v>
      </c>
      <c r="J988" s="5">
        <v>5</v>
      </c>
      <c r="K988" s="4">
        <f t="shared" si="24"/>
        <v>23000</v>
      </c>
      <c r="L988" s="4">
        <f t="shared" si="25"/>
        <v>5750</v>
      </c>
      <c r="M988" s="3">
        <v>0.25</v>
      </c>
    </row>
    <row r="989" spans="2:13" x14ac:dyDescent="0.25">
      <c r="B989" t="s">
        <v>34</v>
      </c>
      <c r="C989" s="1" t="s">
        <v>20</v>
      </c>
      <c r="D989" s="2">
        <v>45132</v>
      </c>
      <c r="E989" s="5" t="s">
        <v>61</v>
      </c>
      <c r="F989" s="5" t="s">
        <v>62</v>
      </c>
      <c r="G989" s="5" t="s">
        <v>63</v>
      </c>
      <c r="H989" t="s">
        <v>32</v>
      </c>
      <c r="I989" s="4">
        <v>3200</v>
      </c>
      <c r="J989" s="5">
        <v>3</v>
      </c>
      <c r="K989" s="4">
        <f t="shared" si="24"/>
        <v>9600</v>
      </c>
      <c r="L989" s="4">
        <f t="shared" si="25"/>
        <v>1920</v>
      </c>
      <c r="M989" s="3">
        <v>0.2</v>
      </c>
    </row>
    <row r="990" spans="2:13" x14ac:dyDescent="0.25">
      <c r="B990" t="s">
        <v>13</v>
      </c>
      <c r="C990" s="1" t="s">
        <v>20</v>
      </c>
      <c r="D990" s="2">
        <v>44562</v>
      </c>
      <c r="E990" s="5" t="s">
        <v>61</v>
      </c>
      <c r="F990" s="5" t="s">
        <v>66</v>
      </c>
      <c r="G990" s="5" t="s">
        <v>67</v>
      </c>
      <c r="H990" t="s">
        <v>23</v>
      </c>
      <c r="I990" s="4">
        <v>5130</v>
      </c>
      <c r="J990" s="5">
        <v>10</v>
      </c>
      <c r="K990" s="4">
        <v>30780</v>
      </c>
      <c r="L990" s="4">
        <v>12312</v>
      </c>
      <c r="M990" s="3">
        <v>0.4</v>
      </c>
    </row>
    <row r="991" spans="2:13" x14ac:dyDescent="0.25">
      <c r="B991" t="s">
        <v>13</v>
      </c>
      <c r="C991" s="1" t="s">
        <v>14</v>
      </c>
      <c r="D991" s="2">
        <v>44592</v>
      </c>
      <c r="E991" s="5" t="s">
        <v>61</v>
      </c>
      <c r="F991" s="5" t="s">
        <v>66</v>
      </c>
      <c r="G991" s="5" t="s">
        <v>67</v>
      </c>
      <c r="H991" t="s">
        <v>28</v>
      </c>
      <c r="I991" s="4">
        <v>1500</v>
      </c>
      <c r="J991" s="5">
        <v>16</v>
      </c>
      <c r="K991" s="4">
        <v>9000</v>
      </c>
      <c r="L991" s="4">
        <v>3600</v>
      </c>
      <c r="M991" s="3">
        <v>0.4</v>
      </c>
    </row>
    <row r="992" spans="2:13" x14ac:dyDescent="0.25">
      <c r="B992" t="s">
        <v>13</v>
      </c>
      <c r="C992" s="1" t="s">
        <v>14</v>
      </c>
      <c r="D992" s="2">
        <v>44622</v>
      </c>
      <c r="E992" s="5" t="s">
        <v>61</v>
      </c>
      <c r="F992" s="5" t="s">
        <v>66</v>
      </c>
      <c r="G992" s="5" t="s">
        <v>67</v>
      </c>
      <c r="H992" t="s">
        <v>30</v>
      </c>
      <c r="I992" s="4">
        <v>3400</v>
      </c>
      <c r="J992" s="5">
        <v>18</v>
      </c>
      <c r="K992" s="4">
        <v>27200</v>
      </c>
      <c r="L992" s="4">
        <v>9520</v>
      </c>
      <c r="M992" s="3">
        <v>0.35</v>
      </c>
    </row>
    <row r="993" spans="2:13" x14ac:dyDescent="0.25">
      <c r="B993" t="s">
        <v>22</v>
      </c>
      <c r="C993" s="1" t="s">
        <v>20</v>
      </c>
      <c r="D993" s="2">
        <v>44652</v>
      </c>
      <c r="E993" s="5" t="s">
        <v>61</v>
      </c>
      <c r="F993" s="5" t="s">
        <v>66</v>
      </c>
      <c r="G993" s="5" t="s">
        <v>67</v>
      </c>
      <c r="H993" t="s">
        <v>25</v>
      </c>
      <c r="I993" s="4">
        <v>300</v>
      </c>
      <c r="J993" s="5">
        <v>13</v>
      </c>
      <c r="K993" s="4">
        <v>900</v>
      </c>
      <c r="L993" s="4">
        <v>135</v>
      </c>
      <c r="M993" s="3">
        <v>0.15</v>
      </c>
    </row>
    <row r="994" spans="2:13" x14ac:dyDescent="0.25">
      <c r="B994" t="s">
        <v>24</v>
      </c>
      <c r="C994" s="1" t="s">
        <v>20</v>
      </c>
      <c r="D994" s="2">
        <v>44682</v>
      </c>
      <c r="E994" s="5" t="s">
        <v>61</v>
      </c>
      <c r="F994" s="5" t="s">
        <v>66</v>
      </c>
      <c r="G994" s="5" t="s">
        <v>67</v>
      </c>
      <c r="H994" t="s">
        <v>26</v>
      </c>
      <c r="I994" s="4">
        <v>1700</v>
      </c>
      <c r="J994" s="5">
        <v>20</v>
      </c>
      <c r="K994" s="4">
        <v>20400</v>
      </c>
      <c r="L994" s="4">
        <v>10200</v>
      </c>
      <c r="M994" s="3">
        <v>0.5</v>
      </c>
    </row>
    <row r="995" spans="2:13" x14ac:dyDescent="0.25">
      <c r="B995" t="s">
        <v>24</v>
      </c>
      <c r="C995" s="1" t="s">
        <v>20</v>
      </c>
      <c r="D995" s="2">
        <v>44712</v>
      </c>
      <c r="E995" s="5" t="s">
        <v>61</v>
      </c>
      <c r="F995" s="5" t="s">
        <v>66</v>
      </c>
      <c r="G995" s="5" t="s">
        <v>67</v>
      </c>
      <c r="H995" t="s">
        <v>26</v>
      </c>
      <c r="I995" s="4">
        <v>1700</v>
      </c>
      <c r="J995" s="5">
        <v>21</v>
      </c>
      <c r="K995" s="4">
        <v>18700</v>
      </c>
      <c r="L995" s="4">
        <v>9350</v>
      </c>
      <c r="M995" s="3">
        <v>0.5</v>
      </c>
    </row>
    <row r="996" spans="2:13" x14ac:dyDescent="0.25">
      <c r="B996" t="s">
        <v>13</v>
      </c>
      <c r="C996" s="1" t="s">
        <v>14</v>
      </c>
      <c r="D996" s="2">
        <v>44742</v>
      </c>
      <c r="E996" s="5" t="s">
        <v>61</v>
      </c>
      <c r="F996" s="5" t="s">
        <v>66</v>
      </c>
      <c r="G996" s="5" t="s">
        <v>67</v>
      </c>
      <c r="H996" t="s">
        <v>31</v>
      </c>
      <c r="I996" s="4">
        <v>5300</v>
      </c>
      <c r="J996" s="5">
        <v>19</v>
      </c>
      <c r="K996" s="4">
        <v>47700</v>
      </c>
      <c r="L996" s="4">
        <v>14310</v>
      </c>
      <c r="M996" s="3">
        <v>0.3</v>
      </c>
    </row>
    <row r="997" spans="2:13" x14ac:dyDescent="0.25">
      <c r="B997" t="s">
        <v>24</v>
      </c>
      <c r="C997" s="1" t="s">
        <v>20</v>
      </c>
      <c r="D997" s="2">
        <v>44772</v>
      </c>
      <c r="E997" s="5" t="s">
        <v>61</v>
      </c>
      <c r="F997" s="5" t="s">
        <v>66</v>
      </c>
      <c r="G997" s="5" t="s">
        <v>67</v>
      </c>
      <c r="H997" t="s">
        <v>28</v>
      </c>
      <c r="I997" s="4">
        <v>1500</v>
      </c>
      <c r="J997" s="5">
        <v>14</v>
      </c>
      <c r="K997" s="4">
        <v>7500</v>
      </c>
      <c r="L997" s="4">
        <v>3000</v>
      </c>
      <c r="M997" s="3">
        <v>0.4</v>
      </c>
    </row>
    <row r="998" spans="2:13" x14ac:dyDescent="0.25">
      <c r="B998" t="s">
        <v>13</v>
      </c>
      <c r="C998" s="1" t="s">
        <v>20</v>
      </c>
      <c r="D998" s="2">
        <v>44802</v>
      </c>
      <c r="E998" s="5" t="s">
        <v>61</v>
      </c>
      <c r="F998" s="5" t="s">
        <v>66</v>
      </c>
      <c r="G998" s="5" t="s">
        <v>67</v>
      </c>
      <c r="H998" t="s">
        <v>26</v>
      </c>
      <c r="I998" s="4">
        <v>1700</v>
      </c>
      <c r="J998" s="5">
        <v>5</v>
      </c>
      <c r="K998" s="4">
        <v>8500</v>
      </c>
      <c r="L998" s="4">
        <v>4250</v>
      </c>
      <c r="M998" s="3">
        <v>0.5</v>
      </c>
    </row>
    <row r="999" spans="2:13" x14ac:dyDescent="0.25">
      <c r="B999" t="s">
        <v>13</v>
      </c>
      <c r="C999" s="1" t="s">
        <v>20</v>
      </c>
      <c r="D999" s="2">
        <v>44832</v>
      </c>
      <c r="E999" s="5" t="s">
        <v>61</v>
      </c>
      <c r="F999" s="5" t="s">
        <v>66</v>
      </c>
      <c r="G999" s="5" t="s">
        <v>67</v>
      </c>
      <c r="H999" t="s">
        <v>33</v>
      </c>
      <c r="I999" s="4">
        <v>4600</v>
      </c>
      <c r="J999" s="5">
        <v>6</v>
      </c>
      <c r="K999" s="4">
        <v>27600</v>
      </c>
      <c r="L999" s="4">
        <v>6900</v>
      </c>
      <c r="M999" s="3">
        <v>0.25</v>
      </c>
    </row>
    <row r="1000" spans="2:13" x14ac:dyDescent="0.25">
      <c r="B1000" t="s">
        <v>34</v>
      </c>
      <c r="C1000" s="1" t="s">
        <v>14</v>
      </c>
      <c r="D1000" s="2">
        <v>44862</v>
      </c>
      <c r="E1000" s="5" t="s">
        <v>61</v>
      </c>
      <c r="F1000" s="5" t="s">
        <v>66</v>
      </c>
      <c r="G1000" s="5" t="s">
        <v>67</v>
      </c>
      <c r="H1000" t="s">
        <v>33</v>
      </c>
      <c r="I1000" s="4">
        <v>4600</v>
      </c>
      <c r="J1000" s="5">
        <v>3</v>
      </c>
      <c r="K1000" s="4">
        <v>13800</v>
      </c>
      <c r="L1000" s="4">
        <v>3450</v>
      </c>
      <c r="M1000" s="3">
        <v>0.25</v>
      </c>
    </row>
    <row r="1001" spans="2:13" x14ac:dyDescent="0.25">
      <c r="B1001" t="s">
        <v>27</v>
      </c>
      <c r="C1001" s="1" t="s">
        <v>20</v>
      </c>
      <c r="D1001" s="2">
        <v>44892</v>
      </c>
      <c r="E1001" s="5" t="s">
        <v>61</v>
      </c>
      <c r="F1001" s="5" t="s">
        <v>66</v>
      </c>
      <c r="G1001" s="5" t="s">
        <v>67</v>
      </c>
      <c r="H1001" t="s">
        <v>35</v>
      </c>
      <c r="I1001" s="4">
        <v>4500</v>
      </c>
      <c r="J1001" s="5">
        <v>4</v>
      </c>
      <c r="K1001" s="4">
        <v>18000</v>
      </c>
      <c r="L1001" s="4">
        <v>4500</v>
      </c>
      <c r="M1001" s="3">
        <v>0.25</v>
      </c>
    </row>
    <row r="1002" spans="2:13" x14ac:dyDescent="0.25">
      <c r="B1002" t="s">
        <v>34</v>
      </c>
      <c r="C1002" s="1" t="s">
        <v>20</v>
      </c>
      <c r="D1002" s="2">
        <v>44922</v>
      </c>
      <c r="E1002" s="5" t="s">
        <v>61</v>
      </c>
      <c r="F1002" s="5" t="s">
        <v>66</v>
      </c>
      <c r="G1002" s="5" t="s">
        <v>67</v>
      </c>
      <c r="H1002" t="s">
        <v>33</v>
      </c>
      <c r="I1002" s="4">
        <v>4600</v>
      </c>
      <c r="J1002" s="5">
        <v>3</v>
      </c>
      <c r="K1002" s="4">
        <v>13800</v>
      </c>
      <c r="L1002" s="4">
        <v>3450</v>
      </c>
      <c r="M1002" s="3">
        <v>0.25</v>
      </c>
    </row>
    <row r="1003" spans="2:13" x14ac:dyDescent="0.25">
      <c r="B1003" t="s">
        <v>27</v>
      </c>
      <c r="C1003" s="1" t="s">
        <v>20</v>
      </c>
      <c r="D1003" s="2">
        <v>44952</v>
      </c>
      <c r="E1003" s="5" t="s">
        <v>61</v>
      </c>
      <c r="F1003" s="5" t="s">
        <v>66</v>
      </c>
      <c r="G1003" s="5" t="s">
        <v>67</v>
      </c>
      <c r="H1003" t="s">
        <v>32</v>
      </c>
      <c r="I1003" s="4">
        <v>3200</v>
      </c>
      <c r="J1003" s="5">
        <v>4</v>
      </c>
      <c r="K1003" s="4">
        <v>12800</v>
      </c>
      <c r="L1003" s="4">
        <v>2560</v>
      </c>
      <c r="M1003" s="3">
        <v>0.2</v>
      </c>
    </row>
    <row r="1004" spans="2:13" x14ac:dyDescent="0.25">
      <c r="B1004" t="s">
        <v>34</v>
      </c>
      <c r="C1004" s="1" t="s">
        <v>20</v>
      </c>
      <c r="D1004" s="2">
        <v>44982</v>
      </c>
      <c r="E1004" s="5" t="s">
        <v>61</v>
      </c>
      <c r="F1004" s="5" t="s">
        <v>66</v>
      </c>
      <c r="G1004" s="5" t="s">
        <v>67</v>
      </c>
      <c r="H1004" t="s">
        <v>31</v>
      </c>
      <c r="I1004" s="4">
        <v>5300</v>
      </c>
      <c r="J1004" s="5">
        <v>15</v>
      </c>
      <c r="K1004" s="4">
        <v>26500</v>
      </c>
      <c r="L1004" s="4">
        <v>7950</v>
      </c>
      <c r="M1004" s="3">
        <v>0.3</v>
      </c>
    </row>
    <row r="1005" spans="2:13" x14ac:dyDescent="0.25">
      <c r="B1005" t="s">
        <v>27</v>
      </c>
      <c r="C1005" s="1" t="s">
        <v>14</v>
      </c>
      <c r="D1005" s="2">
        <v>45012</v>
      </c>
      <c r="E1005" s="5" t="s">
        <v>61</v>
      </c>
      <c r="F1005" s="5" t="s">
        <v>66</v>
      </c>
      <c r="G1005" s="5" t="s">
        <v>67</v>
      </c>
      <c r="H1005" t="s">
        <v>21</v>
      </c>
      <c r="I1005" s="4">
        <v>1200</v>
      </c>
      <c r="J1005" s="5">
        <v>20</v>
      </c>
      <c r="K1005" s="4">
        <v>8400</v>
      </c>
      <c r="L1005" s="4">
        <v>2520</v>
      </c>
      <c r="M1005" s="3">
        <v>0.3</v>
      </c>
    </row>
    <row r="1006" spans="2:13" x14ac:dyDescent="0.25">
      <c r="B1006" t="s">
        <v>13</v>
      </c>
      <c r="C1006" s="1" t="s">
        <v>14</v>
      </c>
      <c r="D1006" s="2">
        <v>45042</v>
      </c>
      <c r="E1006" s="5" t="s">
        <v>61</v>
      </c>
      <c r="F1006" s="5" t="s">
        <v>66</v>
      </c>
      <c r="G1006" s="5" t="s">
        <v>67</v>
      </c>
      <c r="H1006" t="s">
        <v>29</v>
      </c>
      <c r="I1006" s="4">
        <v>5340</v>
      </c>
      <c r="J1006" s="5">
        <v>10</v>
      </c>
      <c r="K1006" s="4">
        <v>53400</v>
      </c>
      <c r="L1006" s="4">
        <v>16020</v>
      </c>
      <c r="M1006" s="3">
        <v>0.3</v>
      </c>
    </row>
    <row r="1007" spans="2:13" x14ac:dyDescent="0.25">
      <c r="B1007" t="s">
        <v>24</v>
      </c>
      <c r="C1007" s="1" t="s">
        <v>14</v>
      </c>
      <c r="D1007" s="2">
        <v>45072</v>
      </c>
      <c r="E1007" s="5" t="s">
        <v>61</v>
      </c>
      <c r="F1007" s="5" t="s">
        <v>68</v>
      </c>
      <c r="G1007" s="5" t="s">
        <v>69</v>
      </c>
      <c r="H1007" t="s">
        <v>23</v>
      </c>
      <c r="I1007" s="4">
        <v>5130</v>
      </c>
      <c r="J1007" s="5">
        <v>8</v>
      </c>
      <c r="K1007" s="4">
        <v>41040</v>
      </c>
      <c r="L1007" s="4">
        <v>16416</v>
      </c>
      <c r="M1007" s="3">
        <v>0.4</v>
      </c>
    </row>
    <row r="1008" spans="2:13" x14ac:dyDescent="0.25">
      <c r="B1008" t="s">
        <v>13</v>
      </c>
      <c r="C1008" s="1" t="s">
        <v>20</v>
      </c>
      <c r="D1008" s="2">
        <v>45102</v>
      </c>
      <c r="E1008" s="5" t="s">
        <v>61</v>
      </c>
      <c r="F1008" s="5" t="s">
        <v>68</v>
      </c>
      <c r="G1008" s="5" t="s">
        <v>69</v>
      </c>
      <c r="H1008" t="s">
        <v>33</v>
      </c>
      <c r="I1008" s="4">
        <v>4600</v>
      </c>
      <c r="J1008" s="5">
        <v>15</v>
      </c>
      <c r="K1008" s="4">
        <v>23000</v>
      </c>
      <c r="L1008" s="4">
        <v>5750</v>
      </c>
      <c r="M1008" s="3">
        <v>0.25</v>
      </c>
    </row>
    <row r="1009" spans="2:13" x14ac:dyDescent="0.25">
      <c r="B1009" t="s">
        <v>34</v>
      </c>
      <c r="C1009" s="1" t="s">
        <v>20</v>
      </c>
      <c r="D1009" s="2">
        <v>45132</v>
      </c>
      <c r="E1009" s="5" t="s">
        <v>61</v>
      </c>
      <c r="F1009" s="5" t="s">
        <v>68</v>
      </c>
      <c r="G1009" s="5" t="s">
        <v>69</v>
      </c>
      <c r="H1009" t="s">
        <v>32</v>
      </c>
      <c r="I1009" s="4">
        <v>3200</v>
      </c>
      <c r="J1009" s="5">
        <v>3</v>
      </c>
      <c r="K1009" s="4">
        <v>9600</v>
      </c>
      <c r="L1009" s="4">
        <v>1920</v>
      </c>
      <c r="M1009" s="3">
        <v>0.2</v>
      </c>
    </row>
    <row r="1010" spans="2:13" x14ac:dyDescent="0.25">
      <c r="B1010" t="s">
        <v>13</v>
      </c>
      <c r="C1010" s="1" t="s">
        <v>20</v>
      </c>
      <c r="D1010" s="2">
        <v>44562</v>
      </c>
      <c r="E1010" s="5" t="s">
        <v>61</v>
      </c>
      <c r="F1010" s="5" t="s">
        <v>68</v>
      </c>
      <c r="G1010" s="5" t="s">
        <v>69</v>
      </c>
      <c r="H1010" t="s">
        <v>23</v>
      </c>
      <c r="I1010" s="4">
        <v>5130</v>
      </c>
      <c r="J1010" s="5">
        <v>6</v>
      </c>
      <c r="K1010" s="4">
        <v>30780</v>
      </c>
      <c r="L1010" s="4">
        <v>12312</v>
      </c>
      <c r="M1010" s="3">
        <v>0.4</v>
      </c>
    </row>
    <row r="1011" spans="2:13" x14ac:dyDescent="0.25">
      <c r="B1011" t="s">
        <v>13</v>
      </c>
      <c r="C1011" s="1" t="s">
        <v>14</v>
      </c>
      <c r="D1011" s="2">
        <v>44592</v>
      </c>
      <c r="E1011" s="5" t="s">
        <v>61</v>
      </c>
      <c r="F1011" s="5" t="s">
        <v>68</v>
      </c>
      <c r="G1011" s="5" t="s">
        <v>69</v>
      </c>
      <c r="H1011" t="s">
        <v>28</v>
      </c>
      <c r="I1011" s="4">
        <v>1500</v>
      </c>
      <c r="J1011" s="5">
        <v>6</v>
      </c>
      <c r="K1011" s="4">
        <v>9000</v>
      </c>
      <c r="L1011" s="4">
        <v>3600</v>
      </c>
      <c r="M1011" s="3">
        <v>0.4</v>
      </c>
    </row>
    <row r="1012" spans="2:13" x14ac:dyDescent="0.25">
      <c r="B1012" t="s">
        <v>13</v>
      </c>
      <c r="C1012" s="1" t="s">
        <v>14</v>
      </c>
      <c r="D1012" s="2">
        <v>44622</v>
      </c>
      <c r="E1012" s="5" t="s">
        <v>61</v>
      </c>
      <c r="F1012" s="5" t="s">
        <v>68</v>
      </c>
      <c r="G1012" s="5" t="s">
        <v>69</v>
      </c>
      <c r="H1012" t="s">
        <v>30</v>
      </c>
      <c r="I1012" s="4">
        <v>3400</v>
      </c>
      <c r="J1012" s="5">
        <v>8</v>
      </c>
      <c r="K1012" s="4">
        <v>27200</v>
      </c>
      <c r="L1012" s="4">
        <v>9520</v>
      </c>
      <c r="M1012" s="3">
        <v>0.35</v>
      </c>
    </row>
    <row r="1013" spans="2:13" x14ac:dyDescent="0.25">
      <c r="B1013" t="s">
        <v>22</v>
      </c>
      <c r="C1013" s="1" t="s">
        <v>20</v>
      </c>
      <c r="D1013" s="2">
        <v>44652</v>
      </c>
      <c r="E1013" s="5" t="s">
        <v>61</v>
      </c>
      <c r="F1013" s="5" t="s">
        <v>68</v>
      </c>
      <c r="G1013" s="5" t="s">
        <v>69</v>
      </c>
      <c r="H1013" t="s">
        <v>25</v>
      </c>
      <c r="I1013" s="4">
        <v>300</v>
      </c>
      <c r="J1013" s="5">
        <v>3</v>
      </c>
      <c r="K1013" s="4">
        <v>900</v>
      </c>
      <c r="L1013" s="4">
        <v>135</v>
      </c>
      <c r="M1013" s="3">
        <v>0.15</v>
      </c>
    </row>
    <row r="1014" spans="2:13" x14ac:dyDescent="0.25">
      <c r="B1014" t="s">
        <v>24</v>
      </c>
      <c r="C1014" s="1" t="s">
        <v>20</v>
      </c>
      <c r="D1014" s="2">
        <v>44682</v>
      </c>
      <c r="E1014" s="5" t="s">
        <v>61</v>
      </c>
      <c r="F1014" s="5" t="s">
        <v>68</v>
      </c>
      <c r="G1014" s="5" t="s">
        <v>69</v>
      </c>
      <c r="H1014" t="s">
        <v>26</v>
      </c>
      <c r="I1014" s="4">
        <v>1700</v>
      </c>
      <c r="J1014" s="5">
        <v>12</v>
      </c>
      <c r="K1014" s="4">
        <v>20400</v>
      </c>
      <c r="L1014" s="4">
        <v>10200</v>
      </c>
      <c r="M1014" s="3">
        <v>0.5</v>
      </c>
    </row>
    <row r="1015" spans="2:13" x14ac:dyDescent="0.25">
      <c r="B1015" t="s">
        <v>24</v>
      </c>
      <c r="C1015" s="1" t="s">
        <v>20</v>
      </c>
      <c r="D1015" s="2">
        <v>44712</v>
      </c>
      <c r="E1015" s="5" t="s">
        <v>61</v>
      </c>
      <c r="F1015" s="5" t="s">
        <v>68</v>
      </c>
      <c r="G1015" s="5" t="s">
        <v>69</v>
      </c>
      <c r="H1015" t="s">
        <v>26</v>
      </c>
      <c r="I1015" s="4">
        <v>1700</v>
      </c>
      <c r="J1015" s="5">
        <v>11</v>
      </c>
      <c r="K1015" s="4">
        <v>18700</v>
      </c>
      <c r="L1015" s="4">
        <v>9350</v>
      </c>
      <c r="M1015" s="3">
        <v>0.5</v>
      </c>
    </row>
    <row r="1016" spans="2:13" x14ac:dyDescent="0.25">
      <c r="B1016" t="s">
        <v>13</v>
      </c>
      <c r="C1016" s="1" t="s">
        <v>14</v>
      </c>
      <c r="D1016" s="2">
        <v>44742</v>
      </c>
      <c r="E1016" s="5" t="s">
        <v>61</v>
      </c>
      <c r="F1016" s="5" t="s">
        <v>68</v>
      </c>
      <c r="G1016" s="5" t="s">
        <v>69</v>
      </c>
      <c r="H1016" t="s">
        <v>31</v>
      </c>
      <c r="I1016" s="4">
        <v>5300</v>
      </c>
      <c r="J1016" s="5">
        <v>9</v>
      </c>
      <c r="K1016" s="4">
        <v>47700</v>
      </c>
      <c r="L1016" s="4">
        <v>14310</v>
      </c>
      <c r="M1016" s="3">
        <v>0.3</v>
      </c>
    </row>
    <row r="1017" spans="2:13" x14ac:dyDescent="0.25">
      <c r="B1017" t="s">
        <v>24</v>
      </c>
      <c r="C1017" s="1" t="s">
        <v>20</v>
      </c>
      <c r="D1017" s="2">
        <v>44772</v>
      </c>
      <c r="E1017" s="5" t="s">
        <v>61</v>
      </c>
      <c r="F1017" s="5" t="s">
        <v>68</v>
      </c>
      <c r="G1017" s="5" t="s">
        <v>69</v>
      </c>
      <c r="H1017" t="s">
        <v>28</v>
      </c>
      <c r="I1017" s="4">
        <v>1500</v>
      </c>
      <c r="J1017" s="5">
        <v>5</v>
      </c>
      <c r="K1017" s="4">
        <v>7500</v>
      </c>
      <c r="L1017" s="4">
        <v>3000</v>
      </c>
      <c r="M1017" s="3">
        <v>0.4</v>
      </c>
    </row>
    <row r="1018" spans="2:13" x14ac:dyDescent="0.25">
      <c r="B1018" t="s">
        <v>13</v>
      </c>
      <c r="C1018" s="1" t="s">
        <v>20</v>
      </c>
      <c r="D1018" s="2">
        <v>44802</v>
      </c>
      <c r="E1018" s="5" t="s">
        <v>61</v>
      </c>
      <c r="F1018" s="5" t="s">
        <v>68</v>
      </c>
      <c r="G1018" s="5" t="s">
        <v>69</v>
      </c>
      <c r="H1018" t="s">
        <v>26</v>
      </c>
      <c r="I1018" s="4">
        <v>1700</v>
      </c>
      <c r="J1018" s="5">
        <v>5</v>
      </c>
      <c r="K1018" s="4">
        <v>8500</v>
      </c>
      <c r="L1018" s="4">
        <v>4250</v>
      </c>
      <c r="M1018" s="3">
        <v>0.5</v>
      </c>
    </row>
    <row r="1019" spans="2:13" x14ac:dyDescent="0.25">
      <c r="B1019" t="s">
        <v>13</v>
      </c>
      <c r="C1019" s="1" t="s">
        <v>20</v>
      </c>
      <c r="D1019" s="2">
        <v>44832</v>
      </c>
      <c r="E1019" s="5" t="s">
        <v>61</v>
      </c>
      <c r="F1019" s="5" t="s">
        <v>68</v>
      </c>
      <c r="G1019" s="5" t="s">
        <v>69</v>
      </c>
      <c r="H1019" t="s">
        <v>33</v>
      </c>
      <c r="I1019" s="4">
        <v>4600</v>
      </c>
      <c r="J1019" s="5">
        <v>6</v>
      </c>
      <c r="K1019" s="4">
        <v>27600</v>
      </c>
      <c r="L1019" s="4">
        <v>6900</v>
      </c>
      <c r="M1019" s="3">
        <v>0.25</v>
      </c>
    </row>
    <row r="1020" spans="2:13" x14ac:dyDescent="0.25">
      <c r="B1020" t="s">
        <v>34</v>
      </c>
      <c r="C1020" s="1" t="s">
        <v>14</v>
      </c>
      <c r="D1020" s="2">
        <v>44862</v>
      </c>
      <c r="E1020" s="5" t="s">
        <v>61</v>
      </c>
      <c r="F1020" s="5" t="s">
        <v>68</v>
      </c>
      <c r="G1020" s="5" t="s">
        <v>69</v>
      </c>
      <c r="H1020" t="s">
        <v>33</v>
      </c>
      <c r="I1020" s="4">
        <v>4600</v>
      </c>
      <c r="J1020" s="5">
        <v>3</v>
      </c>
      <c r="K1020" s="4">
        <v>13800</v>
      </c>
      <c r="L1020" s="4">
        <v>3450</v>
      </c>
      <c r="M1020" s="3">
        <v>0.25</v>
      </c>
    </row>
    <row r="1021" spans="2:13" x14ac:dyDescent="0.25">
      <c r="B1021" t="s">
        <v>27</v>
      </c>
      <c r="C1021" s="1" t="s">
        <v>20</v>
      </c>
      <c r="D1021" s="2">
        <v>44892</v>
      </c>
      <c r="E1021" s="5" t="s">
        <v>61</v>
      </c>
      <c r="F1021" s="5" t="s">
        <v>68</v>
      </c>
      <c r="G1021" s="5" t="s">
        <v>69</v>
      </c>
      <c r="H1021" t="s">
        <v>35</v>
      </c>
      <c r="I1021" s="4">
        <v>4500</v>
      </c>
      <c r="J1021" s="5">
        <v>4</v>
      </c>
      <c r="K1021" s="4">
        <v>18000</v>
      </c>
      <c r="L1021" s="4">
        <v>4500</v>
      </c>
      <c r="M1021" s="3">
        <v>0.25</v>
      </c>
    </row>
    <row r="1022" spans="2:13" x14ac:dyDescent="0.25">
      <c r="B1022" t="s">
        <v>34</v>
      </c>
      <c r="C1022" s="1" t="s">
        <v>20</v>
      </c>
      <c r="D1022" s="2">
        <v>44922</v>
      </c>
      <c r="E1022" s="5" t="s">
        <v>61</v>
      </c>
      <c r="F1022" s="5" t="s">
        <v>68</v>
      </c>
      <c r="G1022" s="5" t="s">
        <v>69</v>
      </c>
      <c r="H1022" t="s">
        <v>33</v>
      </c>
      <c r="I1022" s="4">
        <v>4600</v>
      </c>
      <c r="J1022" s="5">
        <v>3</v>
      </c>
      <c r="K1022" s="4">
        <v>13800</v>
      </c>
      <c r="L1022" s="4">
        <v>3450</v>
      </c>
      <c r="M1022" s="3">
        <v>0.25</v>
      </c>
    </row>
    <row r="1023" spans="2:13" x14ac:dyDescent="0.25">
      <c r="B1023" t="s">
        <v>27</v>
      </c>
      <c r="C1023" s="1" t="s">
        <v>20</v>
      </c>
      <c r="D1023" s="2">
        <v>44952</v>
      </c>
      <c r="E1023" s="5" t="s">
        <v>61</v>
      </c>
      <c r="F1023" s="5" t="s">
        <v>68</v>
      </c>
      <c r="G1023" s="5" t="s">
        <v>69</v>
      </c>
      <c r="H1023" t="s">
        <v>32</v>
      </c>
      <c r="I1023" s="4">
        <v>3200</v>
      </c>
      <c r="J1023" s="5">
        <v>4</v>
      </c>
      <c r="K1023" s="4">
        <v>12800</v>
      </c>
      <c r="L1023" s="4">
        <v>2560</v>
      </c>
      <c r="M1023" s="3">
        <v>0.2</v>
      </c>
    </row>
    <row r="1024" spans="2:13" x14ac:dyDescent="0.25">
      <c r="B1024" t="s">
        <v>34</v>
      </c>
      <c r="C1024" s="1" t="s">
        <v>20</v>
      </c>
      <c r="D1024" s="2">
        <v>44982</v>
      </c>
      <c r="E1024" s="5" t="s">
        <v>61</v>
      </c>
      <c r="F1024" s="5" t="s">
        <v>68</v>
      </c>
      <c r="G1024" s="5" t="s">
        <v>69</v>
      </c>
      <c r="H1024" t="s">
        <v>31</v>
      </c>
      <c r="I1024" s="4">
        <v>5300</v>
      </c>
      <c r="J1024" s="5">
        <v>5</v>
      </c>
      <c r="K1024" s="4">
        <v>26500</v>
      </c>
      <c r="L1024" s="4">
        <v>7950</v>
      </c>
      <c r="M1024" s="3">
        <v>0.3</v>
      </c>
    </row>
    <row r="1025" spans="2:13" x14ac:dyDescent="0.25">
      <c r="B1025" t="s">
        <v>27</v>
      </c>
      <c r="C1025" s="1" t="s">
        <v>14</v>
      </c>
      <c r="D1025" s="2">
        <v>45012</v>
      </c>
      <c r="E1025" s="5" t="s">
        <v>61</v>
      </c>
      <c r="F1025" s="5" t="s">
        <v>70</v>
      </c>
      <c r="G1025" s="5" t="s">
        <v>71</v>
      </c>
      <c r="H1025" t="s">
        <v>21</v>
      </c>
      <c r="I1025" s="4">
        <v>1200</v>
      </c>
      <c r="J1025" s="5">
        <v>7</v>
      </c>
      <c r="K1025" s="4">
        <v>8400</v>
      </c>
      <c r="L1025" s="4">
        <v>2520</v>
      </c>
      <c r="M1025" s="3">
        <v>0.3</v>
      </c>
    </row>
    <row r="1026" spans="2:13" x14ac:dyDescent="0.25">
      <c r="B1026" t="s">
        <v>13</v>
      </c>
      <c r="C1026" s="1" t="s">
        <v>14</v>
      </c>
      <c r="D1026" s="2">
        <v>45042</v>
      </c>
      <c r="E1026" s="5" t="s">
        <v>61</v>
      </c>
      <c r="F1026" s="5" t="s">
        <v>70</v>
      </c>
      <c r="G1026" s="5" t="s">
        <v>71</v>
      </c>
      <c r="H1026" t="s">
        <v>29</v>
      </c>
      <c r="I1026" s="4">
        <v>5340</v>
      </c>
      <c r="J1026" s="5">
        <v>10</v>
      </c>
      <c r="K1026" s="4">
        <v>53400</v>
      </c>
      <c r="L1026" s="4">
        <v>16020</v>
      </c>
      <c r="M1026" s="3">
        <v>0.3</v>
      </c>
    </row>
    <row r="1027" spans="2:13" x14ac:dyDescent="0.25">
      <c r="B1027" t="s">
        <v>24</v>
      </c>
      <c r="C1027" s="1" t="s">
        <v>14</v>
      </c>
      <c r="D1027" s="2">
        <v>45072</v>
      </c>
      <c r="E1027" s="5" t="s">
        <v>61</v>
      </c>
      <c r="F1027" s="5" t="s">
        <v>70</v>
      </c>
      <c r="G1027" s="5" t="s">
        <v>71</v>
      </c>
      <c r="H1027" t="s">
        <v>23</v>
      </c>
      <c r="I1027" s="4">
        <v>5130</v>
      </c>
      <c r="J1027" s="5">
        <v>8</v>
      </c>
      <c r="K1027" s="4">
        <v>41040</v>
      </c>
      <c r="L1027" s="4">
        <v>16416</v>
      </c>
      <c r="M1027" s="3">
        <v>0.4</v>
      </c>
    </row>
    <row r="1028" spans="2:13" x14ac:dyDescent="0.25">
      <c r="B1028" t="s">
        <v>13</v>
      </c>
      <c r="C1028" s="1" t="s">
        <v>20</v>
      </c>
      <c r="D1028" s="2">
        <v>45102</v>
      </c>
      <c r="E1028" s="5" t="s">
        <v>61</v>
      </c>
      <c r="F1028" s="5" t="s">
        <v>70</v>
      </c>
      <c r="G1028" s="5" t="s">
        <v>71</v>
      </c>
      <c r="H1028" t="s">
        <v>33</v>
      </c>
      <c r="I1028" s="4">
        <v>4600</v>
      </c>
      <c r="J1028" s="5">
        <v>5</v>
      </c>
      <c r="K1028" s="4">
        <v>23000</v>
      </c>
      <c r="L1028" s="4">
        <v>5750</v>
      </c>
      <c r="M1028" s="3">
        <v>0.25</v>
      </c>
    </row>
    <row r="1029" spans="2:13" x14ac:dyDescent="0.25">
      <c r="B1029" t="s">
        <v>34</v>
      </c>
      <c r="C1029" s="1" t="s">
        <v>20</v>
      </c>
      <c r="D1029" s="2">
        <v>45132</v>
      </c>
      <c r="E1029" s="5" t="s">
        <v>61</v>
      </c>
      <c r="F1029" s="5" t="s">
        <v>70</v>
      </c>
      <c r="G1029" s="5" t="s">
        <v>71</v>
      </c>
      <c r="H1029" t="s">
        <v>32</v>
      </c>
      <c r="I1029" s="4">
        <v>3200</v>
      </c>
      <c r="J1029" s="5">
        <v>3</v>
      </c>
      <c r="K1029" s="4">
        <v>9600</v>
      </c>
      <c r="L1029" s="4">
        <v>1920</v>
      </c>
      <c r="M1029" s="3">
        <v>0.2</v>
      </c>
    </row>
    <row r="1030" spans="2:13" x14ac:dyDescent="0.25">
      <c r="B1030" t="s">
        <v>13</v>
      </c>
      <c r="C1030" s="1" t="s">
        <v>20</v>
      </c>
      <c r="D1030" s="2">
        <v>44562</v>
      </c>
      <c r="E1030" s="5" t="s">
        <v>61</v>
      </c>
      <c r="F1030" s="5" t="s">
        <v>70</v>
      </c>
      <c r="G1030" s="5" t="s">
        <v>71</v>
      </c>
      <c r="H1030" t="s">
        <v>23</v>
      </c>
      <c r="I1030" s="4">
        <v>5130</v>
      </c>
      <c r="J1030" s="5">
        <v>10</v>
      </c>
      <c r="K1030" s="4">
        <v>30780</v>
      </c>
      <c r="L1030" s="4">
        <v>12312</v>
      </c>
      <c r="M1030" s="3">
        <v>0.4</v>
      </c>
    </row>
    <row r="1031" spans="2:13" x14ac:dyDescent="0.25">
      <c r="B1031" t="s">
        <v>13</v>
      </c>
      <c r="C1031" s="1" t="s">
        <v>14</v>
      </c>
      <c r="D1031" s="2">
        <v>44592</v>
      </c>
      <c r="E1031" s="5" t="s">
        <v>61</v>
      </c>
      <c r="F1031" s="5" t="s">
        <v>70</v>
      </c>
      <c r="G1031" s="5" t="s">
        <v>71</v>
      </c>
      <c r="H1031" t="s">
        <v>28</v>
      </c>
      <c r="I1031" s="4">
        <v>1500</v>
      </c>
      <c r="J1031" s="5">
        <v>16</v>
      </c>
      <c r="K1031" s="4">
        <v>9000</v>
      </c>
      <c r="L1031" s="4">
        <v>3600</v>
      </c>
      <c r="M1031" s="3">
        <v>0.4</v>
      </c>
    </row>
    <row r="1032" spans="2:13" x14ac:dyDescent="0.25">
      <c r="B1032" t="s">
        <v>13</v>
      </c>
      <c r="C1032" s="1" t="s">
        <v>14</v>
      </c>
      <c r="D1032" s="2">
        <v>44622</v>
      </c>
      <c r="E1032" s="5" t="s">
        <v>61</v>
      </c>
      <c r="F1032" s="5" t="s">
        <v>70</v>
      </c>
      <c r="G1032" s="5" t="s">
        <v>71</v>
      </c>
      <c r="H1032" t="s">
        <v>30</v>
      </c>
      <c r="I1032" s="4">
        <v>3400</v>
      </c>
      <c r="J1032" s="5">
        <v>18</v>
      </c>
      <c r="K1032" s="4">
        <v>27200</v>
      </c>
      <c r="L1032" s="4">
        <v>9520</v>
      </c>
      <c r="M1032" s="3">
        <v>0.35</v>
      </c>
    </row>
    <row r="1033" spans="2:13" x14ac:dyDescent="0.25">
      <c r="B1033" t="s">
        <v>22</v>
      </c>
      <c r="C1033" s="1" t="s">
        <v>20</v>
      </c>
      <c r="D1033" s="2">
        <v>44652</v>
      </c>
      <c r="E1033" s="5" t="s">
        <v>61</v>
      </c>
      <c r="F1033" s="5" t="s">
        <v>70</v>
      </c>
      <c r="G1033" s="5" t="s">
        <v>71</v>
      </c>
      <c r="H1033" t="s">
        <v>25</v>
      </c>
      <c r="I1033" s="4">
        <v>300</v>
      </c>
      <c r="J1033" s="5">
        <v>13</v>
      </c>
      <c r="K1033" s="4">
        <v>900</v>
      </c>
      <c r="L1033" s="4">
        <v>135</v>
      </c>
      <c r="M1033" s="3">
        <v>0.15</v>
      </c>
    </row>
    <row r="1034" spans="2:13" x14ac:dyDescent="0.25">
      <c r="B1034" t="s">
        <v>24</v>
      </c>
      <c r="C1034" s="1" t="s">
        <v>20</v>
      </c>
      <c r="D1034" s="2">
        <v>44682</v>
      </c>
      <c r="E1034" s="5" t="s">
        <v>61</v>
      </c>
      <c r="F1034" s="5" t="s">
        <v>72</v>
      </c>
      <c r="G1034" s="5" t="s">
        <v>73</v>
      </c>
      <c r="H1034" t="s">
        <v>26</v>
      </c>
      <c r="I1034" s="4">
        <v>1700</v>
      </c>
      <c r="J1034" s="5">
        <v>20</v>
      </c>
      <c r="K1034" s="4">
        <v>20400</v>
      </c>
      <c r="L1034" s="4">
        <v>10200</v>
      </c>
      <c r="M1034" s="3">
        <v>0.5</v>
      </c>
    </row>
    <row r="1035" spans="2:13" x14ac:dyDescent="0.25">
      <c r="B1035" t="s">
        <v>24</v>
      </c>
      <c r="C1035" s="1" t="s">
        <v>20</v>
      </c>
      <c r="D1035" s="2">
        <v>44712</v>
      </c>
      <c r="E1035" s="5" t="s">
        <v>61</v>
      </c>
      <c r="F1035" s="5" t="s">
        <v>72</v>
      </c>
      <c r="G1035" s="5" t="s">
        <v>73</v>
      </c>
      <c r="H1035" t="s">
        <v>26</v>
      </c>
      <c r="I1035" s="4">
        <v>1700</v>
      </c>
      <c r="J1035" s="5">
        <v>21</v>
      </c>
      <c r="K1035" s="4">
        <v>18700</v>
      </c>
      <c r="L1035" s="4">
        <v>9350</v>
      </c>
      <c r="M1035" s="3">
        <v>0.5</v>
      </c>
    </row>
    <row r="1036" spans="2:13" x14ac:dyDescent="0.25">
      <c r="B1036" t="s">
        <v>13</v>
      </c>
      <c r="C1036" s="1" t="s">
        <v>14</v>
      </c>
      <c r="D1036" s="2">
        <v>44742</v>
      </c>
      <c r="E1036" s="5" t="s">
        <v>61</v>
      </c>
      <c r="F1036" s="5" t="s">
        <v>72</v>
      </c>
      <c r="G1036" s="5" t="s">
        <v>73</v>
      </c>
      <c r="H1036" t="s">
        <v>31</v>
      </c>
      <c r="I1036" s="4">
        <v>5300</v>
      </c>
      <c r="J1036" s="5">
        <v>19</v>
      </c>
      <c r="K1036" s="4">
        <v>47700</v>
      </c>
      <c r="L1036" s="4">
        <v>14310</v>
      </c>
      <c r="M1036" s="3">
        <v>0.3</v>
      </c>
    </row>
    <row r="1037" spans="2:13" x14ac:dyDescent="0.25">
      <c r="B1037" t="s">
        <v>24</v>
      </c>
      <c r="C1037" s="1" t="s">
        <v>20</v>
      </c>
      <c r="D1037" s="2">
        <v>44772</v>
      </c>
      <c r="E1037" s="5" t="s">
        <v>61</v>
      </c>
      <c r="F1037" s="5" t="s">
        <v>72</v>
      </c>
      <c r="G1037" s="5" t="s">
        <v>73</v>
      </c>
      <c r="H1037" t="s">
        <v>28</v>
      </c>
      <c r="I1037" s="4">
        <v>1500</v>
      </c>
      <c r="J1037" s="5">
        <v>14</v>
      </c>
      <c r="K1037" s="4">
        <v>7500</v>
      </c>
      <c r="L1037" s="4">
        <v>3000</v>
      </c>
      <c r="M1037" s="3">
        <v>0.4</v>
      </c>
    </row>
    <row r="1038" spans="2:13" x14ac:dyDescent="0.25">
      <c r="B1038" t="s">
        <v>13</v>
      </c>
      <c r="C1038" s="1" t="s">
        <v>20</v>
      </c>
      <c r="D1038" s="2">
        <v>44802</v>
      </c>
      <c r="E1038" s="5" t="s">
        <v>61</v>
      </c>
      <c r="F1038" s="5" t="s">
        <v>72</v>
      </c>
      <c r="G1038" s="5" t="s">
        <v>73</v>
      </c>
      <c r="H1038" t="s">
        <v>26</v>
      </c>
      <c r="I1038" s="4">
        <v>1700</v>
      </c>
      <c r="J1038" s="5">
        <v>5</v>
      </c>
      <c r="K1038" s="4">
        <v>8500</v>
      </c>
      <c r="L1038" s="4">
        <v>4250</v>
      </c>
      <c r="M1038" s="3">
        <v>0.5</v>
      </c>
    </row>
    <row r="1039" spans="2:13" x14ac:dyDescent="0.25">
      <c r="B1039" t="s">
        <v>13</v>
      </c>
      <c r="C1039" s="1" t="s">
        <v>20</v>
      </c>
      <c r="D1039" s="2">
        <v>44832</v>
      </c>
      <c r="E1039" s="5" t="s">
        <v>61</v>
      </c>
      <c r="F1039" s="5" t="s">
        <v>72</v>
      </c>
      <c r="G1039" s="5" t="s">
        <v>73</v>
      </c>
      <c r="H1039" t="s">
        <v>33</v>
      </c>
      <c r="I1039" s="4">
        <v>4600</v>
      </c>
      <c r="J1039" s="5">
        <v>6</v>
      </c>
      <c r="K1039" s="4">
        <v>27600</v>
      </c>
      <c r="L1039" s="4">
        <v>6900</v>
      </c>
      <c r="M1039" s="3">
        <v>0.25</v>
      </c>
    </row>
    <row r="1040" spans="2:13" x14ac:dyDescent="0.25">
      <c r="B1040" t="s">
        <v>34</v>
      </c>
      <c r="C1040" s="1" t="s">
        <v>14</v>
      </c>
      <c r="D1040" s="2">
        <v>44862</v>
      </c>
      <c r="E1040" s="5" t="s">
        <v>61</v>
      </c>
      <c r="F1040" s="5" t="s">
        <v>72</v>
      </c>
      <c r="G1040" s="5" t="s">
        <v>73</v>
      </c>
      <c r="H1040" t="s">
        <v>33</v>
      </c>
      <c r="I1040" s="4">
        <v>4600</v>
      </c>
      <c r="J1040" s="5">
        <v>3</v>
      </c>
      <c r="K1040" s="4">
        <v>13800</v>
      </c>
      <c r="L1040" s="4">
        <v>3450</v>
      </c>
      <c r="M1040" s="3">
        <v>0.25</v>
      </c>
    </row>
    <row r="1041" spans="2:13" x14ac:dyDescent="0.25">
      <c r="B1041" t="s">
        <v>27</v>
      </c>
      <c r="C1041" s="1" t="s">
        <v>20</v>
      </c>
      <c r="D1041" s="2">
        <v>44892</v>
      </c>
      <c r="E1041" s="5" t="s">
        <v>61</v>
      </c>
      <c r="F1041" s="5" t="s">
        <v>72</v>
      </c>
      <c r="G1041" s="5" t="s">
        <v>73</v>
      </c>
      <c r="H1041" t="s">
        <v>35</v>
      </c>
      <c r="I1041" s="4">
        <v>4500</v>
      </c>
      <c r="J1041" s="5">
        <v>4</v>
      </c>
      <c r="K1041" s="4">
        <v>18000</v>
      </c>
      <c r="L1041" s="4">
        <v>4500</v>
      </c>
      <c r="M1041" s="3">
        <v>0.25</v>
      </c>
    </row>
    <row r="1042" spans="2:13" x14ac:dyDescent="0.25">
      <c r="B1042" t="s">
        <v>34</v>
      </c>
      <c r="C1042" s="1" t="s">
        <v>20</v>
      </c>
      <c r="D1042" s="2">
        <v>44922</v>
      </c>
      <c r="E1042" s="5" t="s">
        <v>61</v>
      </c>
      <c r="F1042" s="5" t="s">
        <v>72</v>
      </c>
      <c r="G1042" s="5" t="s">
        <v>73</v>
      </c>
      <c r="H1042" t="s">
        <v>33</v>
      </c>
      <c r="I1042" s="4">
        <v>4600</v>
      </c>
      <c r="J1042" s="5">
        <v>3</v>
      </c>
      <c r="K1042" s="4">
        <v>13800</v>
      </c>
      <c r="L1042" s="4">
        <v>3450</v>
      </c>
      <c r="M1042" s="3">
        <v>0.25</v>
      </c>
    </row>
    <row r="1043" spans="2:13" x14ac:dyDescent="0.25">
      <c r="B1043" t="s">
        <v>27</v>
      </c>
      <c r="C1043" s="1" t="s">
        <v>20</v>
      </c>
      <c r="D1043" s="2">
        <v>44952</v>
      </c>
      <c r="E1043" s="5" t="s">
        <v>61</v>
      </c>
      <c r="F1043" s="5" t="s">
        <v>74</v>
      </c>
      <c r="G1043" s="5" t="s">
        <v>75</v>
      </c>
      <c r="H1043" t="s">
        <v>32</v>
      </c>
      <c r="I1043" s="4">
        <v>3200</v>
      </c>
      <c r="J1043" s="5">
        <v>4</v>
      </c>
      <c r="K1043" s="4">
        <v>12800</v>
      </c>
      <c r="L1043" s="4">
        <v>2560</v>
      </c>
      <c r="M1043" s="3">
        <v>0.2</v>
      </c>
    </row>
    <row r="1044" spans="2:13" x14ac:dyDescent="0.25">
      <c r="B1044" t="s">
        <v>34</v>
      </c>
      <c r="C1044" s="1" t="s">
        <v>20</v>
      </c>
      <c r="D1044" s="2">
        <v>44982</v>
      </c>
      <c r="E1044" s="5" t="s">
        <v>61</v>
      </c>
      <c r="F1044" s="5" t="s">
        <v>74</v>
      </c>
      <c r="G1044" s="5" t="s">
        <v>75</v>
      </c>
      <c r="H1044" t="s">
        <v>31</v>
      </c>
      <c r="I1044" s="4">
        <v>5300</v>
      </c>
      <c r="J1044" s="5">
        <v>15</v>
      </c>
      <c r="K1044" s="4">
        <v>26500</v>
      </c>
      <c r="L1044" s="4">
        <v>7950</v>
      </c>
      <c r="M1044" s="3">
        <v>0.3</v>
      </c>
    </row>
    <row r="1045" spans="2:13" x14ac:dyDescent="0.25">
      <c r="B1045" t="s">
        <v>27</v>
      </c>
      <c r="C1045" s="1" t="s">
        <v>14</v>
      </c>
      <c r="D1045" s="2">
        <v>45012</v>
      </c>
      <c r="E1045" s="5" t="s">
        <v>61</v>
      </c>
      <c r="F1045" s="5" t="s">
        <v>74</v>
      </c>
      <c r="G1045" s="5" t="s">
        <v>75</v>
      </c>
      <c r="H1045" t="s">
        <v>21</v>
      </c>
      <c r="I1045" s="4">
        <v>1200</v>
      </c>
      <c r="J1045" s="5">
        <v>20</v>
      </c>
      <c r="K1045" s="4">
        <v>8400</v>
      </c>
      <c r="L1045" s="4">
        <v>2520</v>
      </c>
      <c r="M1045" s="3">
        <v>0.3</v>
      </c>
    </row>
    <row r="1046" spans="2:13" x14ac:dyDescent="0.25">
      <c r="B1046" t="s">
        <v>13</v>
      </c>
      <c r="C1046" s="1" t="s">
        <v>14</v>
      </c>
      <c r="D1046" s="2">
        <v>45042</v>
      </c>
      <c r="E1046" s="5" t="s">
        <v>61</v>
      </c>
      <c r="F1046" s="5" t="s">
        <v>74</v>
      </c>
      <c r="G1046" s="5" t="s">
        <v>75</v>
      </c>
      <c r="H1046" t="s">
        <v>29</v>
      </c>
      <c r="I1046" s="4">
        <v>5340</v>
      </c>
      <c r="J1046" s="5">
        <v>10</v>
      </c>
      <c r="K1046" s="4">
        <v>53400</v>
      </c>
      <c r="L1046" s="4">
        <v>16020</v>
      </c>
      <c r="M1046" s="3">
        <v>0.3</v>
      </c>
    </row>
    <row r="1047" spans="2:13" x14ac:dyDescent="0.25">
      <c r="B1047" t="s">
        <v>24</v>
      </c>
      <c r="C1047" s="1" t="s">
        <v>14</v>
      </c>
      <c r="D1047" s="2">
        <v>45072</v>
      </c>
      <c r="E1047" s="5" t="s">
        <v>61</v>
      </c>
      <c r="F1047" s="5" t="s">
        <v>74</v>
      </c>
      <c r="G1047" s="5" t="s">
        <v>75</v>
      </c>
      <c r="H1047" t="s">
        <v>23</v>
      </c>
      <c r="I1047" s="4">
        <v>5130</v>
      </c>
      <c r="J1047" s="5">
        <v>8</v>
      </c>
      <c r="K1047" s="4">
        <v>41040</v>
      </c>
      <c r="L1047" s="4">
        <v>16416</v>
      </c>
      <c r="M1047" s="3">
        <v>0.4</v>
      </c>
    </row>
    <row r="1048" spans="2:13" x14ac:dyDescent="0.25">
      <c r="B1048" t="s">
        <v>13</v>
      </c>
      <c r="C1048" s="1" t="s">
        <v>20</v>
      </c>
      <c r="D1048" s="2">
        <v>45102</v>
      </c>
      <c r="E1048" s="5" t="s">
        <v>61</v>
      </c>
      <c r="F1048" s="5" t="s">
        <v>74</v>
      </c>
      <c r="G1048" s="5" t="s">
        <v>75</v>
      </c>
      <c r="H1048" t="s">
        <v>33</v>
      </c>
      <c r="I1048" s="4">
        <v>4600</v>
      </c>
      <c r="J1048" s="5">
        <v>15</v>
      </c>
      <c r="K1048" s="4">
        <v>23000</v>
      </c>
      <c r="L1048" s="4">
        <v>5750</v>
      </c>
      <c r="M1048" s="3">
        <v>0.25</v>
      </c>
    </row>
    <row r="1049" spans="2:13" x14ac:dyDescent="0.25">
      <c r="B1049" t="s">
        <v>34</v>
      </c>
      <c r="C1049" s="1" t="s">
        <v>20</v>
      </c>
      <c r="D1049" s="2">
        <v>45132</v>
      </c>
      <c r="E1049" s="5" t="s">
        <v>61</v>
      </c>
      <c r="F1049" s="5" t="s">
        <v>74</v>
      </c>
      <c r="G1049" s="5" t="s">
        <v>75</v>
      </c>
      <c r="H1049" t="s">
        <v>32</v>
      </c>
      <c r="I1049" s="4">
        <v>3200</v>
      </c>
      <c r="J1049" s="5">
        <v>3</v>
      </c>
      <c r="K1049" s="4">
        <v>9600</v>
      </c>
      <c r="L1049" s="4">
        <v>1920</v>
      </c>
      <c r="M1049" s="3">
        <v>0.2</v>
      </c>
    </row>
    <row r="1050" spans="2:13" x14ac:dyDescent="0.25">
      <c r="B1050" t="s">
        <v>22</v>
      </c>
      <c r="C1050" s="1" t="s">
        <v>14</v>
      </c>
      <c r="D1050" s="2">
        <v>44562</v>
      </c>
      <c r="E1050" s="5" t="s">
        <v>76</v>
      </c>
      <c r="F1050" s="5" t="s">
        <v>77</v>
      </c>
      <c r="G1050" s="5" t="s">
        <v>78</v>
      </c>
      <c r="H1050" t="s">
        <v>25</v>
      </c>
      <c r="I1050" s="4">
        <v>300</v>
      </c>
      <c r="J1050" s="5">
        <v>7</v>
      </c>
      <c r="K1050" s="4">
        <f t="shared" ref="K1050:K1113" si="26">I1050*J1050</f>
        <v>2100</v>
      </c>
      <c r="L1050" s="4">
        <f t="shared" ref="L1050:L1113" si="27">K1050*M1050</f>
        <v>315</v>
      </c>
      <c r="M1050" s="3">
        <v>0.15</v>
      </c>
    </row>
    <row r="1051" spans="2:13" x14ac:dyDescent="0.25">
      <c r="B1051" t="s">
        <v>22</v>
      </c>
      <c r="C1051" s="1" t="s">
        <v>14</v>
      </c>
      <c r="D1051" s="2">
        <v>44577</v>
      </c>
      <c r="E1051" s="5" t="s">
        <v>76</v>
      </c>
      <c r="F1051" s="5" t="s">
        <v>77</v>
      </c>
      <c r="G1051" s="5" t="s">
        <v>78</v>
      </c>
      <c r="H1051" t="s">
        <v>28</v>
      </c>
      <c r="I1051" s="4">
        <v>1500</v>
      </c>
      <c r="J1051" s="5">
        <v>10</v>
      </c>
      <c r="K1051" s="4">
        <f t="shared" si="26"/>
        <v>15000</v>
      </c>
      <c r="L1051" s="4">
        <f t="shared" si="27"/>
        <v>6000</v>
      </c>
      <c r="M1051" s="3">
        <v>0.4</v>
      </c>
    </row>
    <row r="1052" spans="2:13" x14ac:dyDescent="0.25">
      <c r="B1052" t="s">
        <v>34</v>
      </c>
      <c r="C1052" s="1" t="s">
        <v>14</v>
      </c>
      <c r="D1052" s="2">
        <v>44584</v>
      </c>
      <c r="E1052" s="5" t="s">
        <v>76</v>
      </c>
      <c r="F1052" s="5" t="s">
        <v>79</v>
      </c>
      <c r="G1052" s="5" t="s">
        <v>80</v>
      </c>
      <c r="H1052" t="s">
        <v>25</v>
      </c>
      <c r="I1052" s="4">
        <v>300</v>
      </c>
      <c r="J1052" s="5">
        <v>11</v>
      </c>
      <c r="K1052" s="4">
        <f t="shared" si="26"/>
        <v>3300</v>
      </c>
      <c r="L1052" s="4">
        <f t="shared" si="27"/>
        <v>495</v>
      </c>
      <c r="M1052" s="3">
        <v>0.15</v>
      </c>
    </row>
    <row r="1053" spans="2:13" x14ac:dyDescent="0.25">
      <c r="B1053" t="s">
        <v>13</v>
      </c>
      <c r="C1053" s="1" t="s">
        <v>20</v>
      </c>
      <c r="D1053" s="2">
        <v>44591</v>
      </c>
      <c r="E1053" s="5" t="s">
        <v>76</v>
      </c>
      <c r="F1053" s="5" t="s">
        <v>77</v>
      </c>
      <c r="G1053" s="5" t="s">
        <v>78</v>
      </c>
      <c r="H1053" t="s">
        <v>23</v>
      </c>
      <c r="I1053" s="4">
        <v>5130</v>
      </c>
      <c r="J1053" s="5">
        <v>9</v>
      </c>
      <c r="K1053" s="4">
        <f t="shared" si="26"/>
        <v>46170</v>
      </c>
      <c r="L1053" s="4">
        <f t="shared" si="27"/>
        <v>18468</v>
      </c>
      <c r="M1053" s="3">
        <v>0.4</v>
      </c>
    </row>
    <row r="1054" spans="2:13" x14ac:dyDescent="0.25">
      <c r="B1054" t="s">
        <v>27</v>
      </c>
      <c r="C1054" s="1" t="s">
        <v>20</v>
      </c>
      <c r="D1054" s="2">
        <v>44598</v>
      </c>
      <c r="E1054" s="5" t="s">
        <v>76</v>
      </c>
      <c r="F1054" s="5" t="s">
        <v>77</v>
      </c>
      <c r="G1054" s="5" t="s">
        <v>78</v>
      </c>
      <c r="H1054" t="s">
        <v>23</v>
      </c>
      <c r="I1054" s="4">
        <v>5130</v>
      </c>
      <c r="J1054" s="5">
        <v>4</v>
      </c>
      <c r="K1054" s="4">
        <f t="shared" si="26"/>
        <v>20520</v>
      </c>
      <c r="L1054" s="4">
        <f t="shared" si="27"/>
        <v>8208</v>
      </c>
      <c r="M1054" s="3">
        <v>0.4</v>
      </c>
    </row>
    <row r="1055" spans="2:13" x14ac:dyDescent="0.25">
      <c r="B1055" t="s">
        <v>27</v>
      </c>
      <c r="C1055" s="1" t="s">
        <v>14</v>
      </c>
      <c r="D1055" s="2">
        <v>44605</v>
      </c>
      <c r="E1055" s="5" t="s">
        <v>76</v>
      </c>
      <c r="F1055" s="5" t="s">
        <v>77</v>
      </c>
      <c r="G1055" s="5" t="s">
        <v>78</v>
      </c>
      <c r="H1055" t="s">
        <v>26</v>
      </c>
      <c r="I1055" s="4">
        <v>1700</v>
      </c>
      <c r="J1055" s="5">
        <v>8</v>
      </c>
      <c r="K1055" s="4">
        <f t="shared" si="26"/>
        <v>13600</v>
      </c>
      <c r="L1055" s="4">
        <f t="shared" si="27"/>
        <v>6800</v>
      </c>
      <c r="M1055" s="3">
        <v>0.5</v>
      </c>
    </row>
    <row r="1056" spans="2:13" x14ac:dyDescent="0.25">
      <c r="B1056" t="s">
        <v>27</v>
      </c>
      <c r="C1056" s="1" t="s">
        <v>20</v>
      </c>
      <c r="D1056" s="2">
        <v>44612</v>
      </c>
      <c r="E1056" s="5" t="s">
        <v>76</v>
      </c>
      <c r="F1056" s="5" t="s">
        <v>77</v>
      </c>
      <c r="G1056" s="5" t="s">
        <v>78</v>
      </c>
      <c r="H1056" t="s">
        <v>35</v>
      </c>
      <c r="I1056" s="4">
        <v>4500</v>
      </c>
      <c r="J1056" s="5">
        <v>9</v>
      </c>
      <c r="K1056" s="4">
        <f t="shared" si="26"/>
        <v>40500</v>
      </c>
      <c r="L1056" s="4">
        <f t="shared" si="27"/>
        <v>10125</v>
      </c>
      <c r="M1056" s="3">
        <v>0.25</v>
      </c>
    </row>
    <row r="1057" spans="2:13" x14ac:dyDescent="0.25">
      <c r="B1057" t="s">
        <v>13</v>
      </c>
      <c r="C1057" s="1" t="s">
        <v>14</v>
      </c>
      <c r="D1057" s="2">
        <v>44619</v>
      </c>
      <c r="E1057" s="5" t="s">
        <v>76</v>
      </c>
      <c r="F1057" s="5" t="s">
        <v>77</v>
      </c>
      <c r="G1057" s="5" t="s">
        <v>78</v>
      </c>
      <c r="H1057" t="s">
        <v>32</v>
      </c>
      <c r="I1057" s="4">
        <v>3200</v>
      </c>
      <c r="J1057" s="5">
        <v>9</v>
      </c>
      <c r="K1057" s="4">
        <f t="shared" si="26"/>
        <v>28800</v>
      </c>
      <c r="L1057" s="4">
        <f t="shared" si="27"/>
        <v>5760</v>
      </c>
      <c r="M1057" s="3">
        <v>0.2</v>
      </c>
    </row>
    <row r="1058" spans="2:13" x14ac:dyDescent="0.25">
      <c r="B1058" t="s">
        <v>13</v>
      </c>
      <c r="C1058" s="1" t="s">
        <v>14</v>
      </c>
      <c r="D1058" s="2">
        <v>44626</v>
      </c>
      <c r="E1058" s="5" t="s">
        <v>76</v>
      </c>
      <c r="F1058" s="5" t="s">
        <v>77</v>
      </c>
      <c r="G1058" s="5" t="s">
        <v>78</v>
      </c>
      <c r="H1058" t="s">
        <v>32</v>
      </c>
      <c r="I1058" s="4">
        <v>3200</v>
      </c>
      <c r="J1058" s="5">
        <v>2</v>
      </c>
      <c r="K1058" s="4">
        <f t="shared" si="26"/>
        <v>6400</v>
      </c>
      <c r="L1058" s="4">
        <f t="shared" si="27"/>
        <v>1280</v>
      </c>
      <c r="M1058" s="3">
        <v>0.2</v>
      </c>
    </row>
    <row r="1059" spans="2:13" x14ac:dyDescent="0.25">
      <c r="B1059" t="s">
        <v>13</v>
      </c>
      <c r="C1059" s="1" t="s">
        <v>14</v>
      </c>
      <c r="D1059" s="2">
        <v>44633</v>
      </c>
      <c r="E1059" s="5" t="s">
        <v>76</v>
      </c>
      <c r="F1059" s="5" t="s">
        <v>77</v>
      </c>
      <c r="G1059" s="5" t="s">
        <v>78</v>
      </c>
      <c r="H1059" t="s">
        <v>18</v>
      </c>
      <c r="I1059" s="4">
        <v>8902</v>
      </c>
      <c r="J1059" s="5">
        <v>6</v>
      </c>
      <c r="K1059" s="4">
        <f t="shared" si="26"/>
        <v>53412</v>
      </c>
      <c r="L1059" s="4">
        <f t="shared" si="27"/>
        <v>18694.199999999997</v>
      </c>
      <c r="M1059" s="3">
        <v>0.35</v>
      </c>
    </row>
    <row r="1060" spans="2:13" x14ac:dyDescent="0.25">
      <c r="B1060" t="s">
        <v>13</v>
      </c>
      <c r="C1060" s="1" t="s">
        <v>20</v>
      </c>
      <c r="D1060" s="2">
        <v>44640</v>
      </c>
      <c r="E1060" s="5" t="s">
        <v>76</v>
      </c>
      <c r="F1060" s="5" t="s">
        <v>77</v>
      </c>
      <c r="G1060" s="5" t="s">
        <v>78</v>
      </c>
      <c r="H1060" t="s">
        <v>30</v>
      </c>
      <c r="I1060" s="4">
        <v>3400</v>
      </c>
      <c r="J1060" s="5">
        <v>11</v>
      </c>
      <c r="K1060" s="4">
        <f t="shared" si="26"/>
        <v>37400</v>
      </c>
      <c r="L1060" s="4">
        <f t="shared" si="27"/>
        <v>13090</v>
      </c>
      <c r="M1060" s="3">
        <v>0.35</v>
      </c>
    </row>
    <row r="1061" spans="2:13" x14ac:dyDescent="0.25">
      <c r="B1061" t="s">
        <v>13</v>
      </c>
      <c r="C1061" s="1" t="s">
        <v>20</v>
      </c>
      <c r="D1061" s="2">
        <v>44647</v>
      </c>
      <c r="E1061" s="5" t="s">
        <v>76</v>
      </c>
      <c r="F1061" s="5" t="s">
        <v>77</v>
      </c>
      <c r="G1061" s="5" t="s">
        <v>78</v>
      </c>
      <c r="H1061" t="s">
        <v>18</v>
      </c>
      <c r="I1061" s="4">
        <v>8902</v>
      </c>
      <c r="J1061" s="5">
        <v>6</v>
      </c>
      <c r="K1061" s="4">
        <f t="shared" si="26"/>
        <v>53412</v>
      </c>
      <c r="L1061" s="4">
        <f t="shared" si="27"/>
        <v>18694.199999999997</v>
      </c>
      <c r="M1061" s="3">
        <v>0.35</v>
      </c>
    </row>
    <row r="1062" spans="2:13" x14ac:dyDescent="0.25">
      <c r="B1062" t="s">
        <v>13</v>
      </c>
      <c r="C1062" s="1" t="s">
        <v>14</v>
      </c>
      <c r="D1062" s="2">
        <v>44654</v>
      </c>
      <c r="E1062" s="5" t="s">
        <v>76</v>
      </c>
      <c r="F1062" s="5" t="s">
        <v>77</v>
      </c>
      <c r="G1062" s="5" t="s">
        <v>78</v>
      </c>
      <c r="H1062" t="s">
        <v>32</v>
      </c>
      <c r="I1062" s="4">
        <v>3200</v>
      </c>
      <c r="J1062" s="5">
        <v>9</v>
      </c>
      <c r="K1062" s="4">
        <f t="shared" si="26"/>
        <v>28800</v>
      </c>
      <c r="L1062" s="4">
        <f t="shared" si="27"/>
        <v>5760</v>
      </c>
      <c r="M1062" s="3">
        <v>0.2</v>
      </c>
    </row>
    <row r="1063" spans="2:13" x14ac:dyDescent="0.25">
      <c r="B1063" t="s">
        <v>24</v>
      </c>
      <c r="C1063" s="1" t="s">
        <v>20</v>
      </c>
      <c r="D1063" s="2">
        <v>44661</v>
      </c>
      <c r="E1063" s="5" t="s">
        <v>76</v>
      </c>
      <c r="F1063" s="5" t="s">
        <v>77</v>
      </c>
      <c r="G1063" s="5" t="s">
        <v>78</v>
      </c>
      <c r="H1063" t="s">
        <v>32</v>
      </c>
      <c r="I1063" s="4">
        <v>3200</v>
      </c>
      <c r="J1063" s="5">
        <v>12</v>
      </c>
      <c r="K1063" s="4">
        <f t="shared" si="26"/>
        <v>38400</v>
      </c>
      <c r="L1063" s="4">
        <f t="shared" si="27"/>
        <v>7680</v>
      </c>
      <c r="M1063" s="3">
        <v>0.2</v>
      </c>
    </row>
    <row r="1064" spans="2:13" x14ac:dyDescent="0.25">
      <c r="B1064" t="s">
        <v>27</v>
      </c>
      <c r="C1064" s="1" t="s">
        <v>14</v>
      </c>
      <c r="D1064" s="2">
        <v>44668</v>
      </c>
      <c r="E1064" s="5" t="s">
        <v>76</v>
      </c>
      <c r="F1064" s="5" t="s">
        <v>77</v>
      </c>
      <c r="G1064" s="5" t="s">
        <v>78</v>
      </c>
      <c r="H1064" t="s">
        <v>35</v>
      </c>
      <c r="I1064" s="4">
        <v>4500</v>
      </c>
      <c r="J1064" s="5">
        <v>1</v>
      </c>
      <c r="K1064" s="4">
        <f t="shared" si="26"/>
        <v>4500</v>
      </c>
      <c r="L1064" s="4">
        <f t="shared" si="27"/>
        <v>1125</v>
      </c>
      <c r="M1064" s="3">
        <v>0.25</v>
      </c>
    </row>
    <row r="1065" spans="2:13" x14ac:dyDescent="0.25">
      <c r="B1065" t="s">
        <v>13</v>
      </c>
      <c r="C1065" s="1" t="s">
        <v>20</v>
      </c>
      <c r="D1065" s="2">
        <v>44675</v>
      </c>
      <c r="E1065" s="5" t="s">
        <v>76</v>
      </c>
      <c r="F1065" s="5" t="s">
        <v>77</v>
      </c>
      <c r="G1065" s="5" t="s">
        <v>78</v>
      </c>
      <c r="H1065" t="s">
        <v>21</v>
      </c>
      <c r="I1065" s="4">
        <v>1200</v>
      </c>
      <c r="J1065" s="5">
        <v>10</v>
      </c>
      <c r="K1065" s="4">
        <f t="shared" si="26"/>
        <v>12000</v>
      </c>
      <c r="L1065" s="4">
        <f t="shared" si="27"/>
        <v>3600</v>
      </c>
      <c r="M1065" s="3">
        <v>0.3</v>
      </c>
    </row>
    <row r="1066" spans="2:13" x14ac:dyDescent="0.25">
      <c r="B1066" t="s">
        <v>27</v>
      </c>
      <c r="C1066" s="1" t="s">
        <v>14</v>
      </c>
      <c r="D1066" s="2">
        <v>44682</v>
      </c>
      <c r="E1066" s="5" t="s">
        <v>76</v>
      </c>
      <c r="F1066" s="5" t="s">
        <v>77</v>
      </c>
      <c r="G1066" s="5" t="s">
        <v>78</v>
      </c>
      <c r="H1066" t="s">
        <v>23</v>
      </c>
      <c r="I1066" s="4">
        <v>5130</v>
      </c>
      <c r="J1066" s="5">
        <v>5</v>
      </c>
      <c r="K1066" s="4">
        <f t="shared" si="26"/>
        <v>25650</v>
      </c>
      <c r="L1066" s="4">
        <f t="shared" si="27"/>
        <v>10260</v>
      </c>
      <c r="M1066" s="3">
        <v>0.4</v>
      </c>
    </row>
    <row r="1067" spans="2:13" x14ac:dyDescent="0.25">
      <c r="B1067" t="s">
        <v>13</v>
      </c>
      <c r="C1067" s="1" t="s">
        <v>20</v>
      </c>
      <c r="D1067" s="2">
        <v>44689</v>
      </c>
      <c r="E1067" s="5" t="s">
        <v>76</v>
      </c>
      <c r="F1067" s="5" t="s">
        <v>77</v>
      </c>
      <c r="G1067" s="5" t="s">
        <v>78</v>
      </c>
      <c r="H1067" t="s">
        <v>25</v>
      </c>
      <c r="I1067" s="4">
        <v>300</v>
      </c>
      <c r="J1067" s="5">
        <v>4</v>
      </c>
      <c r="K1067" s="4">
        <f t="shared" si="26"/>
        <v>1200</v>
      </c>
      <c r="L1067" s="4">
        <f t="shared" si="27"/>
        <v>180</v>
      </c>
      <c r="M1067" s="3">
        <v>0.15</v>
      </c>
    </row>
    <row r="1068" spans="2:13" x14ac:dyDescent="0.25">
      <c r="B1068" t="s">
        <v>13</v>
      </c>
      <c r="C1068" s="1" t="s">
        <v>20</v>
      </c>
      <c r="D1068" s="2">
        <v>44696</v>
      </c>
      <c r="E1068" s="5" t="s">
        <v>76</v>
      </c>
      <c r="F1068" s="5" t="s">
        <v>77</v>
      </c>
      <c r="G1068" s="5" t="s">
        <v>78</v>
      </c>
      <c r="H1068" t="s">
        <v>29</v>
      </c>
      <c r="I1068" s="4">
        <v>5340</v>
      </c>
      <c r="J1068" s="5">
        <v>9</v>
      </c>
      <c r="K1068" s="4">
        <f t="shared" si="26"/>
        <v>48060</v>
      </c>
      <c r="L1068" s="4">
        <f t="shared" si="27"/>
        <v>14418</v>
      </c>
      <c r="M1068" s="3">
        <v>0.3</v>
      </c>
    </row>
    <row r="1069" spans="2:13" x14ac:dyDescent="0.25">
      <c r="B1069" t="s">
        <v>27</v>
      </c>
      <c r="C1069" s="1" t="s">
        <v>14</v>
      </c>
      <c r="D1069" s="2">
        <v>44703</v>
      </c>
      <c r="E1069" s="5" t="s">
        <v>76</v>
      </c>
      <c r="F1069" s="5" t="s">
        <v>77</v>
      </c>
      <c r="G1069" s="5" t="s">
        <v>78</v>
      </c>
      <c r="H1069" t="s">
        <v>35</v>
      </c>
      <c r="I1069" s="4">
        <v>4500</v>
      </c>
      <c r="J1069" s="5">
        <v>2</v>
      </c>
      <c r="K1069" s="4">
        <f t="shared" si="26"/>
        <v>9000</v>
      </c>
      <c r="L1069" s="4">
        <f t="shared" si="27"/>
        <v>2250</v>
      </c>
      <c r="M1069" s="3">
        <v>0.25</v>
      </c>
    </row>
    <row r="1070" spans="2:13" x14ac:dyDescent="0.25">
      <c r="B1070" t="s">
        <v>22</v>
      </c>
      <c r="C1070" s="1" t="s">
        <v>20</v>
      </c>
      <c r="D1070" s="2">
        <v>44710</v>
      </c>
      <c r="E1070" s="5" t="s">
        <v>76</v>
      </c>
      <c r="F1070" s="5" t="s">
        <v>77</v>
      </c>
      <c r="G1070" s="5" t="s">
        <v>78</v>
      </c>
      <c r="H1070" t="s">
        <v>25</v>
      </c>
      <c r="I1070" s="4">
        <v>300</v>
      </c>
      <c r="J1070" s="5">
        <v>11</v>
      </c>
      <c r="K1070" s="4">
        <f t="shared" si="26"/>
        <v>3300</v>
      </c>
      <c r="L1070" s="4">
        <f t="shared" si="27"/>
        <v>495</v>
      </c>
      <c r="M1070" s="3">
        <v>0.15</v>
      </c>
    </row>
    <row r="1071" spans="2:13" x14ac:dyDescent="0.25">
      <c r="B1071" t="s">
        <v>24</v>
      </c>
      <c r="C1071" s="1" t="s">
        <v>14</v>
      </c>
      <c r="D1071" s="2">
        <v>44717</v>
      </c>
      <c r="E1071" s="5" t="s">
        <v>76</v>
      </c>
      <c r="F1071" s="5" t="s">
        <v>77</v>
      </c>
      <c r="G1071" s="5" t="s">
        <v>78</v>
      </c>
      <c r="H1071" t="s">
        <v>21</v>
      </c>
      <c r="I1071" s="4">
        <v>1200</v>
      </c>
      <c r="J1071" s="5">
        <v>9</v>
      </c>
      <c r="K1071" s="4">
        <f t="shared" si="26"/>
        <v>10800</v>
      </c>
      <c r="L1071" s="4">
        <f t="shared" si="27"/>
        <v>3240</v>
      </c>
      <c r="M1071" s="3">
        <v>0.3</v>
      </c>
    </row>
    <row r="1072" spans="2:13" x14ac:dyDescent="0.25">
      <c r="B1072" t="s">
        <v>34</v>
      </c>
      <c r="C1072" s="1" t="s">
        <v>20</v>
      </c>
      <c r="D1072" s="2">
        <v>44724</v>
      </c>
      <c r="E1072" s="5" t="s">
        <v>76</v>
      </c>
      <c r="F1072" s="5" t="s">
        <v>77</v>
      </c>
      <c r="G1072" s="5" t="s">
        <v>78</v>
      </c>
      <c r="H1072" t="s">
        <v>25</v>
      </c>
      <c r="I1072" s="4">
        <v>300</v>
      </c>
      <c r="J1072" s="5">
        <v>9</v>
      </c>
      <c r="K1072" s="4">
        <f t="shared" si="26"/>
        <v>2700</v>
      </c>
      <c r="L1072" s="4">
        <f t="shared" si="27"/>
        <v>405</v>
      </c>
      <c r="M1072" s="3">
        <v>0.15</v>
      </c>
    </row>
    <row r="1073" spans="2:13" x14ac:dyDescent="0.25">
      <c r="B1073" t="s">
        <v>13</v>
      </c>
      <c r="C1073" s="1" t="s">
        <v>20</v>
      </c>
      <c r="D1073" s="2">
        <v>44731</v>
      </c>
      <c r="E1073" s="5" t="s">
        <v>76</v>
      </c>
      <c r="F1073" s="5" t="s">
        <v>77</v>
      </c>
      <c r="G1073" s="5" t="s">
        <v>78</v>
      </c>
      <c r="H1073" t="s">
        <v>18</v>
      </c>
      <c r="I1073" s="4">
        <v>8902</v>
      </c>
      <c r="J1073" s="5">
        <v>10</v>
      </c>
      <c r="K1073" s="4">
        <f t="shared" si="26"/>
        <v>89020</v>
      </c>
      <c r="L1073" s="4">
        <f t="shared" si="27"/>
        <v>31156.999999999996</v>
      </c>
      <c r="M1073" s="3">
        <v>0.35</v>
      </c>
    </row>
    <row r="1074" spans="2:13" x14ac:dyDescent="0.25">
      <c r="B1074" t="s">
        <v>13</v>
      </c>
      <c r="C1074" s="1" t="s">
        <v>20</v>
      </c>
      <c r="D1074" s="2">
        <v>44738</v>
      </c>
      <c r="E1074" s="5" t="s">
        <v>76</v>
      </c>
      <c r="F1074" s="5" t="s">
        <v>77</v>
      </c>
      <c r="G1074" s="5" t="s">
        <v>78</v>
      </c>
      <c r="H1074" t="s">
        <v>25</v>
      </c>
      <c r="I1074" s="4">
        <v>300</v>
      </c>
      <c r="J1074" s="5">
        <v>12</v>
      </c>
      <c r="K1074" s="4">
        <f t="shared" si="26"/>
        <v>3600</v>
      </c>
      <c r="L1074" s="4">
        <f t="shared" si="27"/>
        <v>540</v>
      </c>
      <c r="M1074" s="3">
        <v>0.15</v>
      </c>
    </row>
    <row r="1075" spans="2:13" x14ac:dyDescent="0.25">
      <c r="B1075" t="s">
        <v>13</v>
      </c>
      <c r="C1075" s="1" t="s">
        <v>20</v>
      </c>
      <c r="D1075" s="2">
        <v>44745</v>
      </c>
      <c r="E1075" s="5" t="s">
        <v>76</v>
      </c>
      <c r="F1075" s="5" t="s">
        <v>77</v>
      </c>
      <c r="G1075" s="5" t="s">
        <v>78</v>
      </c>
      <c r="H1075" t="s">
        <v>35</v>
      </c>
      <c r="I1075" s="4">
        <v>4500</v>
      </c>
      <c r="J1075" s="5">
        <v>1</v>
      </c>
      <c r="K1075" s="4">
        <f t="shared" si="26"/>
        <v>4500</v>
      </c>
      <c r="L1075" s="4">
        <f t="shared" si="27"/>
        <v>1125</v>
      </c>
      <c r="M1075" s="3">
        <v>0.25</v>
      </c>
    </row>
    <row r="1076" spans="2:13" x14ac:dyDescent="0.25">
      <c r="B1076" t="s">
        <v>13</v>
      </c>
      <c r="C1076" s="1" t="s">
        <v>20</v>
      </c>
      <c r="D1076" s="2">
        <v>44752</v>
      </c>
      <c r="E1076" s="5" t="s">
        <v>76</v>
      </c>
      <c r="F1076" s="5" t="s">
        <v>77</v>
      </c>
      <c r="G1076" s="5" t="s">
        <v>78</v>
      </c>
      <c r="H1076" t="s">
        <v>19</v>
      </c>
      <c r="I1076" s="4">
        <v>500</v>
      </c>
      <c r="J1076" s="5">
        <v>4</v>
      </c>
      <c r="K1076" s="4">
        <f t="shared" si="26"/>
        <v>2000</v>
      </c>
      <c r="L1076" s="4">
        <f t="shared" si="27"/>
        <v>500</v>
      </c>
      <c r="M1076" s="3">
        <v>0.25</v>
      </c>
    </row>
    <row r="1077" spans="2:13" x14ac:dyDescent="0.25">
      <c r="B1077" t="s">
        <v>22</v>
      </c>
      <c r="C1077" s="1" t="s">
        <v>14</v>
      </c>
      <c r="D1077" s="2">
        <v>44759</v>
      </c>
      <c r="E1077" s="5" t="s">
        <v>76</v>
      </c>
      <c r="F1077" s="5" t="s">
        <v>77</v>
      </c>
      <c r="G1077" s="5" t="s">
        <v>78</v>
      </c>
      <c r="H1077" t="s">
        <v>30</v>
      </c>
      <c r="I1077" s="4">
        <v>3400</v>
      </c>
      <c r="J1077" s="5">
        <v>5</v>
      </c>
      <c r="K1077" s="4">
        <f t="shared" si="26"/>
        <v>17000</v>
      </c>
      <c r="L1077" s="4">
        <f t="shared" si="27"/>
        <v>5950</v>
      </c>
      <c r="M1077" s="3">
        <v>0.35</v>
      </c>
    </row>
    <row r="1078" spans="2:13" x14ac:dyDescent="0.25">
      <c r="B1078" t="s">
        <v>27</v>
      </c>
      <c r="C1078" s="1" t="s">
        <v>20</v>
      </c>
      <c r="D1078" s="2">
        <v>44766</v>
      </c>
      <c r="E1078" s="5" t="s">
        <v>76</v>
      </c>
      <c r="F1078" s="5" t="s">
        <v>77</v>
      </c>
      <c r="G1078" s="5" t="s">
        <v>78</v>
      </c>
      <c r="H1078" t="s">
        <v>26</v>
      </c>
      <c r="I1078" s="4">
        <v>1700</v>
      </c>
      <c r="J1078" s="5">
        <v>7</v>
      </c>
      <c r="K1078" s="4">
        <f t="shared" si="26"/>
        <v>11900</v>
      </c>
      <c r="L1078" s="4">
        <f t="shared" si="27"/>
        <v>5950</v>
      </c>
      <c r="M1078" s="3">
        <v>0.5</v>
      </c>
    </row>
    <row r="1079" spans="2:13" x14ac:dyDescent="0.25">
      <c r="B1079" t="s">
        <v>27</v>
      </c>
      <c r="C1079" s="1" t="s">
        <v>14</v>
      </c>
      <c r="D1079" s="2">
        <v>44766</v>
      </c>
      <c r="E1079" s="5" t="s">
        <v>76</v>
      </c>
      <c r="F1079" s="5" t="s">
        <v>79</v>
      </c>
      <c r="G1079" s="5" t="s">
        <v>80</v>
      </c>
      <c r="H1079" t="s">
        <v>21</v>
      </c>
      <c r="I1079" s="4">
        <v>1200</v>
      </c>
      <c r="J1079" s="5">
        <v>11</v>
      </c>
      <c r="K1079" s="4">
        <f t="shared" si="26"/>
        <v>13200</v>
      </c>
      <c r="L1079" s="4">
        <f t="shared" si="27"/>
        <v>3960</v>
      </c>
      <c r="M1079" s="3">
        <v>0.3</v>
      </c>
    </row>
    <row r="1080" spans="2:13" x14ac:dyDescent="0.25">
      <c r="B1080" t="s">
        <v>24</v>
      </c>
      <c r="C1080" s="1" t="s">
        <v>14</v>
      </c>
      <c r="D1080" s="2">
        <v>44773</v>
      </c>
      <c r="E1080" s="5" t="s">
        <v>76</v>
      </c>
      <c r="F1080" s="5" t="s">
        <v>77</v>
      </c>
      <c r="G1080" s="5" t="s">
        <v>78</v>
      </c>
      <c r="H1080" t="s">
        <v>19</v>
      </c>
      <c r="I1080" s="4">
        <v>500</v>
      </c>
      <c r="J1080" s="5">
        <v>12</v>
      </c>
      <c r="K1080" s="4">
        <f t="shared" si="26"/>
        <v>6000</v>
      </c>
      <c r="L1080" s="4">
        <f t="shared" si="27"/>
        <v>1500</v>
      </c>
      <c r="M1080" s="3">
        <v>0.25</v>
      </c>
    </row>
    <row r="1081" spans="2:13" x14ac:dyDescent="0.25">
      <c r="B1081" t="s">
        <v>13</v>
      </c>
      <c r="C1081" s="1" t="s">
        <v>14</v>
      </c>
      <c r="D1081" s="2">
        <v>44780</v>
      </c>
      <c r="E1081" s="5" t="s">
        <v>76</v>
      </c>
      <c r="F1081" s="5" t="s">
        <v>79</v>
      </c>
      <c r="G1081" s="5" t="s">
        <v>80</v>
      </c>
      <c r="H1081" t="s">
        <v>18</v>
      </c>
      <c r="I1081" s="4">
        <v>8902</v>
      </c>
      <c r="J1081" s="5">
        <v>10</v>
      </c>
      <c r="K1081" s="4">
        <f t="shared" si="26"/>
        <v>89020</v>
      </c>
      <c r="L1081" s="4">
        <f t="shared" si="27"/>
        <v>31156.999999999996</v>
      </c>
      <c r="M1081" s="3">
        <v>0.35</v>
      </c>
    </row>
    <row r="1082" spans="2:13" x14ac:dyDescent="0.25">
      <c r="B1082" t="s">
        <v>13</v>
      </c>
      <c r="C1082" s="1" t="s">
        <v>20</v>
      </c>
      <c r="D1082" s="2">
        <v>44787</v>
      </c>
      <c r="E1082" s="5" t="s">
        <v>76</v>
      </c>
      <c r="F1082" s="5" t="s">
        <v>79</v>
      </c>
      <c r="G1082" s="5" t="s">
        <v>80</v>
      </c>
      <c r="H1082" t="s">
        <v>18</v>
      </c>
      <c r="I1082" s="4">
        <v>8902</v>
      </c>
      <c r="J1082" s="5">
        <v>6</v>
      </c>
      <c r="K1082" s="4">
        <f t="shared" si="26"/>
        <v>53412</v>
      </c>
      <c r="L1082" s="4">
        <f t="shared" si="27"/>
        <v>18694.199999999997</v>
      </c>
      <c r="M1082" s="3">
        <v>0.35</v>
      </c>
    </row>
    <row r="1083" spans="2:13" x14ac:dyDescent="0.25">
      <c r="B1083" t="s">
        <v>27</v>
      </c>
      <c r="C1083" s="1" t="s">
        <v>20</v>
      </c>
      <c r="D1083" s="2">
        <v>44794</v>
      </c>
      <c r="E1083" s="5" t="s">
        <v>76</v>
      </c>
      <c r="F1083" s="5" t="s">
        <v>77</v>
      </c>
      <c r="G1083" s="5" t="s">
        <v>78</v>
      </c>
      <c r="H1083" t="s">
        <v>30</v>
      </c>
      <c r="I1083" s="4">
        <v>3400</v>
      </c>
      <c r="J1083" s="5">
        <v>10</v>
      </c>
      <c r="K1083" s="4">
        <f t="shared" si="26"/>
        <v>34000</v>
      </c>
      <c r="L1083" s="4">
        <f t="shared" si="27"/>
        <v>11900</v>
      </c>
      <c r="M1083" s="3">
        <v>0.35</v>
      </c>
    </row>
    <row r="1084" spans="2:13" x14ac:dyDescent="0.25">
      <c r="B1084" t="s">
        <v>27</v>
      </c>
      <c r="C1084" s="1" t="s">
        <v>20</v>
      </c>
      <c r="D1084" s="2">
        <v>44801</v>
      </c>
      <c r="E1084" s="5" t="s">
        <v>76</v>
      </c>
      <c r="F1084" s="5" t="s">
        <v>77</v>
      </c>
      <c r="G1084" s="5" t="s">
        <v>78</v>
      </c>
      <c r="H1084" t="s">
        <v>21</v>
      </c>
      <c r="I1084" s="4">
        <v>1200</v>
      </c>
      <c r="J1084" s="5">
        <v>8</v>
      </c>
      <c r="K1084" s="4">
        <f t="shared" si="26"/>
        <v>9600</v>
      </c>
      <c r="L1084" s="4">
        <f t="shared" si="27"/>
        <v>2880</v>
      </c>
      <c r="M1084" s="3">
        <v>0.3</v>
      </c>
    </row>
    <row r="1085" spans="2:13" x14ac:dyDescent="0.25">
      <c r="B1085" t="s">
        <v>13</v>
      </c>
      <c r="C1085" s="1" t="s">
        <v>20</v>
      </c>
      <c r="D1085" s="2">
        <v>44808</v>
      </c>
      <c r="E1085" s="5" t="s">
        <v>76</v>
      </c>
      <c r="F1085" s="5" t="s">
        <v>77</v>
      </c>
      <c r="G1085" s="5" t="s">
        <v>78</v>
      </c>
      <c r="H1085" t="s">
        <v>33</v>
      </c>
      <c r="I1085" s="4">
        <v>4600</v>
      </c>
      <c r="J1085" s="5">
        <v>1</v>
      </c>
      <c r="K1085" s="4">
        <f t="shared" si="26"/>
        <v>4600</v>
      </c>
      <c r="L1085" s="4">
        <f t="shared" si="27"/>
        <v>1150</v>
      </c>
      <c r="M1085" s="3">
        <v>0.25</v>
      </c>
    </row>
    <row r="1086" spans="2:13" x14ac:dyDescent="0.25">
      <c r="B1086" t="s">
        <v>13</v>
      </c>
      <c r="C1086" s="1" t="s">
        <v>20</v>
      </c>
      <c r="D1086" s="2">
        <v>44815</v>
      </c>
      <c r="E1086" s="5" t="s">
        <v>76</v>
      </c>
      <c r="F1086" s="5" t="s">
        <v>77</v>
      </c>
      <c r="G1086" s="5" t="s">
        <v>78</v>
      </c>
      <c r="H1086" t="s">
        <v>33</v>
      </c>
      <c r="I1086" s="4">
        <v>4600</v>
      </c>
      <c r="J1086" s="5">
        <v>4</v>
      </c>
      <c r="K1086" s="4">
        <f t="shared" si="26"/>
        <v>18400</v>
      </c>
      <c r="L1086" s="4">
        <f t="shared" si="27"/>
        <v>4600</v>
      </c>
      <c r="M1086" s="3">
        <v>0.25</v>
      </c>
    </row>
    <row r="1087" spans="2:13" x14ac:dyDescent="0.25">
      <c r="B1087" t="s">
        <v>27</v>
      </c>
      <c r="C1087" s="1" t="s">
        <v>20</v>
      </c>
      <c r="D1087" s="2">
        <v>44822</v>
      </c>
      <c r="E1087" s="5" t="s">
        <v>76</v>
      </c>
      <c r="F1087" s="5" t="s">
        <v>77</v>
      </c>
      <c r="G1087" s="5" t="s">
        <v>78</v>
      </c>
      <c r="H1087" t="s">
        <v>23</v>
      </c>
      <c r="I1087" s="4">
        <v>5130</v>
      </c>
      <c r="J1087" s="5">
        <v>4</v>
      </c>
      <c r="K1087" s="4">
        <f t="shared" si="26"/>
        <v>20520</v>
      </c>
      <c r="L1087" s="4">
        <f t="shared" si="27"/>
        <v>8208</v>
      </c>
      <c r="M1087" s="3">
        <v>0.4</v>
      </c>
    </row>
    <row r="1088" spans="2:13" x14ac:dyDescent="0.25">
      <c r="B1088" t="s">
        <v>27</v>
      </c>
      <c r="C1088" s="1" t="s">
        <v>14</v>
      </c>
      <c r="D1088" s="2">
        <v>44829</v>
      </c>
      <c r="E1088" s="5" t="s">
        <v>76</v>
      </c>
      <c r="F1088" s="5" t="s">
        <v>77</v>
      </c>
      <c r="G1088" s="5" t="s">
        <v>78</v>
      </c>
      <c r="H1088" t="s">
        <v>25</v>
      </c>
      <c r="I1088" s="4">
        <v>300</v>
      </c>
      <c r="J1088" s="5">
        <v>1</v>
      </c>
      <c r="K1088" s="4">
        <f t="shared" si="26"/>
        <v>300</v>
      </c>
      <c r="L1088" s="4">
        <f t="shared" si="27"/>
        <v>45</v>
      </c>
      <c r="M1088" s="3">
        <v>0.15</v>
      </c>
    </row>
    <row r="1089" spans="2:13" x14ac:dyDescent="0.25">
      <c r="B1089" t="s">
        <v>13</v>
      </c>
      <c r="C1089" s="1" t="s">
        <v>14</v>
      </c>
      <c r="D1089" s="2">
        <v>44836</v>
      </c>
      <c r="E1089" s="5" t="s">
        <v>76</v>
      </c>
      <c r="F1089" s="5" t="s">
        <v>77</v>
      </c>
      <c r="G1089" s="5" t="s">
        <v>78</v>
      </c>
      <c r="H1089" t="s">
        <v>33</v>
      </c>
      <c r="I1089" s="4">
        <v>4600</v>
      </c>
      <c r="J1089" s="5">
        <v>5</v>
      </c>
      <c r="K1089" s="4">
        <f t="shared" si="26"/>
        <v>23000</v>
      </c>
      <c r="L1089" s="4">
        <f t="shared" si="27"/>
        <v>5750</v>
      </c>
      <c r="M1089" s="3">
        <v>0.25</v>
      </c>
    </row>
    <row r="1090" spans="2:13" x14ac:dyDescent="0.25">
      <c r="B1090" t="s">
        <v>24</v>
      </c>
      <c r="C1090" s="1" t="s">
        <v>20</v>
      </c>
      <c r="D1090" s="2">
        <v>44843</v>
      </c>
      <c r="E1090" s="5" t="s">
        <v>76</v>
      </c>
      <c r="F1090" s="5" t="s">
        <v>77</v>
      </c>
      <c r="G1090" s="5" t="s">
        <v>78</v>
      </c>
      <c r="H1090" t="s">
        <v>19</v>
      </c>
      <c r="I1090" s="4">
        <v>500</v>
      </c>
      <c r="J1090" s="5">
        <v>8</v>
      </c>
      <c r="K1090" s="4">
        <f t="shared" si="26"/>
        <v>4000</v>
      </c>
      <c r="L1090" s="4">
        <f t="shared" si="27"/>
        <v>1000</v>
      </c>
      <c r="M1090" s="3">
        <v>0.25</v>
      </c>
    </row>
    <row r="1091" spans="2:13" x14ac:dyDescent="0.25">
      <c r="B1091" t="s">
        <v>13</v>
      </c>
      <c r="C1091" s="1" t="s">
        <v>20</v>
      </c>
      <c r="D1091" s="2">
        <v>44850</v>
      </c>
      <c r="E1091" s="5" t="s">
        <v>76</v>
      </c>
      <c r="F1091" s="5" t="s">
        <v>77</v>
      </c>
      <c r="G1091" s="5" t="s">
        <v>78</v>
      </c>
      <c r="H1091" t="s">
        <v>28</v>
      </c>
      <c r="I1091" s="4">
        <v>1500</v>
      </c>
      <c r="J1091" s="5">
        <v>3</v>
      </c>
      <c r="K1091" s="4">
        <f t="shared" si="26"/>
        <v>4500</v>
      </c>
      <c r="L1091" s="4">
        <f t="shared" si="27"/>
        <v>1800</v>
      </c>
      <c r="M1091" s="3">
        <v>0.4</v>
      </c>
    </row>
    <row r="1092" spans="2:13" x14ac:dyDescent="0.25">
      <c r="B1092" t="s">
        <v>13</v>
      </c>
      <c r="C1092" s="1" t="s">
        <v>20</v>
      </c>
      <c r="D1092" s="2">
        <v>44857</v>
      </c>
      <c r="E1092" s="5" t="s">
        <v>76</v>
      </c>
      <c r="F1092" s="5" t="s">
        <v>77</v>
      </c>
      <c r="G1092" s="5" t="s">
        <v>78</v>
      </c>
      <c r="H1092" t="s">
        <v>28</v>
      </c>
      <c r="I1092" s="4">
        <v>1500</v>
      </c>
      <c r="J1092" s="5">
        <v>1</v>
      </c>
      <c r="K1092" s="4">
        <f t="shared" si="26"/>
        <v>1500</v>
      </c>
      <c r="L1092" s="4">
        <f t="shared" si="27"/>
        <v>600</v>
      </c>
      <c r="M1092" s="3">
        <v>0.4</v>
      </c>
    </row>
    <row r="1093" spans="2:13" x14ac:dyDescent="0.25">
      <c r="B1093" t="s">
        <v>13</v>
      </c>
      <c r="C1093" s="1" t="s">
        <v>20</v>
      </c>
      <c r="D1093" s="2">
        <v>44864</v>
      </c>
      <c r="E1093" s="5" t="s">
        <v>76</v>
      </c>
      <c r="F1093" s="5" t="s">
        <v>77</v>
      </c>
      <c r="G1093" s="5" t="s">
        <v>78</v>
      </c>
      <c r="H1093" t="s">
        <v>19</v>
      </c>
      <c r="I1093" s="4">
        <v>500</v>
      </c>
      <c r="J1093" s="5">
        <v>11</v>
      </c>
      <c r="K1093" s="4">
        <f t="shared" si="26"/>
        <v>5500</v>
      </c>
      <c r="L1093" s="4">
        <f t="shared" si="27"/>
        <v>1375</v>
      </c>
      <c r="M1093" s="3">
        <v>0.25</v>
      </c>
    </row>
    <row r="1094" spans="2:13" x14ac:dyDescent="0.25">
      <c r="B1094" t="s">
        <v>13</v>
      </c>
      <c r="C1094" s="1" t="s">
        <v>20</v>
      </c>
      <c r="D1094" s="2">
        <v>44871</v>
      </c>
      <c r="E1094" s="5" t="s">
        <v>76</v>
      </c>
      <c r="F1094" s="5" t="s">
        <v>77</v>
      </c>
      <c r="G1094" s="5" t="s">
        <v>78</v>
      </c>
      <c r="H1094" t="s">
        <v>26</v>
      </c>
      <c r="I1094" s="4">
        <v>1700</v>
      </c>
      <c r="J1094" s="5">
        <v>12</v>
      </c>
      <c r="K1094" s="4">
        <f t="shared" si="26"/>
        <v>20400</v>
      </c>
      <c r="L1094" s="4">
        <f t="shared" si="27"/>
        <v>10200</v>
      </c>
      <c r="M1094" s="3">
        <v>0.5</v>
      </c>
    </row>
    <row r="1095" spans="2:13" x14ac:dyDescent="0.25">
      <c r="B1095" t="s">
        <v>24</v>
      </c>
      <c r="C1095" s="1" t="s">
        <v>14</v>
      </c>
      <c r="D1095" s="2">
        <v>44878</v>
      </c>
      <c r="E1095" s="5" t="s">
        <v>76</v>
      </c>
      <c r="F1095" s="5" t="s">
        <v>77</v>
      </c>
      <c r="G1095" s="5" t="s">
        <v>78</v>
      </c>
      <c r="H1095" t="s">
        <v>21</v>
      </c>
      <c r="I1095" s="4">
        <v>1200</v>
      </c>
      <c r="J1095" s="5">
        <v>4</v>
      </c>
      <c r="K1095" s="4">
        <f t="shared" si="26"/>
        <v>4800</v>
      </c>
      <c r="L1095" s="4">
        <f t="shared" si="27"/>
        <v>1440</v>
      </c>
      <c r="M1095" s="3">
        <v>0.3</v>
      </c>
    </row>
    <row r="1096" spans="2:13" x14ac:dyDescent="0.25">
      <c r="B1096" t="s">
        <v>13</v>
      </c>
      <c r="C1096" s="1" t="s">
        <v>20</v>
      </c>
      <c r="D1096" s="2">
        <v>44885</v>
      </c>
      <c r="E1096" s="5" t="s">
        <v>76</v>
      </c>
      <c r="F1096" s="5" t="s">
        <v>77</v>
      </c>
      <c r="G1096" s="5" t="s">
        <v>78</v>
      </c>
      <c r="H1096" t="s">
        <v>30</v>
      </c>
      <c r="I1096" s="4">
        <v>3400</v>
      </c>
      <c r="J1096" s="5">
        <v>1</v>
      </c>
      <c r="K1096" s="4">
        <f t="shared" si="26"/>
        <v>3400</v>
      </c>
      <c r="L1096" s="4">
        <f t="shared" si="27"/>
        <v>1190</v>
      </c>
      <c r="M1096" s="3">
        <v>0.35</v>
      </c>
    </row>
    <row r="1097" spans="2:13" x14ac:dyDescent="0.25">
      <c r="B1097" t="s">
        <v>22</v>
      </c>
      <c r="C1097" s="1" t="s">
        <v>20</v>
      </c>
      <c r="D1097" s="2">
        <v>44892</v>
      </c>
      <c r="E1097" s="5" t="s">
        <v>76</v>
      </c>
      <c r="F1097" s="5" t="s">
        <v>77</v>
      </c>
      <c r="G1097" s="5" t="s">
        <v>78</v>
      </c>
      <c r="H1097" t="s">
        <v>32</v>
      </c>
      <c r="I1097" s="4">
        <v>3200</v>
      </c>
      <c r="J1097" s="5">
        <v>10</v>
      </c>
      <c r="K1097" s="4">
        <f t="shared" si="26"/>
        <v>32000</v>
      </c>
      <c r="L1097" s="4">
        <f t="shared" si="27"/>
        <v>6400</v>
      </c>
      <c r="M1097" s="3">
        <v>0.2</v>
      </c>
    </row>
    <row r="1098" spans="2:13" x14ac:dyDescent="0.25">
      <c r="B1098" t="s">
        <v>27</v>
      </c>
      <c r="C1098" s="1" t="s">
        <v>20</v>
      </c>
      <c r="D1098" s="2">
        <v>44899</v>
      </c>
      <c r="E1098" s="5" t="s">
        <v>76</v>
      </c>
      <c r="F1098" s="5" t="s">
        <v>77</v>
      </c>
      <c r="G1098" s="5" t="s">
        <v>78</v>
      </c>
      <c r="H1098" t="s">
        <v>25</v>
      </c>
      <c r="I1098" s="4">
        <v>300</v>
      </c>
      <c r="J1098" s="5">
        <v>7</v>
      </c>
      <c r="K1098" s="4">
        <f t="shared" si="26"/>
        <v>2100</v>
      </c>
      <c r="L1098" s="4">
        <f t="shared" si="27"/>
        <v>315</v>
      </c>
      <c r="M1098" s="3">
        <v>0.15</v>
      </c>
    </row>
    <row r="1099" spans="2:13" x14ac:dyDescent="0.25">
      <c r="B1099" t="s">
        <v>27</v>
      </c>
      <c r="C1099" s="1" t="s">
        <v>20</v>
      </c>
      <c r="D1099" s="2">
        <v>44906</v>
      </c>
      <c r="E1099" s="5" t="s">
        <v>76</v>
      </c>
      <c r="F1099" s="5" t="s">
        <v>77</v>
      </c>
      <c r="G1099" s="5" t="s">
        <v>78</v>
      </c>
      <c r="H1099" t="s">
        <v>21</v>
      </c>
      <c r="I1099" s="4">
        <v>1200</v>
      </c>
      <c r="J1099" s="5">
        <v>5</v>
      </c>
      <c r="K1099" s="4">
        <f t="shared" si="26"/>
        <v>6000</v>
      </c>
      <c r="L1099" s="4">
        <f t="shared" si="27"/>
        <v>1800</v>
      </c>
      <c r="M1099" s="3">
        <v>0.3</v>
      </c>
    </row>
    <row r="1100" spans="2:13" x14ac:dyDescent="0.25">
      <c r="B1100" t="s">
        <v>34</v>
      </c>
      <c r="C1100" s="1" t="s">
        <v>20</v>
      </c>
      <c r="D1100" s="2">
        <v>44913</v>
      </c>
      <c r="E1100" s="5" t="s">
        <v>76</v>
      </c>
      <c r="F1100" s="5" t="s">
        <v>77</v>
      </c>
      <c r="G1100" s="5" t="s">
        <v>78</v>
      </c>
      <c r="H1100" t="s">
        <v>35</v>
      </c>
      <c r="I1100" s="4">
        <v>4500</v>
      </c>
      <c r="J1100" s="5">
        <v>3</v>
      </c>
      <c r="K1100" s="4">
        <f t="shared" si="26"/>
        <v>13500</v>
      </c>
      <c r="L1100" s="4">
        <f t="shared" si="27"/>
        <v>3375</v>
      </c>
      <c r="M1100" s="3">
        <v>0.25</v>
      </c>
    </row>
    <row r="1101" spans="2:13" x14ac:dyDescent="0.25">
      <c r="B1101" t="s">
        <v>22</v>
      </c>
      <c r="C1101" s="1" t="s">
        <v>14</v>
      </c>
      <c r="D1101" s="2">
        <v>44920</v>
      </c>
      <c r="E1101" s="5" t="s">
        <v>76</v>
      </c>
      <c r="F1101" s="5" t="s">
        <v>77</v>
      </c>
      <c r="G1101" s="5" t="s">
        <v>78</v>
      </c>
      <c r="H1101" t="s">
        <v>29</v>
      </c>
      <c r="I1101" s="4">
        <v>5340</v>
      </c>
      <c r="J1101" s="5">
        <v>5</v>
      </c>
      <c r="K1101" s="4">
        <f t="shared" si="26"/>
        <v>26700</v>
      </c>
      <c r="L1101" s="4">
        <f t="shared" si="27"/>
        <v>8010</v>
      </c>
      <c r="M1101" s="3">
        <v>0.3</v>
      </c>
    </row>
    <row r="1102" spans="2:13" x14ac:dyDescent="0.25">
      <c r="B1102" t="s">
        <v>24</v>
      </c>
      <c r="C1102" s="1" t="s">
        <v>14</v>
      </c>
      <c r="D1102" s="2">
        <v>44927</v>
      </c>
      <c r="E1102" s="5" t="s">
        <v>76</v>
      </c>
      <c r="F1102" s="5" t="s">
        <v>77</v>
      </c>
      <c r="G1102" s="5" t="s">
        <v>78</v>
      </c>
      <c r="H1102" t="s">
        <v>25</v>
      </c>
      <c r="I1102" s="4">
        <v>300</v>
      </c>
      <c r="J1102" s="5">
        <v>8</v>
      </c>
      <c r="K1102" s="4">
        <f t="shared" si="26"/>
        <v>2400</v>
      </c>
      <c r="L1102" s="4">
        <f t="shared" si="27"/>
        <v>360</v>
      </c>
      <c r="M1102" s="3">
        <v>0.15</v>
      </c>
    </row>
    <row r="1103" spans="2:13" x14ac:dyDescent="0.25">
      <c r="B1103" t="s">
        <v>27</v>
      </c>
      <c r="C1103" s="1" t="s">
        <v>20</v>
      </c>
      <c r="D1103" s="2">
        <v>44934</v>
      </c>
      <c r="E1103" s="5" t="s">
        <v>76</v>
      </c>
      <c r="F1103" s="5" t="s">
        <v>77</v>
      </c>
      <c r="G1103" s="5" t="s">
        <v>78</v>
      </c>
      <c r="H1103" t="s">
        <v>32</v>
      </c>
      <c r="I1103" s="4">
        <v>3200</v>
      </c>
      <c r="J1103" s="5">
        <v>6</v>
      </c>
      <c r="K1103" s="4">
        <f t="shared" si="26"/>
        <v>19200</v>
      </c>
      <c r="L1103" s="4">
        <f t="shared" si="27"/>
        <v>3840</v>
      </c>
      <c r="M1103" s="3">
        <v>0.2</v>
      </c>
    </row>
    <row r="1104" spans="2:13" x14ac:dyDescent="0.25">
      <c r="B1104" t="s">
        <v>27</v>
      </c>
      <c r="C1104" s="1" t="s">
        <v>14</v>
      </c>
      <c r="D1104" s="2">
        <v>44941</v>
      </c>
      <c r="E1104" s="5" t="s">
        <v>76</v>
      </c>
      <c r="F1104" s="5" t="s">
        <v>77</v>
      </c>
      <c r="G1104" s="5" t="s">
        <v>78</v>
      </c>
      <c r="H1104" t="s">
        <v>31</v>
      </c>
      <c r="I1104" s="4">
        <v>5300</v>
      </c>
      <c r="J1104" s="5">
        <v>8</v>
      </c>
      <c r="K1104" s="4">
        <f t="shared" si="26"/>
        <v>42400</v>
      </c>
      <c r="L1104" s="4">
        <f t="shared" si="27"/>
        <v>12720</v>
      </c>
      <c r="M1104" s="3">
        <v>0.3</v>
      </c>
    </row>
    <row r="1105" spans="2:13" x14ac:dyDescent="0.25">
      <c r="B1105" t="s">
        <v>13</v>
      </c>
      <c r="C1105" s="1" t="s">
        <v>20</v>
      </c>
      <c r="D1105" s="2">
        <v>44948</v>
      </c>
      <c r="E1105" s="5" t="s">
        <v>76</v>
      </c>
      <c r="F1105" s="5" t="s">
        <v>77</v>
      </c>
      <c r="G1105" s="5" t="s">
        <v>78</v>
      </c>
      <c r="H1105" t="s">
        <v>23</v>
      </c>
      <c r="I1105" s="4">
        <v>5130</v>
      </c>
      <c r="J1105" s="5">
        <v>4</v>
      </c>
      <c r="K1105" s="4">
        <f t="shared" si="26"/>
        <v>20520</v>
      </c>
      <c r="L1105" s="4">
        <f t="shared" si="27"/>
        <v>8208</v>
      </c>
      <c r="M1105" s="3">
        <v>0.4</v>
      </c>
    </row>
    <row r="1106" spans="2:13" x14ac:dyDescent="0.25">
      <c r="B1106" t="s">
        <v>22</v>
      </c>
      <c r="C1106" s="1" t="s">
        <v>20</v>
      </c>
      <c r="D1106" s="2">
        <v>44955</v>
      </c>
      <c r="E1106" s="5" t="s">
        <v>76</v>
      </c>
      <c r="F1106" s="5" t="s">
        <v>77</v>
      </c>
      <c r="G1106" s="5" t="s">
        <v>78</v>
      </c>
      <c r="H1106" t="s">
        <v>28</v>
      </c>
      <c r="I1106" s="4">
        <v>1500</v>
      </c>
      <c r="J1106" s="5">
        <v>7</v>
      </c>
      <c r="K1106" s="4">
        <f t="shared" si="26"/>
        <v>10500</v>
      </c>
      <c r="L1106" s="4">
        <f t="shared" si="27"/>
        <v>4200</v>
      </c>
      <c r="M1106" s="3">
        <v>0.4</v>
      </c>
    </row>
    <row r="1107" spans="2:13" x14ac:dyDescent="0.25">
      <c r="B1107" t="s">
        <v>13</v>
      </c>
      <c r="C1107" s="1" t="s">
        <v>20</v>
      </c>
      <c r="D1107" s="2">
        <v>44962</v>
      </c>
      <c r="E1107" s="5" t="s">
        <v>76</v>
      </c>
      <c r="F1107" s="5" t="s">
        <v>77</v>
      </c>
      <c r="G1107" s="5" t="s">
        <v>78</v>
      </c>
      <c r="H1107" t="s">
        <v>18</v>
      </c>
      <c r="I1107" s="4">
        <v>8902</v>
      </c>
      <c r="J1107" s="5">
        <v>2</v>
      </c>
      <c r="K1107" s="4">
        <f t="shared" si="26"/>
        <v>17804</v>
      </c>
      <c r="L1107" s="4">
        <f t="shared" si="27"/>
        <v>6231.4</v>
      </c>
      <c r="M1107" s="3">
        <v>0.35</v>
      </c>
    </row>
    <row r="1108" spans="2:13" x14ac:dyDescent="0.25">
      <c r="B1108" t="s">
        <v>22</v>
      </c>
      <c r="C1108" s="1" t="s">
        <v>20</v>
      </c>
      <c r="D1108" s="2">
        <v>44969</v>
      </c>
      <c r="E1108" s="5" t="s">
        <v>76</v>
      </c>
      <c r="F1108" s="5" t="s">
        <v>77</v>
      </c>
      <c r="G1108" s="5" t="s">
        <v>78</v>
      </c>
      <c r="H1108" t="s">
        <v>23</v>
      </c>
      <c r="I1108" s="4">
        <v>5130</v>
      </c>
      <c r="J1108" s="5">
        <v>9</v>
      </c>
      <c r="K1108" s="4">
        <f t="shared" si="26"/>
        <v>46170</v>
      </c>
      <c r="L1108" s="4">
        <f t="shared" si="27"/>
        <v>18468</v>
      </c>
      <c r="M1108" s="3">
        <v>0.4</v>
      </c>
    </row>
    <row r="1109" spans="2:13" x14ac:dyDescent="0.25">
      <c r="B1109" t="s">
        <v>22</v>
      </c>
      <c r="C1109" s="1" t="s">
        <v>14</v>
      </c>
      <c r="D1109" s="2">
        <v>44976</v>
      </c>
      <c r="E1109" s="5" t="s">
        <v>76</v>
      </c>
      <c r="F1109" s="5" t="s">
        <v>77</v>
      </c>
      <c r="G1109" s="5" t="s">
        <v>78</v>
      </c>
      <c r="H1109" t="s">
        <v>31</v>
      </c>
      <c r="I1109" s="4">
        <v>5300</v>
      </c>
      <c r="J1109" s="5">
        <v>1</v>
      </c>
      <c r="K1109" s="4">
        <f t="shared" si="26"/>
        <v>5300</v>
      </c>
      <c r="L1109" s="4">
        <f t="shared" si="27"/>
        <v>1590</v>
      </c>
      <c r="M1109" s="3">
        <v>0.3</v>
      </c>
    </row>
    <row r="1110" spans="2:13" x14ac:dyDescent="0.25">
      <c r="B1110" t="s">
        <v>13</v>
      </c>
      <c r="C1110" s="1" t="s">
        <v>20</v>
      </c>
      <c r="D1110" s="2">
        <v>44983</v>
      </c>
      <c r="E1110" s="5" t="s">
        <v>76</v>
      </c>
      <c r="F1110" s="5" t="s">
        <v>77</v>
      </c>
      <c r="G1110" s="5" t="s">
        <v>78</v>
      </c>
      <c r="H1110" t="s">
        <v>19</v>
      </c>
      <c r="I1110" s="4">
        <v>500</v>
      </c>
      <c r="J1110" s="5">
        <v>3</v>
      </c>
      <c r="K1110" s="4">
        <f t="shared" si="26"/>
        <v>1500</v>
      </c>
      <c r="L1110" s="4">
        <f t="shared" si="27"/>
        <v>375</v>
      </c>
      <c r="M1110" s="3">
        <v>0.25</v>
      </c>
    </row>
    <row r="1111" spans="2:13" x14ac:dyDescent="0.25">
      <c r="B1111" t="s">
        <v>13</v>
      </c>
      <c r="C1111" s="1" t="s">
        <v>14</v>
      </c>
      <c r="D1111" s="2">
        <v>44990</v>
      </c>
      <c r="E1111" s="5" t="s">
        <v>76</v>
      </c>
      <c r="F1111" s="5" t="s">
        <v>77</v>
      </c>
      <c r="G1111" s="5" t="s">
        <v>78</v>
      </c>
      <c r="H1111" t="s">
        <v>33</v>
      </c>
      <c r="I1111" s="4">
        <v>4600</v>
      </c>
      <c r="J1111" s="5">
        <v>11</v>
      </c>
      <c r="K1111" s="4">
        <f t="shared" si="26"/>
        <v>50600</v>
      </c>
      <c r="L1111" s="4">
        <f t="shared" si="27"/>
        <v>12650</v>
      </c>
      <c r="M1111" s="3">
        <v>0.25</v>
      </c>
    </row>
    <row r="1112" spans="2:13" x14ac:dyDescent="0.25">
      <c r="B1112" t="s">
        <v>13</v>
      </c>
      <c r="C1112" s="1" t="s">
        <v>20</v>
      </c>
      <c r="D1112" s="2">
        <v>44997</v>
      </c>
      <c r="E1112" s="5" t="s">
        <v>76</v>
      </c>
      <c r="F1112" s="5" t="s">
        <v>77</v>
      </c>
      <c r="G1112" s="5" t="s">
        <v>78</v>
      </c>
      <c r="H1112" t="s">
        <v>35</v>
      </c>
      <c r="I1112" s="4">
        <v>4500</v>
      </c>
      <c r="J1112" s="5">
        <v>10</v>
      </c>
      <c r="K1112" s="4">
        <f t="shared" si="26"/>
        <v>45000</v>
      </c>
      <c r="L1112" s="4">
        <f t="shared" si="27"/>
        <v>11250</v>
      </c>
      <c r="M1112" s="3">
        <v>0.25</v>
      </c>
    </row>
    <row r="1113" spans="2:13" x14ac:dyDescent="0.25">
      <c r="B1113" t="s">
        <v>13</v>
      </c>
      <c r="C1113" s="1" t="s">
        <v>20</v>
      </c>
      <c r="D1113" s="2">
        <v>45004</v>
      </c>
      <c r="E1113" s="5" t="s">
        <v>76</v>
      </c>
      <c r="F1113" s="5" t="s">
        <v>77</v>
      </c>
      <c r="G1113" s="5" t="s">
        <v>78</v>
      </c>
      <c r="H1113" t="s">
        <v>28</v>
      </c>
      <c r="I1113" s="4">
        <v>1500</v>
      </c>
      <c r="J1113" s="5">
        <v>2</v>
      </c>
      <c r="K1113" s="4">
        <f t="shared" si="26"/>
        <v>3000</v>
      </c>
      <c r="L1113" s="4">
        <f t="shared" si="27"/>
        <v>1200</v>
      </c>
      <c r="M1113" s="3">
        <v>0.4</v>
      </c>
    </row>
    <row r="1114" spans="2:13" x14ac:dyDescent="0.25">
      <c r="B1114" t="s">
        <v>22</v>
      </c>
      <c r="C1114" s="1" t="s">
        <v>20</v>
      </c>
      <c r="D1114" s="2">
        <v>45011</v>
      </c>
      <c r="E1114" s="5" t="s">
        <v>76</v>
      </c>
      <c r="F1114" s="5" t="s">
        <v>77</v>
      </c>
      <c r="G1114" s="5" t="s">
        <v>78</v>
      </c>
      <c r="H1114" t="s">
        <v>23</v>
      </c>
      <c r="I1114" s="4">
        <v>5130</v>
      </c>
      <c r="J1114" s="5">
        <v>7</v>
      </c>
      <c r="K1114" s="4">
        <f t="shared" ref="K1114:K1177" si="28">I1114*J1114</f>
        <v>35910</v>
      </c>
      <c r="L1114" s="4">
        <f t="shared" ref="L1114:L1177" si="29">K1114*M1114</f>
        <v>14364</v>
      </c>
      <c r="M1114" s="3">
        <v>0.4</v>
      </c>
    </row>
    <row r="1115" spans="2:13" x14ac:dyDescent="0.25">
      <c r="B1115" t="s">
        <v>27</v>
      </c>
      <c r="C1115" s="1" t="s">
        <v>14</v>
      </c>
      <c r="D1115" s="2">
        <v>45018</v>
      </c>
      <c r="E1115" s="5" t="s">
        <v>76</v>
      </c>
      <c r="F1115" s="5" t="s">
        <v>77</v>
      </c>
      <c r="G1115" s="5" t="s">
        <v>78</v>
      </c>
      <c r="H1115" t="s">
        <v>31</v>
      </c>
      <c r="I1115" s="4">
        <v>5300</v>
      </c>
      <c r="J1115" s="5">
        <v>9</v>
      </c>
      <c r="K1115" s="4">
        <f t="shared" si="28"/>
        <v>47700</v>
      </c>
      <c r="L1115" s="4">
        <f t="shared" si="29"/>
        <v>14310</v>
      </c>
      <c r="M1115" s="3">
        <v>0.3</v>
      </c>
    </row>
    <row r="1116" spans="2:13" x14ac:dyDescent="0.25">
      <c r="B1116" t="s">
        <v>13</v>
      </c>
      <c r="C1116" s="1" t="s">
        <v>20</v>
      </c>
      <c r="D1116" s="2">
        <v>45025</v>
      </c>
      <c r="E1116" s="5" t="s">
        <v>76</v>
      </c>
      <c r="F1116" s="5" t="s">
        <v>77</v>
      </c>
      <c r="G1116" s="5" t="s">
        <v>78</v>
      </c>
      <c r="H1116" t="s">
        <v>18</v>
      </c>
      <c r="I1116" s="4">
        <v>8902</v>
      </c>
      <c r="J1116" s="5">
        <v>3</v>
      </c>
      <c r="K1116" s="4">
        <f t="shared" si="28"/>
        <v>26706</v>
      </c>
      <c r="L1116" s="4">
        <f t="shared" si="29"/>
        <v>9347.0999999999985</v>
      </c>
      <c r="M1116" s="3">
        <v>0.35</v>
      </c>
    </row>
    <row r="1117" spans="2:13" x14ac:dyDescent="0.25">
      <c r="B1117" t="s">
        <v>13</v>
      </c>
      <c r="C1117" s="1" t="s">
        <v>20</v>
      </c>
      <c r="D1117" s="2">
        <v>45032</v>
      </c>
      <c r="E1117" s="5" t="s">
        <v>76</v>
      </c>
      <c r="F1117" s="5" t="s">
        <v>77</v>
      </c>
      <c r="G1117" s="5" t="s">
        <v>78</v>
      </c>
      <c r="H1117" t="s">
        <v>33</v>
      </c>
      <c r="I1117" s="4">
        <v>4600</v>
      </c>
      <c r="J1117" s="5">
        <v>1</v>
      </c>
      <c r="K1117" s="4">
        <f t="shared" si="28"/>
        <v>4600</v>
      </c>
      <c r="L1117" s="4">
        <f t="shared" si="29"/>
        <v>1150</v>
      </c>
      <c r="M1117" s="3">
        <v>0.25</v>
      </c>
    </row>
    <row r="1118" spans="2:13" x14ac:dyDescent="0.25">
      <c r="B1118" t="s">
        <v>13</v>
      </c>
      <c r="C1118" s="1" t="s">
        <v>20</v>
      </c>
      <c r="D1118" s="2">
        <v>45039</v>
      </c>
      <c r="E1118" s="5" t="s">
        <v>76</v>
      </c>
      <c r="F1118" s="5" t="s">
        <v>77</v>
      </c>
      <c r="G1118" s="5" t="s">
        <v>78</v>
      </c>
      <c r="H1118" t="s">
        <v>29</v>
      </c>
      <c r="I1118" s="4">
        <v>5340</v>
      </c>
      <c r="J1118" s="5">
        <v>6</v>
      </c>
      <c r="K1118" s="4">
        <f t="shared" si="28"/>
        <v>32040</v>
      </c>
      <c r="L1118" s="4">
        <f t="shared" si="29"/>
        <v>9612</v>
      </c>
      <c r="M1118" s="3">
        <v>0.3</v>
      </c>
    </row>
    <row r="1119" spans="2:13" x14ac:dyDescent="0.25">
      <c r="B1119" t="s">
        <v>13</v>
      </c>
      <c r="C1119" s="1" t="s">
        <v>14</v>
      </c>
      <c r="D1119" s="2">
        <v>45046</v>
      </c>
      <c r="E1119" s="5" t="s">
        <v>76</v>
      </c>
      <c r="F1119" s="5" t="s">
        <v>77</v>
      </c>
      <c r="G1119" s="5" t="s">
        <v>78</v>
      </c>
      <c r="H1119" t="s">
        <v>23</v>
      </c>
      <c r="I1119" s="4">
        <v>5130</v>
      </c>
      <c r="J1119" s="5">
        <v>4</v>
      </c>
      <c r="K1119" s="4">
        <f t="shared" si="28"/>
        <v>20520</v>
      </c>
      <c r="L1119" s="4">
        <f t="shared" si="29"/>
        <v>8208</v>
      </c>
      <c r="M1119" s="3">
        <v>0.4</v>
      </c>
    </row>
    <row r="1120" spans="2:13" x14ac:dyDescent="0.25">
      <c r="B1120" t="s">
        <v>13</v>
      </c>
      <c r="C1120" s="1" t="s">
        <v>20</v>
      </c>
      <c r="D1120" s="2">
        <v>45053</v>
      </c>
      <c r="E1120" s="5" t="s">
        <v>76</v>
      </c>
      <c r="F1120" s="5" t="s">
        <v>77</v>
      </c>
      <c r="G1120" s="5" t="s">
        <v>78</v>
      </c>
      <c r="H1120" t="s">
        <v>23</v>
      </c>
      <c r="I1120" s="4">
        <v>5130</v>
      </c>
      <c r="J1120" s="5">
        <v>12</v>
      </c>
      <c r="K1120" s="4">
        <f t="shared" si="28"/>
        <v>61560</v>
      </c>
      <c r="L1120" s="4">
        <f t="shared" si="29"/>
        <v>24624</v>
      </c>
      <c r="M1120" s="3">
        <v>0.4</v>
      </c>
    </row>
    <row r="1121" spans="2:13" x14ac:dyDescent="0.25">
      <c r="B1121" t="s">
        <v>24</v>
      </c>
      <c r="C1121" s="1" t="s">
        <v>20</v>
      </c>
      <c r="D1121" s="2">
        <v>45060</v>
      </c>
      <c r="E1121" s="5" t="s">
        <v>76</v>
      </c>
      <c r="F1121" s="5" t="s">
        <v>77</v>
      </c>
      <c r="G1121" s="5" t="s">
        <v>78</v>
      </c>
      <c r="H1121" t="s">
        <v>25</v>
      </c>
      <c r="I1121" s="4">
        <v>300</v>
      </c>
      <c r="J1121" s="5">
        <v>9</v>
      </c>
      <c r="K1121" s="4">
        <f t="shared" si="28"/>
        <v>2700</v>
      </c>
      <c r="L1121" s="4">
        <f t="shared" si="29"/>
        <v>405</v>
      </c>
      <c r="M1121" s="3">
        <v>0.15</v>
      </c>
    </row>
    <row r="1122" spans="2:13" x14ac:dyDescent="0.25">
      <c r="B1122" t="s">
        <v>22</v>
      </c>
      <c r="C1122" s="1" t="s">
        <v>20</v>
      </c>
      <c r="D1122" s="2">
        <v>45067</v>
      </c>
      <c r="E1122" s="5" t="s">
        <v>76</v>
      </c>
      <c r="F1122" s="5" t="s">
        <v>77</v>
      </c>
      <c r="G1122" s="5" t="s">
        <v>78</v>
      </c>
      <c r="H1122" t="s">
        <v>31</v>
      </c>
      <c r="I1122" s="4">
        <v>5300</v>
      </c>
      <c r="J1122" s="5">
        <v>11</v>
      </c>
      <c r="K1122" s="4">
        <f t="shared" si="28"/>
        <v>58300</v>
      </c>
      <c r="L1122" s="4">
        <f t="shared" si="29"/>
        <v>17490</v>
      </c>
      <c r="M1122" s="3">
        <v>0.3</v>
      </c>
    </row>
    <row r="1123" spans="2:13" x14ac:dyDescent="0.25">
      <c r="B1123" t="s">
        <v>13</v>
      </c>
      <c r="C1123" s="1" t="s">
        <v>14</v>
      </c>
      <c r="D1123" s="2">
        <v>45074</v>
      </c>
      <c r="E1123" s="5" t="s">
        <v>76</v>
      </c>
      <c r="F1123" s="5" t="s">
        <v>77</v>
      </c>
      <c r="G1123" s="5" t="s">
        <v>78</v>
      </c>
      <c r="H1123" t="s">
        <v>25</v>
      </c>
      <c r="I1123" s="4">
        <v>300</v>
      </c>
      <c r="J1123" s="5">
        <v>2</v>
      </c>
      <c r="K1123" s="4">
        <f t="shared" si="28"/>
        <v>600</v>
      </c>
      <c r="L1123" s="4">
        <f t="shared" si="29"/>
        <v>90</v>
      </c>
      <c r="M1123" s="3">
        <v>0.15</v>
      </c>
    </row>
    <row r="1124" spans="2:13" x14ac:dyDescent="0.25">
      <c r="B1124" t="s">
        <v>27</v>
      </c>
      <c r="C1124" s="1" t="s">
        <v>20</v>
      </c>
      <c r="D1124" s="2">
        <v>45081</v>
      </c>
      <c r="E1124" s="5" t="s">
        <v>76</v>
      </c>
      <c r="F1124" s="5" t="s">
        <v>77</v>
      </c>
      <c r="G1124" s="5" t="s">
        <v>78</v>
      </c>
      <c r="H1124" t="s">
        <v>32</v>
      </c>
      <c r="I1124" s="4">
        <v>3200</v>
      </c>
      <c r="J1124" s="5">
        <v>10</v>
      </c>
      <c r="K1124" s="4">
        <f t="shared" si="28"/>
        <v>32000</v>
      </c>
      <c r="L1124" s="4">
        <f t="shared" si="29"/>
        <v>6400</v>
      </c>
      <c r="M1124" s="3">
        <v>0.2</v>
      </c>
    </row>
    <row r="1125" spans="2:13" x14ac:dyDescent="0.25">
      <c r="B1125" t="s">
        <v>13</v>
      </c>
      <c r="C1125" s="1" t="s">
        <v>20</v>
      </c>
      <c r="D1125" s="2">
        <v>45088</v>
      </c>
      <c r="E1125" s="5" t="s">
        <v>76</v>
      </c>
      <c r="F1125" s="5" t="s">
        <v>77</v>
      </c>
      <c r="G1125" s="5" t="s">
        <v>78</v>
      </c>
      <c r="H1125" t="s">
        <v>29</v>
      </c>
      <c r="I1125" s="4">
        <v>5340</v>
      </c>
      <c r="J1125" s="5">
        <v>3</v>
      </c>
      <c r="K1125" s="4">
        <f t="shared" si="28"/>
        <v>16020</v>
      </c>
      <c r="L1125" s="4">
        <f t="shared" si="29"/>
        <v>4806</v>
      </c>
      <c r="M1125" s="3">
        <v>0.3</v>
      </c>
    </row>
    <row r="1126" spans="2:13" x14ac:dyDescent="0.25">
      <c r="B1126" t="s">
        <v>24</v>
      </c>
      <c r="C1126" s="1" t="s">
        <v>20</v>
      </c>
      <c r="D1126" s="2">
        <v>45095</v>
      </c>
      <c r="E1126" s="5" t="s">
        <v>76</v>
      </c>
      <c r="F1126" s="5" t="s">
        <v>77</v>
      </c>
      <c r="G1126" s="5" t="s">
        <v>78</v>
      </c>
      <c r="H1126" t="s">
        <v>32</v>
      </c>
      <c r="I1126" s="4">
        <v>3200</v>
      </c>
      <c r="J1126" s="5">
        <v>20</v>
      </c>
      <c r="K1126" s="4">
        <f t="shared" si="28"/>
        <v>64000</v>
      </c>
      <c r="L1126" s="4">
        <f t="shared" si="29"/>
        <v>12800</v>
      </c>
      <c r="M1126" s="3">
        <v>0.2</v>
      </c>
    </row>
    <row r="1127" spans="2:13" x14ac:dyDescent="0.25">
      <c r="B1127" t="s">
        <v>13</v>
      </c>
      <c r="C1127" s="1" t="s">
        <v>14</v>
      </c>
      <c r="D1127" s="2">
        <v>45102</v>
      </c>
      <c r="E1127" s="5" t="s">
        <v>76</v>
      </c>
      <c r="F1127" s="5" t="s">
        <v>77</v>
      </c>
      <c r="G1127" s="5" t="s">
        <v>78</v>
      </c>
      <c r="H1127" t="s">
        <v>33</v>
      </c>
      <c r="I1127" s="4">
        <v>4600</v>
      </c>
      <c r="J1127" s="5">
        <v>10</v>
      </c>
      <c r="K1127" s="4">
        <f t="shared" si="28"/>
        <v>46000</v>
      </c>
      <c r="L1127" s="4">
        <f t="shared" si="29"/>
        <v>11500</v>
      </c>
      <c r="M1127" s="3">
        <v>0.25</v>
      </c>
    </row>
    <row r="1128" spans="2:13" x14ac:dyDescent="0.25">
      <c r="B1128" t="s">
        <v>34</v>
      </c>
      <c r="C1128" s="1" t="s">
        <v>14</v>
      </c>
      <c r="D1128" s="2">
        <v>45109</v>
      </c>
      <c r="E1128" s="5" t="s">
        <v>76</v>
      </c>
      <c r="F1128" s="5" t="s">
        <v>77</v>
      </c>
      <c r="G1128" s="5" t="s">
        <v>78</v>
      </c>
      <c r="H1128" t="s">
        <v>31</v>
      </c>
      <c r="I1128" s="4">
        <v>5300</v>
      </c>
      <c r="J1128" s="5">
        <v>12</v>
      </c>
      <c r="K1128" s="4">
        <f t="shared" si="28"/>
        <v>63600</v>
      </c>
      <c r="L1128" s="4">
        <f t="shared" si="29"/>
        <v>19080</v>
      </c>
      <c r="M1128" s="3">
        <v>0.3</v>
      </c>
    </row>
    <row r="1129" spans="2:13" x14ac:dyDescent="0.25">
      <c r="B1129" t="s">
        <v>13</v>
      </c>
      <c r="C1129" s="1" t="s">
        <v>20</v>
      </c>
      <c r="D1129" s="2">
        <v>45116</v>
      </c>
      <c r="E1129" s="5" t="s">
        <v>76</v>
      </c>
      <c r="F1129" s="5" t="s">
        <v>77</v>
      </c>
      <c r="G1129" s="5" t="s">
        <v>78</v>
      </c>
      <c r="H1129" t="s">
        <v>21</v>
      </c>
      <c r="I1129" s="4">
        <v>1200</v>
      </c>
      <c r="J1129" s="5">
        <v>8</v>
      </c>
      <c r="K1129" s="4">
        <f t="shared" si="28"/>
        <v>9600</v>
      </c>
      <c r="L1129" s="4">
        <f t="shared" si="29"/>
        <v>2880</v>
      </c>
      <c r="M1129" s="3">
        <v>0.3</v>
      </c>
    </row>
    <row r="1130" spans="2:13" x14ac:dyDescent="0.25">
      <c r="B1130" t="s">
        <v>27</v>
      </c>
      <c r="C1130" s="1" t="s">
        <v>14</v>
      </c>
      <c r="D1130" s="2">
        <v>45123</v>
      </c>
      <c r="E1130" s="5" t="s">
        <v>76</v>
      </c>
      <c r="F1130" s="5" t="s">
        <v>77</v>
      </c>
      <c r="G1130" s="5" t="s">
        <v>78</v>
      </c>
      <c r="H1130" t="s">
        <v>31</v>
      </c>
      <c r="I1130" s="4">
        <v>5300</v>
      </c>
      <c r="J1130" s="5">
        <v>11</v>
      </c>
      <c r="K1130" s="4">
        <f t="shared" si="28"/>
        <v>58300</v>
      </c>
      <c r="L1130" s="4">
        <f t="shared" si="29"/>
        <v>17490</v>
      </c>
      <c r="M1130" s="3">
        <v>0.3</v>
      </c>
    </row>
    <row r="1131" spans="2:13" x14ac:dyDescent="0.25">
      <c r="B1131" t="s">
        <v>13</v>
      </c>
      <c r="C1131" s="1" t="s">
        <v>20</v>
      </c>
      <c r="D1131" s="2">
        <v>45130</v>
      </c>
      <c r="E1131" s="5" t="s">
        <v>76</v>
      </c>
      <c r="F1131" s="5" t="s">
        <v>77</v>
      </c>
      <c r="G1131" s="5" t="s">
        <v>78</v>
      </c>
      <c r="H1131" t="s">
        <v>31</v>
      </c>
      <c r="I1131" s="4">
        <v>5300</v>
      </c>
      <c r="J1131" s="5">
        <v>9</v>
      </c>
      <c r="K1131" s="4">
        <f t="shared" si="28"/>
        <v>47700</v>
      </c>
      <c r="L1131" s="4">
        <f t="shared" si="29"/>
        <v>14310</v>
      </c>
      <c r="M1131" s="3">
        <v>0.3</v>
      </c>
    </row>
    <row r="1132" spans="2:13" x14ac:dyDescent="0.25">
      <c r="B1132" t="s">
        <v>34</v>
      </c>
      <c r="C1132" s="1" t="s">
        <v>20</v>
      </c>
      <c r="D1132" s="2">
        <v>45137</v>
      </c>
      <c r="E1132" s="5" t="s">
        <v>76</v>
      </c>
      <c r="F1132" s="5" t="s">
        <v>77</v>
      </c>
      <c r="G1132" s="5" t="s">
        <v>78</v>
      </c>
      <c r="H1132" t="s">
        <v>25</v>
      </c>
      <c r="I1132" s="4">
        <v>300</v>
      </c>
      <c r="J1132" s="5">
        <v>5</v>
      </c>
      <c r="K1132" s="4">
        <f t="shared" si="28"/>
        <v>1500</v>
      </c>
      <c r="L1132" s="4">
        <f t="shared" si="29"/>
        <v>225</v>
      </c>
      <c r="M1132" s="3">
        <v>0.15</v>
      </c>
    </row>
    <row r="1133" spans="2:13" x14ac:dyDescent="0.25">
      <c r="B1133" t="s">
        <v>34</v>
      </c>
      <c r="C1133" s="1" t="s">
        <v>14</v>
      </c>
      <c r="D1133" s="2">
        <v>45144</v>
      </c>
      <c r="E1133" s="5" t="s">
        <v>76</v>
      </c>
      <c r="F1133" s="5" t="s">
        <v>77</v>
      </c>
      <c r="G1133" s="5" t="s">
        <v>78</v>
      </c>
      <c r="H1133" t="s">
        <v>18</v>
      </c>
      <c r="I1133" s="4">
        <v>8902</v>
      </c>
      <c r="J1133" s="5">
        <v>8</v>
      </c>
      <c r="K1133" s="4">
        <f t="shared" si="28"/>
        <v>71216</v>
      </c>
      <c r="L1133" s="4">
        <f t="shared" si="29"/>
        <v>24925.599999999999</v>
      </c>
      <c r="M1133" s="3">
        <v>0.35</v>
      </c>
    </row>
    <row r="1134" spans="2:13" x14ac:dyDescent="0.25">
      <c r="B1134" t="s">
        <v>22</v>
      </c>
      <c r="C1134" s="1" t="s">
        <v>20</v>
      </c>
      <c r="D1134" s="2">
        <v>45151</v>
      </c>
      <c r="E1134" s="5" t="s">
        <v>76</v>
      </c>
      <c r="F1134" s="5" t="s">
        <v>77</v>
      </c>
      <c r="G1134" s="5" t="s">
        <v>78</v>
      </c>
      <c r="H1134" t="s">
        <v>30</v>
      </c>
      <c r="I1134" s="4">
        <v>3400</v>
      </c>
      <c r="J1134" s="5">
        <v>6</v>
      </c>
      <c r="K1134" s="4">
        <f t="shared" si="28"/>
        <v>20400</v>
      </c>
      <c r="L1134" s="4">
        <f t="shared" si="29"/>
        <v>7140</v>
      </c>
      <c r="M1134" s="3">
        <v>0.35</v>
      </c>
    </row>
    <row r="1135" spans="2:13" x14ac:dyDescent="0.25">
      <c r="B1135" t="s">
        <v>24</v>
      </c>
      <c r="C1135" s="1" t="s">
        <v>20</v>
      </c>
      <c r="D1135" s="2">
        <v>45158</v>
      </c>
      <c r="E1135" s="5" t="s">
        <v>76</v>
      </c>
      <c r="F1135" s="5" t="s">
        <v>77</v>
      </c>
      <c r="G1135" s="5" t="s">
        <v>78</v>
      </c>
      <c r="H1135" t="s">
        <v>28</v>
      </c>
      <c r="I1135" s="4">
        <v>1500</v>
      </c>
      <c r="J1135" s="5">
        <v>11</v>
      </c>
      <c r="K1135" s="4">
        <f t="shared" si="28"/>
        <v>16500</v>
      </c>
      <c r="L1135" s="4">
        <f t="shared" si="29"/>
        <v>6600</v>
      </c>
      <c r="M1135" s="3">
        <v>0.4</v>
      </c>
    </row>
    <row r="1136" spans="2:13" x14ac:dyDescent="0.25">
      <c r="B1136" t="s">
        <v>13</v>
      </c>
      <c r="C1136" s="1" t="s">
        <v>20</v>
      </c>
      <c r="D1136" s="2">
        <v>45165</v>
      </c>
      <c r="E1136" s="5" t="s">
        <v>76</v>
      </c>
      <c r="F1136" s="5" t="s">
        <v>77</v>
      </c>
      <c r="G1136" s="5" t="s">
        <v>78</v>
      </c>
      <c r="H1136" t="s">
        <v>30</v>
      </c>
      <c r="I1136" s="4">
        <v>3400</v>
      </c>
      <c r="J1136" s="5">
        <v>7</v>
      </c>
      <c r="K1136" s="4">
        <f t="shared" si="28"/>
        <v>23800</v>
      </c>
      <c r="L1136" s="4">
        <f t="shared" si="29"/>
        <v>8330</v>
      </c>
      <c r="M1136" s="3">
        <v>0.35</v>
      </c>
    </row>
    <row r="1137" spans="2:13" x14ac:dyDescent="0.25">
      <c r="B1137" t="s">
        <v>13</v>
      </c>
      <c r="C1137" s="1" t="s">
        <v>20</v>
      </c>
      <c r="D1137" s="2">
        <v>44562</v>
      </c>
      <c r="E1137" s="5" t="s">
        <v>76</v>
      </c>
      <c r="F1137" s="5" t="s">
        <v>81</v>
      </c>
      <c r="G1137" s="5" t="s">
        <v>81</v>
      </c>
      <c r="H1137" t="s">
        <v>21</v>
      </c>
      <c r="I1137" s="4">
        <v>1200</v>
      </c>
      <c r="J1137" s="5">
        <v>2</v>
      </c>
      <c r="K1137" s="4">
        <f t="shared" si="28"/>
        <v>2400</v>
      </c>
      <c r="L1137" s="4">
        <f t="shared" si="29"/>
        <v>720</v>
      </c>
      <c r="M1137" s="3">
        <v>0.3</v>
      </c>
    </row>
    <row r="1138" spans="2:13" x14ac:dyDescent="0.25">
      <c r="B1138" t="s">
        <v>24</v>
      </c>
      <c r="C1138" s="1" t="s">
        <v>20</v>
      </c>
      <c r="D1138" s="2">
        <v>44562</v>
      </c>
      <c r="E1138" s="5" t="s">
        <v>76</v>
      </c>
      <c r="F1138" s="5" t="s">
        <v>81</v>
      </c>
      <c r="G1138" s="5" t="s">
        <v>81</v>
      </c>
      <c r="H1138" t="s">
        <v>32</v>
      </c>
      <c r="I1138" s="4">
        <v>3200</v>
      </c>
      <c r="J1138" s="5">
        <v>6</v>
      </c>
      <c r="K1138" s="4">
        <f t="shared" si="28"/>
        <v>19200</v>
      </c>
      <c r="L1138" s="4">
        <f t="shared" si="29"/>
        <v>3840</v>
      </c>
      <c r="M1138" s="3">
        <v>0.2</v>
      </c>
    </row>
    <row r="1139" spans="2:13" x14ac:dyDescent="0.25">
      <c r="B1139" t="s">
        <v>27</v>
      </c>
      <c r="C1139" s="1" t="s">
        <v>20</v>
      </c>
      <c r="D1139" s="2">
        <v>44562</v>
      </c>
      <c r="E1139" s="5" t="s">
        <v>76</v>
      </c>
      <c r="F1139" s="5" t="s">
        <v>81</v>
      </c>
      <c r="G1139" s="5" t="s">
        <v>81</v>
      </c>
      <c r="H1139" t="s">
        <v>30</v>
      </c>
      <c r="I1139" s="4">
        <v>3400</v>
      </c>
      <c r="J1139" s="5">
        <v>6</v>
      </c>
      <c r="K1139" s="4">
        <f t="shared" si="28"/>
        <v>20400</v>
      </c>
      <c r="L1139" s="4">
        <f t="shared" si="29"/>
        <v>7140</v>
      </c>
      <c r="M1139" s="3">
        <v>0.35</v>
      </c>
    </row>
    <row r="1140" spans="2:13" x14ac:dyDescent="0.25">
      <c r="B1140" t="s">
        <v>22</v>
      </c>
      <c r="C1140" s="1" t="s">
        <v>14</v>
      </c>
      <c r="D1140" s="2">
        <v>44577</v>
      </c>
      <c r="E1140" s="5" t="s">
        <v>76</v>
      </c>
      <c r="F1140" s="5" t="s">
        <v>81</v>
      </c>
      <c r="G1140" s="5" t="s">
        <v>81</v>
      </c>
      <c r="H1140" t="s">
        <v>23</v>
      </c>
      <c r="I1140" s="4">
        <v>5130</v>
      </c>
      <c r="J1140" s="5">
        <v>4</v>
      </c>
      <c r="K1140" s="4">
        <f t="shared" si="28"/>
        <v>20520</v>
      </c>
      <c r="L1140" s="4">
        <f t="shared" si="29"/>
        <v>8208</v>
      </c>
      <c r="M1140" s="3">
        <v>0.4</v>
      </c>
    </row>
    <row r="1141" spans="2:13" x14ac:dyDescent="0.25">
      <c r="B1141" t="s">
        <v>24</v>
      </c>
      <c r="C1141" s="1" t="s">
        <v>20</v>
      </c>
      <c r="D1141" s="2">
        <v>44577</v>
      </c>
      <c r="E1141" s="5" t="s">
        <v>76</v>
      </c>
      <c r="F1141" s="5" t="s">
        <v>81</v>
      </c>
      <c r="G1141" s="5" t="s">
        <v>81</v>
      </c>
      <c r="H1141" t="s">
        <v>30</v>
      </c>
      <c r="I1141" s="4">
        <v>3400</v>
      </c>
      <c r="J1141" s="5">
        <v>8</v>
      </c>
      <c r="K1141" s="4">
        <f t="shared" si="28"/>
        <v>27200</v>
      </c>
      <c r="L1141" s="4">
        <f t="shared" si="29"/>
        <v>9520</v>
      </c>
      <c r="M1141" s="3">
        <v>0.35</v>
      </c>
    </row>
    <row r="1142" spans="2:13" x14ac:dyDescent="0.25">
      <c r="B1142" t="s">
        <v>24</v>
      </c>
      <c r="C1142" s="1" t="s">
        <v>20</v>
      </c>
      <c r="D1142" s="2">
        <v>44577</v>
      </c>
      <c r="E1142" s="5" t="s">
        <v>76</v>
      </c>
      <c r="F1142" s="5" t="s">
        <v>81</v>
      </c>
      <c r="G1142" s="5" t="s">
        <v>81</v>
      </c>
      <c r="H1142" t="s">
        <v>30</v>
      </c>
      <c r="I1142" s="4">
        <v>3400</v>
      </c>
      <c r="J1142" s="5">
        <v>8</v>
      </c>
      <c r="K1142" s="4">
        <f t="shared" si="28"/>
        <v>27200</v>
      </c>
      <c r="L1142" s="4">
        <f t="shared" si="29"/>
        <v>9520</v>
      </c>
      <c r="M1142" s="3">
        <v>0.35</v>
      </c>
    </row>
    <row r="1143" spans="2:13" x14ac:dyDescent="0.25">
      <c r="B1143" t="s">
        <v>24</v>
      </c>
      <c r="C1143" s="1" t="s">
        <v>14</v>
      </c>
      <c r="D1143" s="2">
        <v>44584</v>
      </c>
      <c r="E1143" s="5" t="s">
        <v>76</v>
      </c>
      <c r="F1143" s="5" t="s">
        <v>81</v>
      </c>
      <c r="G1143" s="5" t="s">
        <v>81</v>
      </c>
      <c r="H1143" t="s">
        <v>21</v>
      </c>
      <c r="I1143" s="4">
        <v>1200</v>
      </c>
      <c r="J1143" s="5">
        <v>12</v>
      </c>
      <c r="K1143" s="4">
        <f t="shared" si="28"/>
        <v>14400</v>
      </c>
      <c r="L1143" s="4">
        <f t="shared" si="29"/>
        <v>4320</v>
      </c>
      <c r="M1143" s="3">
        <v>0.3</v>
      </c>
    </row>
    <row r="1144" spans="2:13" x14ac:dyDescent="0.25">
      <c r="B1144" t="s">
        <v>13</v>
      </c>
      <c r="C1144" s="1" t="s">
        <v>14</v>
      </c>
      <c r="D1144" s="2">
        <v>44584</v>
      </c>
      <c r="E1144" s="5" t="s">
        <v>76</v>
      </c>
      <c r="F1144" s="5" t="s">
        <v>81</v>
      </c>
      <c r="G1144" s="5" t="s">
        <v>81</v>
      </c>
      <c r="H1144" t="s">
        <v>31</v>
      </c>
      <c r="I1144" s="4">
        <v>5300</v>
      </c>
      <c r="J1144" s="5">
        <v>4</v>
      </c>
      <c r="K1144" s="4">
        <f t="shared" si="28"/>
        <v>21200</v>
      </c>
      <c r="L1144" s="4">
        <f t="shared" si="29"/>
        <v>6360</v>
      </c>
      <c r="M1144" s="3">
        <v>0.3</v>
      </c>
    </row>
    <row r="1145" spans="2:13" x14ac:dyDescent="0.25">
      <c r="B1145" t="s">
        <v>27</v>
      </c>
      <c r="C1145" s="1" t="s">
        <v>20</v>
      </c>
      <c r="D1145" s="2">
        <v>44584</v>
      </c>
      <c r="E1145" s="5" t="s">
        <v>76</v>
      </c>
      <c r="F1145" s="5" t="s">
        <v>81</v>
      </c>
      <c r="G1145" s="5" t="s">
        <v>81</v>
      </c>
      <c r="H1145" t="s">
        <v>31</v>
      </c>
      <c r="I1145" s="4">
        <v>5300</v>
      </c>
      <c r="J1145" s="5">
        <v>9</v>
      </c>
      <c r="K1145" s="4">
        <f t="shared" si="28"/>
        <v>47700</v>
      </c>
      <c r="L1145" s="4">
        <f t="shared" si="29"/>
        <v>14310</v>
      </c>
      <c r="M1145" s="3">
        <v>0.3</v>
      </c>
    </row>
    <row r="1146" spans="2:13" x14ac:dyDescent="0.25">
      <c r="B1146" t="s">
        <v>24</v>
      </c>
      <c r="C1146" s="1" t="s">
        <v>14</v>
      </c>
      <c r="D1146" s="2">
        <v>44591</v>
      </c>
      <c r="E1146" s="5" t="s">
        <v>76</v>
      </c>
      <c r="F1146" s="5" t="s">
        <v>81</v>
      </c>
      <c r="G1146" s="5" t="s">
        <v>81</v>
      </c>
      <c r="H1146" t="s">
        <v>26</v>
      </c>
      <c r="I1146" s="4">
        <v>1700</v>
      </c>
      <c r="J1146" s="5">
        <v>6</v>
      </c>
      <c r="K1146" s="4">
        <f t="shared" si="28"/>
        <v>10200</v>
      </c>
      <c r="L1146" s="4">
        <f t="shared" si="29"/>
        <v>5100</v>
      </c>
      <c r="M1146" s="3">
        <v>0.5</v>
      </c>
    </row>
    <row r="1147" spans="2:13" x14ac:dyDescent="0.25">
      <c r="B1147" t="s">
        <v>13</v>
      </c>
      <c r="C1147" s="1" t="s">
        <v>14</v>
      </c>
      <c r="D1147" s="2">
        <v>44591</v>
      </c>
      <c r="E1147" s="5" t="s">
        <v>76</v>
      </c>
      <c r="F1147" s="5" t="s">
        <v>81</v>
      </c>
      <c r="G1147" s="5" t="s">
        <v>81</v>
      </c>
      <c r="H1147" t="s">
        <v>35</v>
      </c>
      <c r="I1147" s="4">
        <v>4500</v>
      </c>
      <c r="J1147" s="5">
        <v>6</v>
      </c>
      <c r="K1147" s="4">
        <f t="shared" si="28"/>
        <v>27000</v>
      </c>
      <c r="L1147" s="4">
        <f t="shared" si="29"/>
        <v>6750</v>
      </c>
      <c r="M1147" s="3">
        <v>0.25</v>
      </c>
    </row>
    <row r="1148" spans="2:13" x14ac:dyDescent="0.25">
      <c r="B1148" t="s">
        <v>27</v>
      </c>
      <c r="C1148" s="1" t="s">
        <v>14</v>
      </c>
      <c r="D1148" s="2">
        <v>44591</v>
      </c>
      <c r="E1148" s="5" t="s">
        <v>76</v>
      </c>
      <c r="F1148" s="5" t="s">
        <v>81</v>
      </c>
      <c r="G1148" s="5" t="s">
        <v>81</v>
      </c>
      <c r="H1148" t="s">
        <v>32</v>
      </c>
      <c r="I1148" s="4">
        <v>3200</v>
      </c>
      <c r="J1148" s="5">
        <v>11</v>
      </c>
      <c r="K1148" s="4">
        <f t="shared" si="28"/>
        <v>35200</v>
      </c>
      <c r="L1148" s="4">
        <f t="shared" si="29"/>
        <v>7040</v>
      </c>
      <c r="M1148" s="3">
        <v>0.2</v>
      </c>
    </row>
    <row r="1149" spans="2:13" x14ac:dyDescent="0.25">
      <c r="B1149" t="s">
        <v>24</v>
      </c>
      <c r="C1149" s="1" t="s">
        <v>14</v>
      </c>
      <c r="D1149" s="2">
        <v>44598</v>
      </c>
      <c r="E1149" s="5" t="s">
        <v>76</v>
      </c>
      <c r="F1149" s="5" t="s">
        <v>81</v>
      </c>
      <c r="G1149" s="5" t="s">
        <v>81</v>
      </c>
      <c r="H1149" t="s">
        <v>19</v>
      </c>
      <c r="I1149" s="4">
        <v>500</v>
      </c>
      <c r="J1149" s="5">
        <v>6</v>
      </c>
      <c r="K1149" s="4">
        <f t="shared" si="28"/>
        <v>3000</v>
      </c>
      <c r="L1149" s="4">
        <f t="shared" si="29"/>
        <v>750</v>
      </c>
      <c r="M1149" s="3">
        <v>0.25</v>
      </c>
    </row>
    <row r="1150" spans="2:13" x14ac:dyDescent="0.25">
      <c r="B1150" t="s">
        <v>27</v>
      </c>
      <c r="C1150" s="1" t="s">
        <v>20</v>
      </c>
      <c r="D1150" s="2">
        <v>44598</v>
      </c>
      <c r="E1150" s="5" t="s">
        <v>76</v>
      </c>
      <c r="F1150" s="5" t="s">
        <v>81</v>
      </c>
      <c r="G1150" s="5" t="s">
        <v>81</v>
      </c>
      <c r="H1150" t="s">
        <v>23</v>
      </c>
      <c r="I1150" s="4">
        <v>5130</v>
      </c>
      <c r="J1150" s="5">
        <v>4</v>
      </c>
      <c r="K1150" s="4">
        <f t="shared" si="28"/>
        <v>20520</v>
      </c>
      <c r="L1150" s="4">
        <f t="shared" si="29"/>
        <v>8208</v>
      </c>
      <c r="M1150" s="3">
        <v>0.4</v>
      </c>
    </row>
    <row r="1151" spans="2:13" x14ac:dyDescent="0.25">
      <c r="B1151" t="s">
        <v>24</v>
      </c>
      <c r="C1151" s="1" t="s">
        <v>20</v>
      </c>
      <c r="D1151" s="2">
        <v>44598</v>
      </c>
      <c r="E1151" s="5" t="s">
        <v>76</v>
      </c>
      <c r="F1151" s="5" t="s">
        <v>81</v>
      </c>
      <c r="G1151" s="5" t="s">
        <v>81</v>
      </c>
      <c r="H1151" t="s">
        <v>29</v>
      </c>
      <c r="I1151" s="4">
        <v>5340</v>
      </c>
      <c r="J1151" s="5">
        <v>12</v>
      </c>
      <c r="K1151" s="4">
        <f t="shared" si="28"/>
        <v>64080</v>
      </c>
      <c r="L1151" s="4">
        <f t="shared" si="29"/>
        <v>19224</v>
      </c>
      <c r="M1151" s="3">
        <v>0.3</v>
      </c>
    </row>
    <row r="1152" spans="2:13" x14ac:dyDescent="0.25">
      <c r="B1152" t="s">
        <v>13</v>
      </c>
      <c r="C1152" s="1" t="s">
        <v>20</v>
      </c>
      <c r="D1152" s="2">
        <v>44605</v>
      </c>
      <c r="E1152" s="5" t="s">
        <v>76</v>
      </c>
      <c r="F1152" s="5" t="s">
        <v>81</v>
      </c>
      <c r="G1152" s="5" t="s">
        <v>81</v>
      </c>
      <c r="H1152" t="s">
        <v>33</v>
      </c>
      <c r="I1152" s="4">
        <v>4600</v>
      </c>
      <c r="J1152" s="5">
        <v>2</v>
      </c>
      <c r="K1152" s="4">
        <f t="shared" si="28"/>
        <v>9200</v>
      </c>
      <c r="L1152" s="4">
        <f t="shared" si="29"/>
        <v>2300</v>
      </c>
      <c r="M1152" s="3">
        <v>0.25</v>
      </c>
    </row>
    <row r="1153" spans="2:13" x14ac:dyDescent="0.25">
      <c r="B1153" t="s">
        <v>22</v>
      </c>
      <c r="C1153" s="1" t="s">
        <v>20</v>
      </c>
      <c r="D1153" s="2">
        <v>44605</v>
      </c>
      <c r="E1153" s="5" t="s">
        <v>76</v>
      </c>
      <c r="F1153" s="5" t="s">
        <v>81</v>
      </c>
      <c r="G1153" s="5" t="s">
        <v>81</v>
      </c>
      <c r="H1153" t="s">
        <v>30</v>
      </c>
      <c r="I1153" s="4">
        <v>3400</v>
      </c>
      <c r="J1153" s="5">
        <v>10</v>
      </c>
      <c r="K1153" s="4">
        <f t="shared" si="28"/>
        <v>34000</v>
      </c>
      <c r="L1153" s="4">
        <f t="shared" si="29"/>
        <v>11900</v>
      </c>
      <c r="M1153" s="3">
        <v>0.35</v>
      </c>
    </row>
    <row r="1154" spans="2:13" x14ac:dyDescent="0.25">
      <c r="B1154" t="s">
        <v>34</v>
      </c>
      <c r="C1154" s="1" t="s">
        <v>20</v>
      </c>
      <c r="D1154" s="2">
        <v>44605</v>
      </c>
      <c r="E1154" s="5" t="s">
        <v>76</v>
      </c>
      <c r="F1154" s="5" t="s">
        <v>81</v>
      </c>
      <c r="G1154" s="5" t="s">
        <v>81</v>
      </c>
      <c r="H1154" t="s">
        <v>32</v>
      </c>
      <c r="I1154" s="4">
        <v>3200</v>
      </c>
      <c r="J1154" s="5">
        <v>12</v>
      </c>
      <c r="K1154" s="4">
        <f t="shared" si="28"/>
        <v>38400</v>
      </c>
      <c r="L1154" s="4">
        <f t="shared" si="29"/>
        <v>7680</v>
      </c>
      <c r="M1154" s="3">
        <v>0.2</v>
      </c>
    </row>
    <row r="1155" spans="2:13" x14ac:dyDescent="0.25">
      <c r="B1155" t="s">
        <v>27</v>
      </c>
      <c r="C1155" s="1" t="s">
        <v>20</v>
      </c>
      <c r="D1155" s="2">
        <v>44612</v>
      </c>
      <c r="E1155" s="5" t="s">
        <v>76</v>
      </c>
      <c r="F1155" s="5" t="s">
        <v>81</v>
      </c>
      <c r="G1155" s="5" t="s">
        <v>81</v>
      </c>
      <c r="H1155" t="s">
        <v>19</v>
      </c>
      <c r="I1155" s="4">
        <v>500</v>
      </c>
      <c r="J1155" s="5">
        <v>9</v>
      </c>
      <c r="K1155" s="4">
        <f t="shared" si="28"/>
        <v>4500</v>
      </c>
      <c r="L1155" s="4">
        <f t="shared" si="29"/>
        <v>1125</v>
      </c>
      <c r="M1155" s="3">
        <v>0.25</v>
      </c>
    </row>
    <row r="1156" spans="2:13" x14ac:dyDescent="0.25">
      <c r="B1156" t="s">
        <v>34</v>
      </c>
      <c r="C1156" s="1" t="s">
        <v>20</v>
      </c>
      <c r="D1156" s="2">
        <v>44612</v>
      </c>
      <c r="E1156" s="5" t="s">
        <v>76</v>
      </c>
      <c r="F1156" s="5" t="s">
        <v>81</v>
      </c>
      <c r="G1156" s="5" t="s">
        <v>81</v>
      </c>
      <c r="H1156" t="s">
        <v>35</v>
      </c>
      <c r="I1156" s="4">
        <v>4500</v>
      </c>
      <c r="J1156" s="5">
        <v>4</v>
      </c>
      <c r="K1156" s="4">
        <f t="shared" si="28"/>
        <v>18000</v>
      </c>
      <c r="L1156" s="4">
        <f t="shared" si="29"/>
        <v>4500</v>
      </c>
      <c r="M1156" s="3">
        <v>0.25</v>
      </c>
    </row>
    <row r="1157" spans="2:13" x14ac:dyDescent="0.25">
      <c r="B1157" t="s">
        <v>27</v>
      </c>
      <c r="C1157" s="1" t="s">
        <v>20</v>
      </c>
      <c r="D1157" s="2">
        <v>44612</v>
      </c>
      <c r="E1157" s="5" t="s">
        <v>76</v>
      </c>
      <c r="F1157" s="5" t="s">
        <v>81</v>
      </c>
      <c r="G1157" s="5" t="s">
        <v>81</v>
      </c>
      <c r="H1157" t="s">
        <v>31</v>
      </c>
      <c r="I1157" s="4">
        <v>5300</v>
      </c>
      <c r="J1157" s="5">
        <v>9</v>
      </c>
      <c r="K1157" s="4">
        <f t="shared" si="28"/>
        <v>47700</v>
      </c>
      <c r="L1157" s="4">
        <f t="shared" si="29"/>
        <v>14310</v>
      </c>
      <c r="M1157" s="3">
        <v>0.3</v>
      </c>
    </row>
    <row r="1158" spans="2:13" x14ac:dyDescent="0.25">
      <c r="B1158" t="s">
        <v>13</v>
      </c>
      <c r="C1158" s="1" t="s">
        <v>20</v>
      </c>
      <c r="D1158" s="2">
        <v>44619</v>
      </c>
      <c r="E1158" s="5" t="s">
        <v>76</v>
      </c>
      <c r="F1158" s="5" t="s">
        <v>81</v>
      </c>
      <c r="G1158" s="5" t="s">
        <v>81</v>
      </c>
      <c r="H1158" t="s">
        <v>19</v>
      </c>
      <c r="I1158" s="4">
        <v>500</v>
      </c>
      <c r="J1158" s="5">
        <v>4</v>
      </c>
      <c r="K1158" s="4">
        <f t="shared" si="28"/>
        <v>2000</v>
      </c>
      <c r="L1158" s="4">
        <f t="shared" si="29"/>
        <v>500</v>
      </c>
      <c r="M1158" s="3">
        <v>0.25</v>
      </c>
    </row>
    <row r="1159" spans="2:13" x14ac:dyDescent="0.25">
      <c r="B1159" t="s">
        <v>24</v>
      </c>
      <c r="C1159" s="1" t="s">
        <v>20</v>
      </c>
      <c r="D1159" s="2">
        <v>44619</v>
      </c>
      <c r="E1159" s="5" t="s">
        <v>76</v>
      </c>
      <c r="F1159" s="5" t="s">
        <v>81</v>
      </c>
      <c r="G1159" s="5" t="s">
        <v>81</v>
      </c>
      <c r="H1159" t="s">
        <v>26</v>
      </c>
      <c r="I1159" s="4">
        <v>1700</v>
      </c>
      <c r="J1159" s="5">
        <v>6</v>
      </c>
      <c r="K1159" s="4">
        <f t="shared" si="28"/>
        <v>10200</v>
      </c>
      <c r="L1159" s="4">
        <f t="shared" si="29"/>
        <v>5100</v>
      </c>
      <c r="M1159" s="3">
        <v>0.5</v>
      </c>
    </row>
    <row r="1160" spans="2:13" x14ac:dyDescent="0.25">
      <c r="B1160" t="s">
        <v>13</v>
      </c>
      <c r="C1160" s="1" t="s">
        <v>20</v>
      </c>
      <c r="D1160" s="2">
        <v>44619</v>
      </c>
      <c r="E1160" s="5" t="s">
        <v>76</v>
      </c>
      <c r="F1160" s="5" t="s">
        <v>81</v>
      </c>
      <c r="G1160" s="5" t="s">
        <v>81</v>
      </c>
      <c r="H1160" t="s">
        <v>28</v>
      </c>
      <c r="I1160" s="4">
        <v>1500</v>
      </c>
      <c r="J1160" s="5">
        <v>8</v>
      </c>
      <c r="K1160" s="4">
        <f t="shared" si="28"/>
        <v>12000</v>
      </c>
      <c r="L1160" s="4">
        <f t="shared" si="29"/>
        <v>4800</v>
      </c>
      <c r="M1160" s="3">
        <v>0.4</v>
      </c>
    </row>
    <row r="1161" spans="2:13" x14ac:dyDescent="0.25">
      <c r="B1161" t="s">
        <v>13</v>
      </c>
      <c r="C1161" s="1" t="s">
        <v>20</v>
      </c>
      <c r="D1161" s="2">
        <v>44626</v>
      </c>
      <c r="E1161" s="5" t="s">
        <v>76</v>
      </c>
      <c r="F1161" s="5" t="s">
        <v>81</v>
      </c>
      <c r="G1161" s="5" t="s">
        <v>81</v>
      </c>
      <c r="H1161" t="s">
        <v>26</v>
      </c>
      <c r="I1161" s="4">
        <v>1700</v>
      </c>
      <c r="J1161" s="5">
        <v>5</v>
      </c>
      <c r="K1161" s="4">
        <f t="shared" si="28"/>
        <v>8500</v>
      </c>
      <c r="L1161" s="4">
        <f t="shared" si="29"/>
        <v>4250</v>
      </c>
      <c r="M1161" s="3">
        <v>0.5</v>
      </c>
    </row>
    <row r="1162" spans="2:13" x14ac:dyDescent="0.25">
      <c r="B1162" t="s">
        <v>27</v>
      </c>
      <c r="C1162" s="1" t="s">
        <v>14</v>
      </c>
      <c r="D1162" s="2">
        <v>44626</v>
      </c>
      <c r="E1162" s="5" t="s">
        <v>76</v>
      </c>
      <c r="F1162" s="5" t="s">
        <v>79</v>
      </c>
      <c r="G1162" s="5" t="s">
        <v>80</v>
      </c>
      <c r="H1162" t="s">
        <v>26</v>
      </c>
      <c r="I1162" s="4">
        <v>1700</v>
      </c>
      <c r="J1162" s="5">
        <v>8</v>
      </c>
      <c r="K1162" s="4">
        <f t="shared" si="28"/>
        <v>13600</v>
      </c>
      <c r="L1162" s="4">
        <f t="shared" si="29"/>
        <v>6800</v>
      </c>
      <c r="M1162" s="3">
        <v>0.5</v>
      </c>
    </row>
    <row r="1163" spans="2:13" x14ac:dyDescent="0.25">
      <c r="B1163" t="s">
        <v>27</v>
      </c>
      <c r="C1163" s="1" t="s">
        <v>20</v>
      </c>
      <c r="D1163" s="2">
        <v>44626</v>
      </c>
      <c r="E1163" s="5" t="s">
        <v>76</v>
      </c>
      <c r="F1163" s="5" t="s">
        <v>81</v>
      </c>
      <c r="G1163" s="5" t="s">
        <v>81</v>
      </c>
      <c r="H1163" t="s">
        <v>31</v>
      </c>
      <c r="I1163" s="4">
        <v>5300</v>
      </c>
      <c r="J1163" s="5">
        <v>9</v>
      </c>
      <c r="K1163" s="4">
        <f t="shared" si="28"/>
        <v>47700</v>
      </c>
      <c r="L1163" s="4">
        <f t="shared" si="29"/>
        <v>14310</v>
      </c>
      <c r="M1163" s="3">
        <v>0.3</v>
      </c>
    </row>
    <row r="1164" spans="2:13" x14ac:dyDescent="0.25">
      <c r="B1164" t="s">
        <v>24</v>
      </c>
      <c r="C1164" s="1" t="s">
        <v>14</v>
      </c>
      <c r="D1164" s="2">
        <v>44633</v>
      </c>
      <c r="E1164" s="5" t="s">
        <v>76</v>
      </c>
      <c r="F1164" s="5" t="s">
        <v>81</v>
      </c>
      <c r="G1164" s="5" t="s">
        <v>81</v>
      </c>
      <c r="H1164" t="s">
        <v>25</v>
      </c>
      <c r="I1164" s="4">
        <v>300</v>
      </c>
      <c r="J1164" s="5">
        <v>11</v>
      </c>
      <c r="K1164" s="4">
        <f t="shared" si="28"/>
        <v>3300</v>
      </c>
      <c r="L1164" s="4">
        <f t="shared" si="29"/>
        <v>495</v>
      </c>
      <c r="M1164" s="3">
        <v>0.15</v>
      </c>
    </row>
    <row r="1165" spans="2:13" x14ac:dyDescent="0.25">
      <c r="B1165" t="s">
        <v>34</v>
      </c>
      <c r="C1165" s="1" t="s">
        <v>20</v>
      </c>
      <c r="D1165" s="2">
        <v>44633</v>
      </c>
      <c r="E1165" s="5" t="s">
        <v>76</v>
      </c>
      <c r="F1165" s="5" t="s">
        <v>81</v>
      </c>
      <c r="G1165" s="5" t="s">
        <v>81</v>
      </c>
      <c r="H1165" t="s">
        <v>28</v>
      </c>
      <c r="I1165" s="4">
        <v>1500</v>
      </c>
      <c r="J1165" s="5">
        <v>12</v>
      </c>
      <c r="K1165" s="4">
        <f t="shared" si="28"/>
        <v>18000</v>
      </c>
      <c r="L1165" s="4">
        <f t="shared" si="29"/>
        <v>7200</v>
      </c>
      <c r="M1165" s="3">
        <v>0.4</v>
      </c>
    </row>
    <row r="1166" spans="2:13" x14ac:dyDescent="0.25">
      <c r="B1166" t="s">
        <v>27</v>
      </c>
      <c r="C1166" s="1" t="s">
        <v>20</v>
      </c>
      <c r="D1166" s="2">
        <v>44633</v>
      </c>
      <c r="E1166" s="5" t="s">
        <v>76</v>
      </c>
      <c r="F1166" s="5" t="s">
        <v>81</v>
      </c>
      <c r="G1166" s="5" t="s">
        <v>81</v>
      </c>
      <c r="H1166" t="s">
        <v>29</v>
      </c>
      <c r="I1166" s="4">
        <v>5340</v>
      </c>
      <c r="J1166" s="5">
        <v>7</v>
      </c>
      <c r="K1166" s="4">
        <f t="shared" si="28"/>
        <v>37380</v>
      </c>
      <c r="L1166" s="4">
        <f t="shared" si="29"/>
        <v>11214</v>
      </c>
      <c r="M1166" s="3">
        <v>0.3</v>
      </c>
    </row>
    <row r="1167" spans="2:13" x14ac:dyDescent="0.25">
      <c r="B1167" t="s">
        <v>13</v>
      </c>
      <c r="C1167" s="1" t="s">
        <v>14</v>
      </c>
      <c r="D1167" s="2">
        <v>44640</v>
      </c>
      <c r="E1167" s="5" t="s">
        <v>76</v>
      </c>
      <c r="F1167" s="5" t="s">
        <v>81</v>
      </c>
      <c r="G1167" s="5" t="s">
        <v>81</v>
      </c>
      <c r="H1167" t="s">
        <v>21</v>
      </c>
      <c r="I1167" s="4">
        <v>1200</v>
      </c>
      <c r="J1167" s="5">
        <v>5</v>
      </c>
      <c r="K1167" s="4">
        <f t="shared" si="28"/>
        <v>6000</v>
      </c>
      <c r="L1167" s="4">
        <f t="shared" si="29"/>
        <v>1800</v>
      </c>
      <c r="M1167" s="3">
        <v>0.3</v>
      </c>
    </row>
    <row r="1168" spans="2:13" x14ac:dyDescent="0.25">
      <c r="B1168" t="s">
        <v>27</v>
      </c>
      <c r="C1168" s="1" t="s">
        <v>20</v>
      </c>
      <c r="D1168" s="2">
        <v>44640</v>
      </c>
      <c r="E1168" s="5" t="s">
        <v>76</v>
      </c>
      <c r="F1168" s="5" t="s">
        <v>81</v>
      </c>
      <c r="G1168" s="5" t="s">
        <v>81</v>
      </c>
      <c r="H1168" t="s">
        <v>23</v>
      </c>
      <c r="I1168" s="4">
        <v>5130</v>
      </c>
      <c r="J1168" s="5">
        <v>5</v>
      </c>
      <c r="K1168" s="4">
        <f t="shared" si="28"/>
        <v>25650</v>
      </c>
      <c r="L1168" s="4">
        <f t="shared" si="29"/>
        <v>10260</v>
      </c>
      <c r="M1168" s="3">
        <v>0.4</v>
      </c>
    </row>
    <row r="1169" spans="2:13" x14ac:dyDescent="0.25">
      <c r="B1169" t="s">
        <v>13</v>
      </c>
      <c r="C1169" s="1" t="s">
        <v>14</v>
      </c>
      <c r="D1169" s="2">
        <v>44640</v>
      </c>
      <c r="E1169" s="5" t="s">
        <v>76</v>
      </c>
      <c r="F1169" s="5" t="s">
        <v>81</v>
      </c>
      <c r="G1169" s="5" t="s">
        <v>81</v>
      </c>
      <c r="H1169" t="s">
        <v>18</v>
      </c>
      <c r="I1169" s="4">
        <v>8902</v>
      </c>
      <c r="J1169" s="5">
        <v>10</v>
      </c>
      <c r="K1169" s="4">
        <f t="shared" si="28"/>
        <v>89020</v>
      </c>
      <c r="L1169" s="4">
        <f t="shared" si="29"/>
        <v>31156.999999999996</v>
      </c>
      <c r="M1169" s="3">
        <v>0.35</v>
      </c>
    </row>
    <row r="1170" spans="2:13" x14ac:dyDescent="0.25">
      <c r="B1170" t="s">
        <v>24</v>
      </c>
      <c r="C1170" s="1" t="s">
        <v>14</v>
      </c>
      <c r="D1170" s="2">
        <v>44647</v>
      </c>
      <c r="E1170" s="5" t="s">
        <v>76</v>
      </c>
      <c r="F1170" s="5" t="s">
        <v>81</v>
      </c>
      <c r="G1170" s="5" t="s">
        <v>81</v>
      </c>
      <c r="H1170" t="s">
        <v>19</v>
      </c>
      <c r="I1170" s="4">
        <v>500</v>
      </c>
      <c r="J1170" s="5">
        <v>7</v>
      </c>
      <c r="K1170" s="4">
        <f t="shared" si="28"/>
        <v>3500</v>
      </c>
      <c r="L1170" s="4">
        <f t="shared" si="29"/>
        <v>875</v>
      </c>
      <c r="M1170" s="3">
        <v>0.25</v>
      </c>
    </row>
    <row r="1171" spans="2:13" x14ac:dyDescent="0.25">
      <c r="B1171" t="s">
        <v>24</v>
      </c>
      <c r="C1171" s="1" t="s">
        <v>14</v>
      </c>
      <c r="D1171" s="2">
        <v>44647</v>
      </c>
      <c r="E1171" s="5" t="s">
        <v>76</v>
      </c>
      <c r="F1171" s="5" t="s">
        <v>81</v>
      </c>
      <c r="G1171" s="5" t="s">
        <v>81</v>
      </c>
      <c r="H1171" t="s">
        <v>31</v>
      </c>
      <c r="I1171" s="4">
        <v>5300</v>
      </c>
      <c r="J1171" s="5">
        <v>3</v>
      </c>
      <c r="K1171" s="4">
        <f t="shared" si="28"/>
        <v>15900</v>
      </c>
      <c r="L1171" s="4">
        <f t="shared" si="29"/>
        <v>4770</v>
      </c>
      <c r="M1171" s="3">
        <v>0.3</v>
      </c>
    </row>
    <row r="1172" spans="2:13" x14ac:dyDescent="0.25">
      <c r="B1172" t="s">
        <v>24</v>
      </c>
      <c r="C1172" s="1" t="s">
        <v>14</v>
      </c>
      <c r="D1172" s="2">
        <v>44647</v>
      </c>
      <c r="E1172" s="5" t="s">
        <v>76</v>
      </c>
      <c r="F1172" s="5" t="s">
        <v>81</v>
      </c>
      <c r="G1172" s="5" t="s">
        <v>81</v>
      </c>
      <c r="H1172" t="s">
        <v>31</v>
      </c>
      <c r="I1172" s="4">
        <v>5300</v>
      </c>
      <c r="J1172" s="5">
        <v>7</v>
      </c>
      <c r="K1172" s="4">
        <f t="shared" si="28"/>
        <v>37100</v>
      </c>
      <c r="L1172" s="4">
        <f t="shared" si="29"/>
        <v>11130</v>
      </c>
      <c r="M1172" s="3">
        <v>0.3</v>
      </c>
    </row>
    <row r="1173" spans="2:13" x14ac:dyDescent="0.25">
      <c r="B1173" t="s">
        <v>22</v>
      </c>
      <c r="C1173" s="1" t="s">
        <v>14</v>
      </c>
      <c r="D1173" s="2">
        <v>44654</v>
      </c>
      <c r="E1173" s="5" t="s">
        <v>76</v>
      </c>
      <c r="F1173" s="5" t="s">
        <v>81</v>
      </c>
      <c r="G1173" s="5" t="s">
        <v>81</v>
      </c>
      <c r="H1173" t="s">
        <v>19</v>
      </c>
      <c r="I1173" s="4">
        <v>500</v>
      </c>
      <c r="J1173" s="5">
        <v>7</v>
      </c>
      <c r="K1173" s="4">
        <f t="shared" si="28"/>
        <v>3500</v>
      </c>
      <c r="L1173" s="4">
        <f t="shared" si="29"/>
        <v>875</v>
      </c>
      <c r="M1173" s="3">
        <v>0.25</v>
      </c>
    </row>
    <row r="1174" spans="2:13" x14ac:dyDescent="0.25">
      <c r="B1174" t="s">
        <v>34</v>
      </c>
      <c r="C1174" s="1" t="s">
        <v>20</v>
      </c>
      <c r="D1174" s="2">
        <v>44654</v>
      </c>
      <c r="E1174" s="5" t="s">
        <v>76</v>
      </c>
      <c r="F1174" s="5" t="s">
        <v>81</v>
      </c>
      <c r="G1174" s="5" t="s">
        <v>81</v>
      </c>
      <c r="H1174" t="s">
        <v>21</v>
      </c>
      <c r="I1174" s="4">
        <v>1200</v>
      </c>
      <c r="J1174" s="5">
        <v>4</v>
      </c>
      <c r="K1174" s="4">
        <f t="shared" si="28"/>
        <v>4800</v>
      </c>
      <c r="L1174" s="4">
        <f t="shared" si="29"/>
        <v>1440</v>
      </c>
      <c r="M1174" s="3">
        <v>0.3</v>
      </c>
    </row>
    <row r="1175" spans="2:13" x14ac:dyDescent="0.25">
      <c r="B1175" t="s">
        <v>13</v>
      </c>
      <c r="C1175" s="1" t="s">
        <v>20</v>
      </c>
      <c r="D1175" s="2">
        <v>44654</v>
      </c>
      <c r="E1175" s="5" t="s">
        <v>76</v>
      </c>
      <c r="F1175" s="5" t="s">
        <v>81</v>
      </c>
      <c r="G1175" s="5" t="s">
        <v>81</v>
      </c>
      <c r="H1175" t="s">
        <v>32</v>
      </c>
      <c r="I1175" s="4">
        <v>3200</v>
      </c>
      <c r="J1175" s="5">
        <v>11</v>
      </c>
      <c r="K1175" s="4">
        <f t="shared" si="28"/>
        <v>35200</v>
      </c>
      <c r="L1175" s="4">
        <f t="shared" si="29"/>
        <v>7040</v>
      </c>
      <c r="M1175" s="3">
        <v>0.2</v>
      </c>
    </row>
    <row r="1176" spans="2:13" x14ac:dyDescent="0.25">
      <c r="B1176" t="s">
        <v>13</v>
      </c>
      <c r="C1176" s="1" t="s">
        <v>20</v>
      </c>
      <c r="D1176" s="2">
        <v>44661</v>
      </c>
      <c r="E1176" s="5" t="s">
        <v>76</v>
      </c>
      <c r="F1176" s="5" t="s">
        <v>81</v>
      </c>
      <c r="G1176" s="5" t="s">
        <v>81</v>
      </c>
      <c r="H1176" t="s">
        <v>21</v>
      </c>
      <c r="I1176" s="4">
        <v>1200</v>
      </c>
      <c r="J1176" s="5">
        <v>2</v>
      </c>
      <c r="K1176" s="4">
        <f t="shared" si="28"/>
        <v>2400</v>
      </c>
      <c r="L1176" s="4">
        <f t="shared" si="29"/>
        <v>720</v>
      </c>
      <c r="M1176" s="3">
        <v>0.3</v>
      </c>
    </row>
    <row r="1177" spans="2:13" x14ac:dyDescent="0.25">
      <c r="B1177" t="s">
        <v>22</v>
      </c>
      <c r="C1177" s="1" t="s">
        <v>20</v>
      </c>
      <c r="D1177" s="2">
        <v>44661</v>
      </c>
      <c r="E1177" s="5" t="s">
        <v>76</v>
      </c>
      <c r="F1177" s="5" t="s">
        <v>81</v>
      </c>
      <c r="G1177" s="5" t="s">
        <v>81</v>
      </c>
      <c r="H1177" t="s">
        <v>30</v>
      </c>
      <c r="I1177" s="4">
        <v>3400</v>
      </c>
      <c r="J1177" s="5">
        <v>8</v>
      </c>
      <c r="K1177" s="4">
        <f t="shared" si="28"/>
        <v>27200</v>
      </c>
      <c r="L1177" s="4">
        <f t="shared" si="29"/>
        <v>9520</v>
      </c>
      <c r="M1177" s="3">
        <v>0.35</v>
      </c>
    </row>
    <row r="1178" spans="2:13" x14ac:dyDescent="0.25">
      <c r="B1178" t="s">
        <v>22</v>
      </c>
      <c r="C1178" s="1" t="s">
        <v>20</v>
      </c>
      <c r="D1178" s="2">
        <v>44661</v>
      </c>
      <c r="E1178" s="5" t="s">
        <v>76</v>
      </c>
      <c r="F1178" s="5" t="s">
        <v>81</v>
      </c>
      <c r="G1178" s="5" t="s">
        <v>81</v>
      </c>
      <c r="H1178" t="s">
        <v>31</v>
      </c>
      <c r="I1178" s="4">
        <v>5300</v>
      </c>
      <c r="J1178" s="5">
        <v>11</v>
      </c>
      <c r="K1178" s="4">
        <f t="shared" ref="K1178:K1241" si="30">I1178*J1178</f>
        <v>58300</v>
      </c>
      <c r="L1178" s="4">
        <f t="shared" ref="L1178:L1241" si="31">K1178*M1178</f>
        <v>17490</v>
      </c>
      <c r="M1178" s="3">
        <v>0.3</v>
      </c>
    </row>
    <row r="1179" spans="2:13" x14ac:dyDescent="0.25">
      <c r="B1179" t="s">
        <v>24</v>
      </c>
      <c r="C1179" s="1" t="s">
        <v>14</v>
      </c>
      <c r="D1179" s="2">
        <v>44668</v>
      </c>
      <c r="E1179" s="5" t="s">
        <v>76</v>
      </c>
      <c r="F1179" s="5" t="s">
        <v>81</v>
      </c>
      <c r="G1179" s="5" t="s">
        <v>81</v>
      </c>
      <c r="H1179" t="s">
        <v>26</v>
      </c>
      <c r="I1179" s="4">
        <v>1700</v>
      </c>
      <c r="J1179" s="5">
        <v>1</v>
      </c>
      <c r="K1179" s="4">
        <f t="shared" si="30"/>
        <v>1700</v>
      </c>
      <c r="L1179" s="4">
        <f t="shared" si="31"/>
        <v>850</v>
      </c>
      <c r="M1179" s="3">
        <v>0.5</v>
      </c>
    </row>
    <row r="1180" spans="2:13" x14ac:dyDescent="0.25">
      <c r="B1180" t="s">
        <v>27</v>
      </c>
      <c r="C1180" s="1" t="s">
        <v>20</v>
      </c>
      <c r="D1180" s="2">
        <v>44668</v>
      </c>
      <c r="E1180" s="5" t="s">
        <v>76</v>
      </c>
      <c r="F1180" s="5" t="s">
        <v>81</v>
      </c>
      <c r="G1180" s="5" t="s">
        <v>81</v>
      </c>
      <c r="H1180" t="s">
        <v>30</v>
      </c>
      <c r="I1180" s="4">
        <v>3400</v>
      </c>
      <c r="J1180" s="5">
        <v>1</v>
      </c>
      <c r="K1180" s="4">
        <f t="shared" si="30"/>
        <v>3400</v>
      </c>
      <c r="L1180" s="4">
        <f t="shared" si="31"/>
        <v>1190</v>
      </c>
      <c r="M1180" s="3">
        <v>0.35</v>
      </c>
    </row>
    <row r="1181" spans="2:13" x14ac:dyDescent="0.25">
      <c r="B1181" t="s">
        <v>13</v>
      </c>
      <c r="C1181" s="1" t="s">
        <v>20</v>
      </c>
      <c r="D1181" s="2">
        <v>44668</v>
      </c>
      <c r="E1181" s="5" t="s">
        <v>76</v>
      </c>
      <c r="F1181" s="5" t="s">
        <v>79</v>
      </c>
      <c r="G1181" s="5" t="s">
        <v>80</v>
      </c>
      <c r="H1181" t="s">
        <v>18</v>
      </c>
      <c r="I1181" s="4">
        <v>8902</v>
      </c>
      <c r="J1181" s="5">
        <v>2</v>
      </c>
      <c r="K1181" s="4">
        <f t="shared" si="30"/>
        <v>17804</v>
      </c>
      <c r="L1181" s="4">
        <f t="shared" si="31"/>
        <v>6231.4</v>
      </c>
      <c r="M1181" s="3">
        <v>0.35</v>
      </c>
    </row>
    <row r="1182" spans="2:13" x14ac:dyDescent="0.25">
      <c r="B1182" t="s">
        <v>13</v>
      </c>
      <c r="C1182" s="1" t="s">
        <v>20</v>
      </c>
      <c r="D1182" s="2">
        <v>44675</v>
      </c>
      <c r="E1182" s="5" t="s">
        <v>76</v>
      </c>
      <c r="F1182" s="5" t="s">
        <v>81</v>
      </c>
      <c r="G1182" s="5" t="s">
        <v>81</v>
      </c>
      <c r="H1182" t="s">
        <v>26</v>
      </c>
      <c r="I1182" s="4">
        <v>1700</v>
      </c>
      <c r="J1182" s="5">
        <v>5</v>
      </c>
      <c r="K1182" s="4">
        <f t="shared" si="30"/>
        <v>8500</v>
      </c>
      <c r="L1182" s="4">
        <f t="shared" si="31"/>
        <v>4250</v>
      </c>
      <c r="M1182" s="3">
        <v>0.5</v>
      </c>
    </row>
    <row r="1183" spans="2:13" x14ac:dyDescent="0.25">
      <c r="B1183" t="s">
        <v>13</v>
      </c>
      <c r="C1183" s="1" t="s">
        <v>14</v>
      </c>
      <c r="D1183" s="2">
        <v>44675</v>
      </c>
      <c r="E1183" s="5" t="s">
        <v>76</v>
      </c>
      <c r="F1183" s="5" t="s">
        <v>81</v>
      </c>
      <c r="G1183" s="5" t="s">
        <v>81</v>
      </c>
      <c r="H1183" t="s">
        <v>23</v>
      </c>
      <c r="I1183" s="4">
        <v>5130</v>
      </c>
      <c r="J1183" s="5">
        <v>2</v>
      </c>
      <c r="K1183" s="4">
        <f t="shared" si="30"/>
        <v>10260</v>
      </c>
      <c r="L1183" s="4">
        <f t="shared" si="31"/>
        <v>4104</v>
      </c>
      <c r="M1183" s="3">
        <v>0.4</v>
      </c>
    </row>
    <row r="1184" spans="2:13" x14ac:dyDescent="0.25">
      <c r="B1184" t="s">
        <v>27</v>
      </c>
      <c r="C1184" s="1" t="s">
        <v>14</v>
      </c>
      <c r="D1184" s="2">
        <v>44675</v>
      </c>
      <c r="E1184" s="5" t="s">
        <v>76</v>
      </c>
      <c r="F1184" s="5" t="s">
        <v>81</v>
      </c>
      <c r="G1184" s="5" t="s">
        <v>81</v>
      </c>
      <c r="H1184" t="s">
        <v>23</v>
      </c>
      <c r="I1184" s="4">
        <v>5130</v>
      </c>
      <c r="J1184" s="5">
        <v>6</v>
      </c>
      <c r="K1184" s="4">
        <f t="shared" si="30"/>
        <v>30780</v>
      </c>
      <c r="L1184" s="4">
        <f t="shared" si="31"/>
        <v>12312</v>
      </c>
      <c r="M1184" s="3">
        <v>0.4</v>
      </c>
    </row>
    <row r="1185" spans="2:13" x14ac:dyDescent="0.25">
      <c r="B1185" t="s">
        <v>22</v>
      </c>
      <c r="C1185" s="1" t="s">
        <v>14</v>
      </c>
      <c r="D1185" s="2">
        <v>44682</v>
      </c>
      <c r="E1185" s="5" t="s">
        <v>76</v>
      </c>
      <c r="F1185" s="5" t="s">
        <v>81</v>
      </c>
      <c r="G1185" s="5" t="s">
        <v>81</v>
      </c>
      <c r="H1185" t="s">
        <v>26</v>
      </c>
      <c r="I1185" s="4">
        <v>1700</v>
      </c>
      <c r="J1185" s="5">
        <v>4</v>
      </c>
      <c r="K1185" s="4">
        <f t="shared" si="30"/>
        <v>6800</v>
      </c>
      <c r="L1185" s="4">
        <f t="shared" si="31"/>
        <v>3400</v>
      </c>
      <c r="M1185" s="3">
        <v>0.5</v>
      </c>
    </row>
    <row r="1186" spans="2:13" x14ac:dyDescent="0.25">
      <c r="B1186" t="s">
        <v>13</v>
      </c>
      <c r="C1186" s="1" t="s">
        <v>14</v>
      </c>
      <c r="D1186" s="2">
        <v>44682</v>
      </c>
      <c r="E1186" s="5" t="s">
        <v>76</v>
      </c>
      <c r="F1186" s="5" t="s">
        <v>81</v>
      </c>
      <c r="G1186" s="5" t="s">
        <v>81</v>
      </c>
      <c r="H1186" t="s">
        <v>35</v>
      </c>
      <c r="I1186" s="4">
        <v>4500</v>
      </c>
      <c r="J1186" s="5">
        <v>3</v>
      </c>
      <c r="K1186" s="4">
        <f t="shared" si="30"/>
        <v>13500</v>
      </c>
      <c r="L1186" s="4">
        <f t="shared" si="31"/>
        <v>3375</v>
      </c>
      <c r="M1186" s="3">
        <v>0.25</v>
      </c>
    </row>
    <row r="1187" spans="2:13" x14ac:dyDescent="0.25">
      <c r="B1187" t="s">
        <v>13</v>
      </c>
      <c r="C1187" s="1" t="s">
        <v>14</v>
      </c>
      <c r="D1187" s="2">
        <v>44682</v>
      </c>
      <c r="E1187" s="5" t="s">
        <v>76</v>
      </c>
      <c r="F1187" s="5" t="s">
        <v>81</v>
      </c>
      <c r="G1187" s="5" t="s">
        <v>81</v>
      </c>
      <c r="H1187" t="s">
        <v>31</v>
      </c>
      <c r="I1187" s="4">
        <v>5300</v>
      </c>
      <c r="J1187" s="5">
        <v>12</v>
      </c>
      <c r="K1187" s="4">
        <f t="shared" si="30"/>
        <v>63600</v>
      </c>
      <c r="L1187" s="4">
        <f t="shared" si="31"/>
        <v>19080</v>
      </c>
      <c r="M1187" s="3">
        <v>0.3</v>
      </c>
    </row>
    <row r="1188" spans="2:13" x14ac:dyDescent="0.25">
      <c r="B1188" t="s">
        <v>13</v>
      </c>
      <c r="C1188" s="1" t="s">
        <v>14</v>
      </c>
      <c r="D1188" s="2">
        <v>44689</v>
      </c>
      <c r="E1188" s="5" t="s">
        <v>76</v>
      </c>
      <c r="F1188" s="5" t="s">
        <v>81</v>
      </c>
      <c r="G1188" s="5" t="s">
        <v>81</v>
      </c>
      <c r="H1188" t="s">
        <v>25</v>
      </c>
      <c r="I1188" s="4">
        <v>300</v>
      </c>
      <c r="J1188" s="5">
        <v>4</v>
      </c>
      <c r="K1188" s="4">
        <f t="shared" si="30"/>
        <v>1200</v>
      </c>
      <c r="L1188" s="4">
        <f t="shared" si="31"/>
        <v>180</v>
      </c>
      <c r="M1188" s="3">
        <v>0.15</v>
      </c>
    </row>
    <row r="1189" spans="2:13" x14ac:dyDescent="0.25">
      <c r="B1189" t="s">
        <v>24</v>
      </c>
      <c r="C1189" s="1" t="s">
        <v>14</v>
      </c>
      <c r="D1189" s="2">
        <v>44689</v>
      </c>
      <c r="E1189" s="5" t="s">
        <v>76</v>
      </c>
      <c r="F1189" s="5" t="s">
        <v>81</v>
      </c>
      <c r="G1189" s="5" t="s">
        <v>81</v>
      </c>
      <c r="H1189" t="s">
        <v>35</v>
      </c>
      <c r="I1189" s="4">
        <v>4500</v>
      </c>
      <c r="J1189" s="5">
        <v>4</v>
      </c>
      <c r="K1189" s="4">
        <f t="shared" si="30"/>
        <v>18000</v>
      </c>
      <c r="L1189" s="4">
        <f t="shared" si="31"/>
        <v>4500</v>
      </c>
      <c r="M1189" s="3">
        <v>0.25</v>
      </c>
    </row>
    <row r="1190" spans="2:13" x14ac:dyDescent="0.25">
      <c r="B1190" t="s">
        <v>22</v>
      </c>
      <c r="C1190" s="1" t="s">
        <v>20</v>
      </c>
      <c r="D1190" s="2">
        <v>44689</v>
      </c>
      <c r="E1190" s="5" t="s">
        <v>76</v>
      </c>
      <c r="F1190" s="5" t="s">
        <v>81</v>
      </c>
      <c r="G1190" s="5" t="s">
        <v>81</v>
      </c>
      <c r="H1190" t="s">
        <v>30</v>
      </c>
      <c r="I1190" s="4">
        <v>3400</v>
      </c>
      <c r="J1190" s="5">
        <v>9</v>
      </c>
      <c r="K1190" s="4">
        <f t="shared" si="30"/>
        <v>30600</v>
      </c>
      <c r="L1190" s="4">
        <f t="shared" si="31"/>
        <v>10710</v>
      </c>
      <c r="M1190" s="3">
        <v>0.35</v>
      </c>
    </row>
    <row r="1191" spans="2:13" x14ac:dyDescent="0.25">
      <c r="B1191" t="s">
        <v>24</v>
      </c>
      <c r="C1191" s="1" t="s">
        <v>14</v>
      </c>
      <c r="D1191" s="2">
        <v>44696</v>
      </c>
      <c r="E1191" s="5" t="s">
        <v>76</v>
      </c>
      <c r="F1191" s="5" t="s">
        <v>81</v>
      </c>
      <c r="G1191" s="5" t="s">
        <v>81</v>
      </c>
      <c r="H1191" t="s">
        <v>25</v>
      </c>
      <c r="I1191" s="4">
        <v>300</v>
      </c>
      <c r="J1191" s="5">
        <v>3</v>
      </c>
      <c r="K1191" s="4">
        <f t="shared" si="30"/>
        <v>900</v>
      </c>
      <c r="L1191" s="4">
        <f t="shared" si="31"/>
        <v>135</v>
      </c>
      <c r="M1191" s="3">
        <v>0.15</v>
      </c>
    </row>
    <row r="1192" spans="2:13" x14ac:dyDescent="0.25">
      <c r="B1192" t="s">
        <v>27</v>
      </c>
      <c r="C1192" s="1" t="s">
        <v>20</v>
      </c>
      <c r="D1192" s="2">
        <v>44696</v>
      </c>
      <c r="E1192" s="5" t="s">
        <v>76</v>
      </c>
      <c r="F1192" s="5" t="s">
        <v>81</v>
      </c>
      <c r="G1192" s="5" t="s">
        <v>81</v>
      </c>
      <c r="H1192" t="s">
        <v>18</v>
      </c>
      <c r="I1192" s="4">
        <v>8902</v>
      </c>
      <c r="J1192" s="5">
        <v>3</v>
      </c>
      <c r="K1192" s="4">
        <f t="shared" si="30"/>
        <v>26706</v>
      </c>
      <c r="L1192" s="4">
        <f t="shared" si="31"/>
        <v>9347.0999999999985</v>
      </c>
      <c r="M1192" s="3">
        <v>0.35</v>
      </c>
    </row>
    <row r="1193" spans="2:13" x14ac:dyDescent="0.25">
      <c r="B1193" t="s">
        <v>13</v>
      </c>
      <c r="C1193" s="1" t="s">
        <v>14</v>
      </c>
      <c r="D1193" s="2">
        <v>44696</v>
      </c>
      <c r="E1193" s="5" t="s">
        <v>76</v>
      </c>
      <c r="F1193" s="5" t="s">
        <v>81</v>
      </c>
      <c r="G1193" s="5" t="s">
        <v>81</v>
      </c>
      <c r="H1193" t="s">
        <v>29</v>
      </c>
      <c r="I1193" s="4">
        <v>5340</v>
      </c>
      <c r="J1193" s="5">
        <v>11</v>
      </c>
      <c r="K1193" s="4">
        <f t="shared" si="30"/>
        <v>58740</v>
      </c>
      <c r="L1193" s="4">
        <f t="shared" si="31"/>
        <v>17622</v>
      </c>
      <c r="M1193" s="3">
        <v>0.3</v>
      </c>
    </row>
    <row r="1194" spans="2:13" x14ac:dyDescent="0.25">
      <c r="B1194" t="s">
        <v>24</v>
      </c>
      <c r="C1194" s="1" t="s">
        <v>14</v>
      </c>
      <c r="D1194" s="2">
        <v>44703</v>
      </c>
      <c r="E1194" s="5" t="s">
        <v>76</v>
      </c>
      <c r="F1194" s="5" t="s">
        <v>81</v>
      </c>
      <c r="G1194" s="5" t="s">
        <v>81</v>
      </c>
      <c r="H1194" t="s">
        <v>23</v>
      </c>
      <c r="I1194" s="4">
        <v>5130</v>
      </c>
      <c r="J1194" s="5">
        <v>9</v>
      </c>
      <c r="K1194" s="4">
        <f t="shared" si="30"/>
        <v>46170</v>
      </c>
      <c r="L1194" s="4">
        <f t="shared" si="31"/>
        <v>18468</v>
      </c>
      <c r="M1194" s="3">
        <v>0.4</v>
      </c>
    </row>
    <row r="1195" spans="2:13" x14ac:dyDescent="0.25">
      <c r="B1195" t="s">
        <v>13</v>
      </c>
      <c r="C1195" s="1" t="s">
        <v>20</v>
      </c>
      <c r="D1195" s="2">
        <v>44703</v>
      </c>
      <c r="E1195" s="5" t="s">
        <v>76</v>
      </c>
      <c r="F1195" s="5" t="s">
        <v>81</v>
      </c>
      <c r="G1195" s="5" t="s">
        <v>81</v>
      </c>
      <c r="H1195" t="s">
        <v>29</v>
      </c>
      <c r="I1195" s="4">
        <v>5340</v>
      </c>
      <c r="J1195" s="5">
        <v>9</v>
      </c>
      <c r="K1195" s="4">
        <f t="shared" si="30"/>
        <v>48060</v>
      </c>
      <c r="L1195" s="4">
        <f t="shared" si="31"/>
        <v>14418</v>
      </c>
      <c r="M1195" s="3">
        <v>0.3</v>
      </c>
    </row>
    <row r="1196" spans="2:13" x14ac:dyDescent="0.25">
      <c r="B1196" t="s">
        <v>22</v>
      </c>
      <c r="C1196" s="1" t="s">
        <v>20</v>
      </c>
      <c r="D1196" s="2">
        <v>44703</v>
      </c>
      <c r="E1196" s="5" t="s">
        <v>76</v>
      </c>
      <c r="F1196" s="5" t="s">
        <v>79</v>
      </c>
      <c r="G1196" s="5" t="s">
        <v>80</v>
      </c>
      <c r="H1196" t="s">
        <v>29</v>
      </c>
      <c r="I1196" s="4">
        <v>5340</v>
      </c>
      <c r="J1196" s="5">
        <v>12</v>
      </c>
      <c r="K1196" s="4">
        <f t="shared" si="30"/>
        <v>64080</v>
      </c>
      <c r="L1196" s="4">
        <f t="shared" si="31"/>
        <v>19224</v>
      </c>
      <c r="M1196" s="3">
        <v>0.3</v>
      </c>
    </row>
    <row r="1197" spans="2:13" x14ac:dyDescent="0.25">
      <c r="B1197" t="s">
        <v>13</v>
      </c>
      <c r="C1197" s="1" t="s">
        <v>20</v>
      </c>
      <c r="D1197" s="2">
        <v>44710</v>
      </c>
      <c r="E1197" s="5" t="s">
        <v>76</v>
      </c>
      <c r="F1197" s="5" t="s">
        <v>81</v>
      </c>
      <c r="G1197" s="5" t="s">
        <v>81</v>
      </c>
      <c r="H1197" t="s">
        <v>25</v>
      </c>
      <c r="I1197" s="4">
        <v>300</v>
      </c>
      <c r="J1197" s="5">
        <v>12</v>
      </c>
      <c r="K1197" s="4">
        <f t="shared" si="30"/>
        <v>3600</v>
      </c>
      <c r="L1197" s="4">
        <f t="shared" si="31"/>
        <v>540</v>
      </c>
      <c r="M1197" s="3">
        <v>0.15</v>
      </c>
    </row>
    <row r="1198" spans="2:13" x14ac:dyDescent="0.25">
      <c r="B1198" t="s">
        <v>13</v>
      </c>
      <c r="C1198" s="1" t="s">
        <v>20</v>
      </c>
      <c r="D1198" s="2">
        <v>44710</v>
      </c>
      <c r="E1198" s="5" t="s">
        <v>76</v>
      </c>
      <c r="F1198" s="5" t="s">
        <v>81</v>
      </c>
      <c r="G1198" s="5" t="s">
        <v>81</v>
      </c>
      <c r="H1198" t="s">
        <v>35</v>
      </c>
      <c r="I1198" s="4">
        <v>4500</v>
      </c>
      <c r="J1198" s="5">
        <v>3</v>
      </c>
      <c r="K1198" s="4">
        <f t="shared" si="30"/>
        <v>13500</v>
      </c>
      <c r="L1198" s="4">
        <f t="shared" si="31"/>
        <v>3375</v>
      </c>
      <c r="M1198" s="3">
        <v>0.25</v>
      </c>
    </row>
    <row r="1199" spans="2:13" x14ac:dyDescent="0.25">
      <c r="B1199" t="s">
        <v>13</v>
      </c>
      <c r="C1199" s="1" t="s">
        <v>14</v>
      </c>
      <c r="D1199" s="2">
        <v>44710</v>
      </c>
      <c r="E1199" s="5" t="s">
        <v>76</v>
      </c>
      <c r="F1199" s="5" t="s">
        <v>81</v>
      </c>
      <c r="G1199" s="5" t="s">
        <v>81</v>
      </c>
      <c r="H1199" t="s">
        <v>26</v>
      </c>
      <c r="I1199" s="4">
        <v>1700</v>
      </c>
      <c r="J1199" s="5">
        <v>12</v>
      </c>
      <c r="K1199" s="4">
        <f t="shared" si="30"/>
        <v>20400</v>
      </c>
      <c r="L1199" s="4">
        <f t="shared" si="31"/>
        <v>10200</v>
      </c>
      <c r="M1199" s="3">
        <v>0.5</v>
      </c>
    </row>
    <row r="1200" spans="2:13" x14ac:dyDescent="0.25">
      <c r="B1200" t="s">
        <v>13</v>
      </c>
      <c r="C1200" s="1" t="s">
        <v>20</v>
      </c>
      <c r="D1200" s="2">
        <v>44717</v>
      </c>
      <c r="E1200" s="5" t="s">
        <v>76</v>
      </c>
      <c r="F1200" s="5" t="s">
        <v>81</v>
      </c>
      <c r="G1200" s="5" t="s">
        <v>81</v>
      </c>
      <c r="H1200" t="s">
        <v>19</v>
      </c>
      <c r="I1200" s="4">
        <v>500</v>
      </c>
      <c r="J1200" s="5">
        <v>4</v>
      </c>
      <c r="K1200" s="4">
        <f t="shared" si="30"/>
        <v>2000</v>
      </c>
      <c r="L1200" s="4">
        <f t="shared" si="31"/>
        <v>500</v>
      </c>
      <c r="M1200" s="3">
        <v>0.25</v>
      </c>
    </row>
    <row r="1201" spans="2:13" x14ac:dyDescent="0.25">
      <c r="B1201" t="s">
        <v>34</v>
      </c>
      <c r="C1201" s="1" t="s">
        <v>20</v>
      </c>
      <c r="D1201" s="2">
        <v>44717</v>
      </c>
      <c r="E1201" s="5" t="s">
        <v>76</v>
      </c>
      <c r="F1201" s="5" t="s">
        <v>81</v>
      </c>
      <c r="G1201" s="5" t="s">
        <v>81</v>
      </c>
      <c r="H1201" t="s">
        <v>35</v>
      </c>
      <c r="I1201" s="4">
        <v>4500</v>
      </c>
      <c r="J1201" s="5">
        <v>5</v>
      </c>
      <c r="K1201" s="4">
        <f t="shared" si="30"/>
        <v>22500</v>
      </c>
      <c r="L1201" s="4">
        <f t="shared" si="31"/>
        <v>5625</v>
      </c>
      <c r="M1201" s="3">
        <v>0.25</v>
      </c>
    </row>
    <row r="1202" spans="2:13" x14ac:dyDescent="0.25">
      <c r="B1202" t="s">
        <v>13</v>
      </c>
      <c r="C1202" s="1" t="s">
        <v>20</v>
      </c>
      <c r="D1202" s="2">
        <v>44717</v>
      </c>
      <c r="E1202" s="5" t="s">
        <v>76</v>
      </c>
      <c r="F1202" s="5" t="s">
        <v>81</v>
      </c>
      <c r="G1202" s="5" t="s">
        <v>81</v>
      </c>
      <c r="H1202" t="s">
        <v>29</v>
      </c>
      <c r="I1202" s="4">
        <v>5340</v>
      </c>
      <c r="J1202" s="5">
        <v>11</v>
      </c>
      <c r="K1202" s="4">
        <f t="shared" si="30"/>
        <v>58740</v>
      </c>
      <c r="L1202" s="4">
        <f t="shared" si="31"/>
        <v>17622</v>
      </c>
      <c r="M1202" s="3">
        <v>0.3</v>
      </c>
    </row>
    <row r="1203" spans="2:13" x14ac:dyDescent="0.25">
      <c r="B1203" t="s">
        <v>13</v>
      </c>
      <c r="C1203" s="1" t="s">
        <v>14</v>
      </c>
      <c r="D1203" s="2">
        <v>44724</v>
      </c>
      <c r="E1203" s="5" t="s">
        <v>76</v>
      </c>
      <c r="F1203" s="5" t="s">
        <v>81</v>
      </c>
      <c r="G1203" s="5" t="s">
        <v>81</v>
      </c>
      <c r="H1203" t="s">
        <v>26</v>
      </c>
      <c r="I1203" s="4">
        <v>1700</v>
      </c>
      <c r="J1203" s="5">
        <v>5</v>
      </c>
      <c r="K1203" s="4">
        <f t="shared" si="30"/>
        <v>8500</v>
      </c>
      <c r="L1203" s="4">
        <f t="shared" si="31"/>
        <v>4250</v>
      </c>
      <c r="M1203" s="3">
        <v>0.5</v>
      </c>
    </row>
    <row r="1204" spans="2:13" x14ac:dyDescent="0.25">
      <c r="B1204" t="s">
        <v>24</v>
      </c>
      <c r="C1204" s="1" t="s">
        <v>20</v>
      </c>
      <c r="D1204" s="2">
        <v>44724</v>
      </c>
      <c r="E1204" s="5" t="s">
        <v>76</v>
      </c>
      <c r="F1204" s="5" t="s">
        <v>81</v>
      </c>
      <c r="G1204" s="5" t="s">
        <v>81</v>
      </c>
      <c r="H1204" t="s">
        <v>32</v>
      </c>
      <c r="I1204" s="4">
        <v>3200</v>
      </c>
      <c r="J1204" s="5">
        <v>8</v>
      </c>
      <c r="K1204" s="4">
        <f t="shared" si="30"/>
        <v>25600</v>
      </c>
      <c r="L1204" s="4">
        <f t="shared" si="31"/>
        <v>5120</v>
      </c>
      <c r="M1204" s="3">
        <v>0.2</v>
      </c>
    </row>
    <row r="1205" spans="2:13" x14ac:dyDescent="0.25">
      <c r="B1205" t="s">
        <v>22</v>
      </c>
      <c r="C1205" s="1" t="s">
        <v>20</v>
      </c>
      <c r="D1205" s="2">
        <v>44724</v>
      </c>
      <c r="E1205" s="5" t="s">
        <v>76</v>
      </c>
      <c r="F1205" s="5" t="s">
        <v>81</v>
      </c>
      <c r="G1205" s="5" t="s">
        <v>81</v>
      </c>
      <c r="H1205" t="s">
        <v>29</v>
      </c>
      <c r="I1205" s="4">
        <v>5340</v>
      </c>
      <c r="J1205" s="5">
        <v>12</v>
      </c>
      <c r="K1205" s="4">
        <f t="shared" si="30"/>
        <v>64080</v>
      </c>
      <c r="L1205" s="4">
        <f t="shared" si="31"/>
        <v>19224</v>
      </c>
      <c r="M1205" s="3">
        <v>0.3</v>
      </c>
    </row>
    <row r="1206" spans="2:13" x14ac:dyDescent="0.25">
      <c r="B1206" t="s">
        <v>27</v>
      </c>
      <c r="C1206" s="1" t="s">
        <v>20</v>
      </c>
      <c r="D1206" s="2">
        <v>44731</v>
      </c>
      <c r="E1206" s="5" t="s">
        <v>76</v>
      </c>
      <c r="F1206" s="5" t="s">
        <v>81</v>
      </c>
      <c r="G1206" s="5" t="s">
        <v>81</v>
      </c>
      <c r="H1206" t="s">
        <v>21</v>
      </c>
      <c r="I1206" s="4">
        <v>1200</v>
      </c>
      <c r="J1206" s="5">
        <v>8</v>
      </c>
      <c r="K1206" s="4">
        <f t="shared" si="30"/>
        <v>9600</v>
      </c>
      <c r="L1206" s="4">
        <f t="shared" si="31"/>
        <v>2880</v>
      </c>
      <c r="M1206" s="3">
        <v>0.3</v>
      </c>
    </row>
    <row r="1207" spans="2:13" x14ac:dyDescent="0.25">
      <c r="B1207" t="s">
        <v>22</v>
      </c>
      <c r="C1207" s="1" t="s">
        <v>20</v>
      </c>
      <c r="D1207" s="2">
        <v>44731</v>
      </c>
      <c r="E1207" s="5" t="s">
        <v>76</v>
      </c>
      <c r="F1207" s="5" t="s">
        <v>81</v>
      </c>
      <c r="G1207" s="5" t="s">
        <v>81</v>
      </c>
      <c r="H1207" t="s">
        <v>30</v>
      </c>
      <c r="I1207" s="4">
        <v>3400</v>
      </c>
      <c r="J1207" s="5">
        <v>10</v>
      </c>
      <c r="K1207" s="4">
        <f t="shared" si="30"/>
        <v>34000</v>
      </c>
      <c r="L1207" s="4">
        <f t="shared" si="31"/>
        <v>11900</v>
      </c>
      <c r="M1207" s="3">
        <v>0.35</v>
      </c>
    </row>
    <row r="1208" spans="2:13" x14ac:dyDescent="0.25">
      <c r="B1208" t="s">
        <v>22</v>
      </c>
      <c r="C1208" s="1" t="s">
        <v>20</v>
      </c>
      <c r="D1208" s="2">
        <v>44731</v>
      </c>
      <c r="E1208" s="5" t="s">
        <v>76</v>
      </c>
      <c r="F1208" s="5" t="s">
        <v>81</v>
      </c>
      <c r="G1208" s="5" t="s">
        <v>81</v>
      </c>
      <c r="H1208" t="s">
        <v>35</v>
      </c>
      <c r="I1208" s="4">
        <v>4500</v>
      </c>
      <c r="J1208" s="5">
        <v>12</v>
      </c>
      <c r="K1208" s="4">
        <f t="shared" si="30"/>
        <v>54000</v>
      </c>
      <c r="L1208" s="4">
        <f t="shared" si="31"/>
        <v>13500</v>
      </c>
      <c r="M1208" s="3">
        <v>0.25</v>
      </c>
    </row>
    <row r="1209" spans="2:13" x14ac:dyDescent="0.25">
      <c r="B1209" t="s">
        <v>24</v>
      </c>
      <c r="C1209" s="1" t="s">
        <v>14</v>
      </c>
      <c r="D1209" s="2">
        <v>44738</v>
      </c>
      <c r="E1209" s="5" t="s">
        <v>76</v>
      </c>
      <c r="F1209" s="5" t="s">
        <v>81</v>
      </c>
      <c r="G1209" s="5" t="s">
        <v>81</v>
      </c>
      <c r="H1209" t="s">
        <v>35</v>
      </c>
      <c r="I1209" s="4">
        <v>4500</v>
      </c>
      <c r="J1209" s="5">
        <v>5</v>
      </c>
      <c r="K1209" s="4">
        <f t="shared" si="30"/>
        <v>22500</v>
      </c>
      <c r="L1209" s="4">
        <f t="shared" si="31"/>
        <v>5625</v>
      </c>
      <c r="M1209" s="3">
        <v>0.25</v>
      </c>
    </row>
    <row r="1210" spans="2:13" x14ac:dyDescent="0.25">
      <c r="B1210" t="s">
        <v>13</v>
      </c>
      <c r="C1210" s="1" t="s">
        <v>20</v>
      </c>
      <c r="D1210" s="2">
        <v>44738</v>
      </c>
      <c r="E1210" s="5" t="s">
        <v>76</v>
      </c>
      <c r="F1210" s="5" t="s">
        <v>81</v>
      </c>
      <c r="G1210" s="5" t="s">
        <v>81</v>
      </c>
      <c r="H1210" t="s">
        <v>31</v>
      </c>
      <c r="I1210" s="4">
        <v>5300</v>
      </c>
      <c r="J1210" s="5">
        <v>5</v>
      </c>
      <c r="K1210" s="4">
        <f t="shared" si="30"/>
        <v>26500</v>
      </c>
      <c r="L1210" s="4">
        <f t="shared" si="31"/>
        <v>7950</v>
      </c>
      <c r="M1210" s="3">
        <v>0.3</v>
      </c>
    </row>
    <row r="1211" spans="2:13" x14ac:dyDescent="0.25">
      <c r="B1211" t="s">
        <v>22</v>
      </c>
      <c r="C1211" s="1" t="s">
        <v>20</v>
      </c>
      <c r="D1211" s="2">
        <v>44738</v>
      </c>
      <c r="E1211" s="5" t="s">
        <v>76</v>
      </c>
      <c r="F1211" s="5" t="s">
        <v>81</v>
      </c>
      <c r="G1211" s="5" t="s">
        <v>81</v>
      </c>
      <c r="H1211" t="s">
        <v>31</v>
      </c>
      <c r="I1211" s="4">
        <v>5300</v>
      </c>
      <c r="J1211" s="5">
        <v>10</v>
      </c>
      <c r="K1211" s="4">
        <f t="shared" si="30"/>
        <v>53000</v>
      </c>
      <c r="L1211" s="4">
        <f t="shared" si="31"/>
        <v>15900</v>
      </c>
      <c r="M1211" s="3">
        <v>0.3</v>
      </c>
    </row>
    <row r="1212" spans="2:13" x14ac:dyDescent="0.25">
      <c r="B1212" t="s">
        <v>22</v>
      </c>
      <c r="C1212" s="1" t="s">
        <v>20</v>
      </c>
      <c r="D1212" s="2">
        <v>44745</v>
      </c>
      <c r="E1212" s="5" t="s">
        <v>76</v>
      </c>
      <c r="F1212" s="5" t="s">
        <v>81</v>
      </c>
      <c r="G1212" s="5" t="s">
        <v>81</v>
      </c>
      <c r="H1212" t="s">
        <v>31</v>
      </c>
      <c r="I1212" s="4">
        <v>5300</v>
      </c>
      <c r="J1212" s="5">
        <v>7</v>
      </c>
      <c r="K1212" s="4">
        <f t="shared" si="30"/>
        <v>37100</v>
      </c>
      <c r="L1212" s="4">
        <f t="shared" si="31"/>
        <v>11130</v>
      </c>
      <c r="M1212" s="3">
        <v>0.3</v>
      </c>
    </row>
    <row r="1213" spans="2:13" x14ac:dyDescent="0.25">
      <c r="B1213" t="s">
        <v>24</v>
      </c>
      <c r="C1213" s="1" t="s">
        <v>14</v>
      </c>
      <c r="D1213" s="2">
        <v>44745</v>
      </c>
      <c r="E1213" s="5" t="s">
        <v>76</v>
      </c>
      <c r="F1213" s="5" t="s">
        <v>81</v>
      </c>
      <c r="G1213" s="5" t="s">
        <v>81</v>
      </c>
      <c r="H1213" t="s">
        <v>18</v>
      </c>
      <c r="I1213" s="4">
        <v>8902</v>
      </c>
      <c r="J1213" s="5">
        <v>7</v>
      </c>
      <c r="K1213" s="4">
        <f t="shared" si="30"/>
        <v>62314</v>
      </c>
      <c r="L1213" s="4">
        <f t="shared" si="31"/>
        <v>21809.899999999998</v>
      </c>
      <c r="M1213" s="3">
        <v>0.35</v>
      </c>
    </row>
    <row r="1214" spans="2:13" x14ac:dyDescent="0.25">
      <c r="B1214" t="s">
        <v>27</v>
      </c>
      <c r="C1214" s="1" t="s">
        <v>14</v>
      </c>
      <c r="D1214" s="2">
        <v>44745</v>
      </c>
      <c r="E1214" s="5" t="s">
        <v>76</v>
      </c>
      <c r="F1214" s="5" t="s">
        <v>81</v>
      </c>
      <c r="G1214" s="5" t="s">
        <v>81</v>
      </c>
      <c r="H1214" t="s">
        <v>18</v>
      </c>
      <c r="I1214" s="4">
        <v>8902</v>
      </c>
      <c r="J1214" s="5">
        <v>9</v>
      </c>
      <c r="K1214" s="4">
        <f t="shared" si="30"/>
        <v>80118</v>
      </c>
      <c r="L1214" s="4">
        <f t="shared" si="31"/>
        <v>28041.3</v>
      </c>
      <c r="M1214" s="3">
        <v>0.35</v>
      </c>
    </row>
    <row r="1215" spans="2:13" x14ac:dyDescent="0.25">
      <c r="B1215" t="s">
        <v>27</v>
      </c>
      <c r="C1215" s="1" t="s">
        <v>14</v>
      </c>
      <c r="D1215" s="2">
        <v>44752</v>
      </c>
      <c r="E1215" s="5" t="s">
        <v>76</v>
      </c>
      <c r="F1215" s="5" t="s">
        <v>81</v>
      </c>
      <c r="G1215" s="5" t="s">
        <v>81</v>
      </c>
      <c r="H1215" t="s">
        <v>28</v>
      </c>
      <c r="I1215" s="4">
        <v>1500</v>
      </c>
      <c r="J1215" s="5">
        <v>1</v>
      </c>
      <c r="K1215" s="4">
        <f t="shared" si="30"/>
        <v>1500</v>
      </c>
      <c r="L1215" s="4">
        <f t="shared" si="31"/>
        <v>600</v>
      </c>
      <c r="M1215" s="3">
        <v>0.4</v>
      </c>
    </row>
    <row r="1216" spans="2:13" x14ac:dyDescent="0.25">
      <c r="B1216" t="s">
        <v>13</v>
      </c>
      <c r="C1216" s="1" t="s">
        <v>20</v>
      </c>
      <c r="D1216" s="2">
        <v>44752</v>
      </c>
      <c r="E1216" s="5" t="s">
        <v>76</v>
      </c>
      <c r="F1216" s="5" t="s">
        <v>81</v>
      </c>
      <c r="G1216" s="5" t="s">
        <v>81</v>
      </c>
      <c r="H1216" t="s">
        <v>31</v>
      </c>
      <c r="I1216" s="4">
        <v>5300</v>
      </c>
      <c r="J1216" s="5">
        <v>2</v>
      </c>
      <c r="K1216" s="4">
        <f t="shared" si="30"/>
        <v>10600</v>
      </c>
      <c r="L1216" s="4">
        <f t="shared" si="31"/>
        <v>3180</v>
      </c>
      <c r="M1216" s="3">
        <v>0.3</v>
      </c>
    </row>
    <row r="1217" spans="2:13" x14ac:dyDescent="0.25">
      <c r="B1217" t="s">
        <v>13</v>
      </c>
      <c r="C1217" s="1" t="s">
        <v>20</v>
      </c>
      <c r="D1217" s="2">
        <v>44752</v>
      </c>
      <c r="E1217" s="5" t="s">
        <v>76</v>
      </c>
      <c r="F1217" s="5" t="s">
        <v>79</v>
      </c>
      <c r="G1217" s="5" t="s">
        <v>80</v>
      </c>
      <c r="H1217" t="s">
        <v>18</v>
      </c>
      <c r="I1217" s="4">
        <v>8902</v>
      </c>
      <c r="J1217" s="5">
        <v>10</v>
      </c>
      <c r="K1217" s="4">
        <f t="shared" si="30"/>
        <v>89020</v>
      </c>
      <c r="L1217" s="4">
        <f t="shared" si="31"/>
        <v>31156.999999999996</v>
      </c>
      <c r="M1217" s="3">
        <v>0.35</v>
      </c>
    </row>
    <row r="1218" spans="2:13" x14ac:dyDescent="0.25">
      <c r="B1218" t="s">
        <v>13</v>
      </c>
      <c r="C1218" s="1" t="s">
        <v>14</v>
      </c>
      <c r="D1218" s="2">
        <v>44759</v>
      </c>
      <c r="E1218" s="5" t="s">
        <v>76</v>
      </c>
      <c r="F1218" s="5" t="s">
        <v>81</v>
      </c>
      <c r="G1218" s="5" t="s">
        <v>81</v>
      </c>
      <c r="H1218" t="s">
        <v>28</v>
      </c>
      <c r="I1218" s="4">
        <v>1500</v>
      </c>
      <c r="J1218" s="5">
        <v>3</v>
      </c>
      <c r="K1218" s="4">
        <f t="shared" si="30"/>
        <v>4500</v>
      </c>
      <c r="L1218" s="4">
        <f t="shared" si="31"/>
        <v>1800</v>
      </c>
      <c r="M1218" s="3">
        <v>0.4</v>
      </c>
    </row>
    <row r="1219" spans="2:13" x14ac:dyDescent="0.25">
      <c r="B1219" t="s">
        <v>13</v>
      </c>
      <c r="C1219" s="1" t="s">
        <v>14</v>
      </c>
      <c r="D1219" s="2">
        <v>44759</v>
      </c>
      <c r="E1219" s="5" t="s">
        <v>76</v>
      </c>
      <c r="F1219" s="5" t="s">
        <v>81</v>
      </c>
      <c r="G1219" s="5" t="s">
        <v>81</v>
      </c>
      <c r="H1219" t="s">
        <v>33</v>
      </c>
      <c r="I1219" s="4">
        <v>4600</v>
      </c>
      <c r="J1219" s="5">
        <v>4</v>
      </c>
      <c r="K1219" s="4">
        <f t="shared" si="30"/>
        <v>18400</v>
      </c>
      <c r="L1219" s="4">
        <f t="shared" si="31"/>
        <v>4600</v>
      </c>
      <c r="M1219" s="3">
        <v>0.25</v>
      </c>
    </row>
    <row r="1220" spans="2:13" x14ac:dyDescent="0.25">
      <c r="B1220" t="s">
        <v>34</v>
      </c>
      <c r="C1220" s="1" t="s">
        <v>20</v>
      </c>
      <c r="D1220" s="2">
        <v>44759</v>
      </c>
      <c r="E1220" s="5" t="s">
        <v>76</v>
      </c>
      <c r="F1220" s="5" t="s">
        <v>81</v>
      </c>
      <c r="G1220" s="5" t="s">
        <v>81</v>
      </c>
      <c r="H1220" t="s">
        <v>32</v>
      </c>
      <c r="I1220" s="4">
        <v>3200</v>
      </c>
      <c r="J1220" s="5">
        <v>9</v>
      </c>
      <c r="K1220" s="4">
        <f t="shared" si="30"/>
        <v>28800</v>
      </c>
      <c r="L1220" s="4">
        <f t="shared" si="31"/>
        <v>5760</v>
      </c>
      <c r="M1220" s="3">
        <v>0.2</v>
      </c>
    </row>
    <row r="1221" spans="2:13" x14ac:dyDescent="0.25">
      <c r="B1221" t="s">
        <v>13</v>
      </c>
      <c r="C1221" s="1" t="s">
        <v>20</v>
      </c>
      <c r="D1221" s="2">
        <v>44766</v>
      </c>
      <c r="E1221" s="5" t="s">
        <v>76</v>
      </c>
      <c r="F1221" s="5" t="s">
        <v>81</v>
      </c>
      <c r="G1221" s="5" t="s">
        <v>81</v>
      </c>
      <c r="H1221" t="s">
        <v>21</v>
      </c>
      <c r="I1221" s="4">
        <v>1200</v>
      </c>
      <c r="J1221" s="5">
        <v>1</v>
      </c>
      <c r="K1221" s="4">
        <f t="shared" si="30"/>
        <v>1200</v>
      </c>
      <c r="L1221" s="4">
        <f t="shared" si="31"/>
        <v>360</v>
      </c>
      <c r="M1221" s="3">
        <v>0.3</v>
      </c>
    </row>
    <row r="1222" spans="2:13" x14ac:dyDescent="0.25">
      <c r="B1222" t="s">
        <v>27</v>
      </c>
      <c r="C1222" s="1" t="s">
        <v>14</v>
      </c>
      <c r="D1222" s="2">
        <v>44766</v>
      </c>
      <c r="E1222" s="5" t="s">
        <v>76</v>
      </c>
      <c r="F1222" s="5" t="s">
        <v>81</v>
      </c>
      <c r="G1222" s="5" t="s">
        <v>81</v>
      </c>
      <c r="H1222" t="s">
        <v>28</v>
      </c>
      <c r="I1222" s="4">
        <v>1500</v>
      </c>
      <c r="J1222" s="5">
        <v>1</v>
      </c>
      <c r="K1222" s="4">
        <f t="shared" si="30"/>
        <v>1500</v>
      </c>
      <c r="L1222" s="4">
        <f t="shared" si="31"/>
        <v>600</v>
      </c>
      <c r="M1222" s="3">
        <v>0.4</v>
      </c>
    </row>
    <row r="1223" spans="2:13" x14ac:dyDescent="0.25">
      <c r="B1223" t="s">
        <v>13</v>
      </c>
      <c r="C1223" s="1" t="s">
        <v>20</v>
      </c>
      <c r="D1223" s="2">
        <v>44766</v>
      </c>
      <c r="E1223" s="5" t="s">
        <v>76</v>
      </c>
      <c r="F1223" s="5" t="s">
        <v>81</v>
      </c>
      <c r="G1223" s="5" t="s">
        <v>81</v>
      </c>
      <c r="H1223" t="s">
        <v>35</v>
      </c>
      <c r="I1223" s="4">
        <v>4500</v>
      </c>
      <c r="J1223" s="5">
        <v>3</v>
      </c>
      <c r="K1223" s="4">
        <f t="shared" si="30"/>
        <v>13500</v>
      </c>
      <c r="L1223" s="4">
        <f t="shared" si="31"/>
        <v>3375</v>
      </c>
      <c r="M1223" s="3">
        <v>0.25</v>
      </c>
    </row>
    <row r="1224" spans="2:13" x14ac:dyDescent="0.25">
      <c r="B1224" t="s">
        <v>27</v>
      </c>
      <c r="C1224" s="1" t="s">
        <v>20</v>
      </c>
      <c r="D1224" s="2">
        <v>44766</v>
      </c>
      <c r="E1224" s="5" t="s">
        <v>76</v>
      </c>
      <c r="F1224" s="5" t="s">
        <v>81</v>
      </c>
      <c r="G1224" s="5" t="s">
        <v>81</v>
      </c>
      <c r="H1224" t="s">
        <v>32</v>
      </c>
      <c r="I1224" s="4">
        <v>3200</v>
      </c>
      <c r="J1224" s="5">
        <v>5</v>
      </c>
      <c r="K1224" s="4">
        <f t="shared" si="30"/>
        <v>16000</v>
      </c>
      <c r="L1224" s="4">
        <f t="shared" si="31"/>
        <v>3200</v>
      </c>
      <c r="M1224" s="3">
        <v>0.2</v>
      </c>
    </row>
    <row r="1225" spans="2:13" x14ac:dyDescent="0.25">
      <c r="B1225" t="s">
        <v>27</v>
      </c>
      <c r="C1225" s="1" t="s">
        <v>20</v>
      </c>
      <c r="D1225" s="2">
        <v>44766</v>
      </c>
      <c r="E1225" s="5" t="s">
        <v>76</v>
      </c>
      <c r="F1225" s="5" t="s">
        <v>81</v>
      </c>
      <c r="G1225" s="5" t="s">
        <v>81</v>
      </c>
      <c r="H1225" t="s">
        <v>18</v>
      </c>
      <c r="I1225" s="4">
        <v>8902</v>
      </c>
      <c r="J1225" s="5">
        <v>3</v>
      </c>
      <c r="K1225" s="4">
        <f t="shared" si="30"/>
        <v>26706</v>
      </c>
      <c r="L1225" s="4">
        <f t="shared" si="31"/>
        <v>9347.0999999999985</v>
      </c>
      <c r="M1225" s="3">
        <v>0.35</v>
      </c>
    </row>
    <row r="1226" spans="2:13" x14ac:dyDescent="0.25">
      <c r="B1226" t="s">
        <v>13</v>
      </c>
      <c r="C1226" s="1" t="s">
        <v>20</v>
      </c>
      <c r="D1226" s="2">
        <v>44766</v>
      </c>
      <c r="E1226" s="5" t="s">
        <v>76</v>
      </c>
      <c r="F1226" s="5" t="s">
        <v>81</v>
      </c>
      <c r="G1226" s="5" t="s">
        <v>81</v>
      </c>
      <c r="H1226" t="s">
        <v>23</v>
      </c>
      <c r="I1226" s="4">
        <v>5130</v>
      </c>
      <c r="J1226" s="5">
        <v>6</v>
      </c>
      <c r="K1226" s="4">
        <f t="shared" si="30"/>
        <v>30780</v>
      </c>
      <c r="L1226" s="4">
        <f t="shared" si="31"/>
        <v>12312</v>
      </c>
      <c r="M1226" s="3">
        <v>0.4</v>
      </c>
    </row>
    <row r="1227" spans="2:13" x14ac:dyDescent="0.25">
      <c r="B1227" t="s">
        <v>27</v>
      </c>
      <c r="C1227" s="1" t="s">
        <v>20</v>
      </c>
      <c r="D1227" s="2">
        <v>44773</v>
      </c>
      <c r="E1227" s="5" t="s">
        <v>76</v>
      </c>
      <c r="F1227" s="5" t="s">
        <v>81</v>
      </c>
      <c r="G1227" s="5" t="s">
        <v>81</v>
      </c>
      <c r="H1227" t="s">
        <v>18</v>
      </c>
      <c r="I1227" s="4">
        <v>8902</v>
      </c>
      <c r="J1227" s="5">
        <v>3</v>
      </c>
      <c r="K1227" s="4">
        <f t="shared" si="30"/>
        <v>26706</v>
      </c>
      <c r="L1227" s="4">
        <f t="shared" si="31"/>
        <v>9347.0999999999985</v>
      </c>
      <c r="M1227" s="3">
        <v>0.35</v>
      </c>
    </row>
    <row r="1228" spans="2:13" x14ac:dyDescent="0.25">
      <c r="B1228" t="s">
        <v>34</v>
      </c>
      <c r="C1228" s="1" t="s">
        <v>20</v>
      </c>
      <c r="D1228" s="2">
        <v>44773</v>
      </c>
      <c r="E1228" s="5" t="s">
        <v>76</v>
      </c>
      <c r="F1228" s="5" t="s">
        <v>81</v>
      </c>
      <c r="G1228" s="5" t="s">
        <v>81</v>
      </c>
      <c r="H1228" t="s">
        <v>32</v>
      </c>
      <c r="I1228" s="4">
        <v>3200</v>
      </c>
      <c r="J1228" s="5">
        <v>9</v>
      </c>
      <c r="K1228" s="4">
        <f t="shared" si="30"/>
        <v>28800</v>
      </c>
      <c r="L1228" s="4">
        <f t="shared" si="31"/>
        <v>5760</v>
      </c>
      <c r="M1228" s="3">
        <v>0.2</v>
      </c>
    </row>
    <row r="1229" spans="2:13" x14ac:dyDescent="0.25">
      <c r="B1229" t="s">
        <v>27</v>
      </c>
      <c r="C1229" s="1" t="s">
        <v>20</v>
      </c>
      <c r="D1229" s="2">
        <v>44773</v>
      </c>
      <c r="E1229" s="5" t="s">
        <v>76</v>
      </c>
      <c r="F1229" s="5" t="s">
        <v>81</v>
      </c>
      <c r="G1229" s="5" t="s">
        <v>81</v>
      </c>
      <c r="H1229" t="s">
        <v>35</v>
      </c>
      <c r="I1229" s="4">
        <v>4500</v>
      </c>
      <c r="J1229" s="5">
        <v>9</v>
      </c>
      <c r="K1229" s="4">
        <f t="shared" si="30"/>
        <v>40500</v>
      </c>
      <c r="L1229" s="4">
        <f t="shared" si="31"/>
        <v>10125</v>
      </c>
      <c r="M1229" s="3">
        <v>0.25</v>
      </c>
    </row>
    <row r="1230" spans="2:13" x14ac:dyDescent="0.25">
      <c r="B1230" t="s">
        <v>13</v>
      </c>
      <c r="C1230" s="1" t="s">
        <v>20</v>
      </c>
      <c r="D1230" s="2">
        <v>44780</v>
      </c>
      <c r="E1230" s="5" t="s">
        <v>76</v>
      </c>
      <c r="F1230" s="5" t="s">
        <v>81</v>
      </c>
      <c r="G1230" s="5" t="s">
        <v>81</v>
      </c>
      <c r="H1230" t="s">
        <v>35</v>
      </c>
      <c r="I1230" s="4">
        <v>4500</v>
      </c>
      <c r="J1230" s="5">
        <v>3</v>
      </c>
      <c r="K1230" s="4">
        <f t="shared" si="30"/>
        <v>13500</v>
      </c>
      <c r="L1230" s="4">
        <f t="shared" si="31"/>
        <v>3375</v>
      </c>
      <c r="M1230" s="3">
        <v>0.25</v>
      </c>
    </row>
    <row r="1231" spans="2:13" x14ac:dyDescent="0.25">
      <c r="B1231" t="s">
        <v>13</v>
      </c>
      <c r="C1231" s="1" t="s">
        <v>20</v>
      </c>
      <c r="D1231" s="2">
        <v>44780</v>
      </c>
      <c r="E1231" s="5" t="s">
        <v>76</v>
      </c>
      <c r="F1231" s="5" t="s">
        <v>81</v>
      </c>
      <c r="G1231" s="5" t="s">
        <v>81</v>
      </c>
      <c r="H1231" t="s">
        <v>31</v>
      </c>
      <c r="I1231" s="4">
        <v>5300</v>
      </c>
      <c r="J1231" s="5">
        <v>5</v>
      </c>
      <c r="K1231" s="4">
        <f t="shared" si="30"/>
        <v>26500</v>
      </c>
      <c r="L1231" s="4">
        <f t="shared" si="31"/>
        <v>7950</v>
      </c>
      <c r="M1231" s="3">
        <v>0.3</v>
      </c>
    </row>
    <row r="1232" spans="2:13" x14ac:dyDescent="0.25">
      <c r="B1232" t="s">
        <v>24</v>
      </c>
      <c r="C1232" s="1" t="s">
        <v>14</v>
      </c>
      <c r="D1232" s="2">
        <v>44780</v>
      </c>
      <c r="E1232" s="5" t="s">
        <v>76</v>
      </c>
      <c r="F1232" s="5" t="s">
        <v>81</v>
      </c>
      <c r="G1232" s="5" t="s">
        <v>81</v>
      </c>
      <c r="H1232" t="s">
        <v>32</v>
      </c>
      <c r="I1232" s="4">
        <v>3200</v>
      </c>
      <c r="J1232" s="5">
        <v>9</v>
      </c>
      <c r="K1232" s="4">
        <f t="shared" si="30"/>
        <v>28800</v>
      </c>
      <c r="L1232" s="4">
        <f t="shared" si="31"/>
        <v>5760</v>
      </c>
      <c r="M1232" s="3">
        <v>0.2</v>
      </c>
    </row>
    <row r="1233" spans="2:13" x14ac:dyDescent="0.25">
      <c r="B1233" t="s">
        <v>13</v>
      </c>
      <c r="C1233" s="1" t="s">
        <v>14</v>
      </c>
      <c r="D1233" s="2">
        <v>44787</v>
      </c>
      <c r="E1233" s="5" t="s">
        <v>76</v>
      </c>
      <c r="F1233" s="5" t="s">
        <v>81</v>
      </c>
      <c r="G1233" s="5" t="s">
        <v>81</v>
      </c>
      <c r="H1233" t="s">
        <v>21</v>
      </c>
      <c r="I1233" s="4">
        <v>1200</v>
      </c>
      <c r="J1233" s="5">
        <v>1</v>
      </c>
      <c r="K1233" s="4">
        <f t="shared" si="30"/>
        <v>1200</v>
      </c>
      <c r="L1233" s="4">
        <f t="shared" si="31"/>
        <v>360</v>
      </c>
      <c r="M1233" s="3">
        <v>0.3</v>
      </c>
    </row>
    <row r="1234" spans="2:13" x14ac:dyDescent="0.25">
      <c r="B1234" t="s">
        <v>27</v>
      </c>
      <c r="C1234" s="1" t="s">
        <v>20</v>
      </c>
      <c r="D1234" s="2">
        <v>44787</v>
      </c>
      <c r="E1234" s="5" t="s">
        <v>76</v>
      </c>
      <c r="F1234" s="5" t="s">
        <v>81</v>
      </c>
      <c r="G1234" s="5" t="s">
        <v>81</v>
      </c>
      <c r="H1234" t="s">
        <v>19</v>
      </c>
      <c r="I1234" s="4">
        <v>500</v>
      </c>
      <c r="J1234" s="5">
        <v>3</v>
      </c>
      <c r="K1234" s="4">
        <f t="shared" si="30"/>
        <v>1500</v>
      </c>
      <c r="L1234" s="4">
        <f t="shared" si="31"/>
        <v>375</v>
      </c>
      <c r="M1234" s="3">
        <v>0.25</v>
      </c>
    </row>
    <row r="1235" spans="2:13" x14ac:dyDescent="0.25">
      <c r="B1235" t="s">
        <v>13</v>
      </c>
      <c r="C1235" s="1" t="s">
        <v>20</v>
      </c>
      <c r="D1235" s="2">
        <v>44787</v>
      </c>
      <c r="E1235" s="5" t="s">
        <v>76</v>
      </c>
      <c r="F1235" s="5" t="s">
        <v>79</v>
      </c>
      <c r="G1235" s="5" t="s">
        <v>80</v>
      </c>
      <c r="H1235" t="s">
        <v>35</v>
      </c>
      <c r="I1235" s="4">
        <v>4500</v>
      </c>
      <c r="J1235" s="5">
        <v>1</v>
      </c>
      <c r="K1235" s="4">
        <f t="shared" si="30"/>
        <v>4500</v>
      </c>
      <c r="L1235" s="4">
        <f t="shared" si="31"/>
        <v>1125</v>
      </c>
      <c r="M1235" s="3">
        <v>0.25</v>
      </c>
    </row>
    <row r="1236" spans="2:13" x14ac:dyDescent="0.25">
      <c r="B1236" t="s">
        <v>13</v>
      </c>
      <c r="C1236" s="1" t="s">
        <v>20</v>
      </c>
      <c r="D1236" s="2">
        <v>44794</v>
      </c>
      <c r="E1236" s="5" t="s">
        <v>76</v>
      </c>
      <c r="F1236" s="5" t="s">
        <v>81</v>
      </c>
      <c r="G1236" s="5" t="s">
        <v>81</v>
      </c>
      <c r="H1236" t="s">
        <v>32</v>
      </c>
      <c r="I1236" s="4">
        <v>3200</v>
      </c>
      <c r="J1236" s="5">
        <v>2</v>
      </c>
      <c r="K1236" s="4">
        <f t="shared" si="30"/>
        <v>6400</v>
      </c>
      <c r="L1236" s="4">
        <f t="shared" si="31"/>
        <v>1280</v>
      </c>
      <c r="M1236" s="3">
        <v>0.2</v>
      </c>
    </row>
    <row r="1237" spans="2:13" x14ac:dyDescent="0.25">
      <c r="B1237" t="s">
        <v>13</v>
      </c>
      <c r="C1237" s="1" t="s">
        <v>20</v>
      </c>
      <c r="D1237" s="2">
        <v>44794</v>
      </c>
      <c r="E1237" s="5" t="s">
        <v>76</v>
      </c>
      <c r="F1237" s="5" t="s">
        <v>81</v>
      </c>
      <c r="G1237" s="5" t="s">
        <v>81</v>
      </c>
      <c r="H1237" t="s">
        <v>28</v>
      </c>
      <c r="I1237" s="4">
        <v>1500</v>
      </c>
      <c r="J1237" s="5">
        <v>8</v>
      </c>
      <c r="K1237" s="4">
        <f t="shared" si="30"/>
        <v>12000</v>
      </c>
      <c r="L1237" s="4">
        <f t="shared" si="31"/>
        <v>4800</v>
      </c>
      <c r="M1237" s="3">
        <v>0.4</v>
      </c>
    </row>
    <row r="1238" spans="2:13" x14ac:dyDescent="0.25">
      <c r="B1238" t="s">
        <v>27</v>
      </c>
      <c r="C1238" s="1" t="s">
        <v>14</v>
      </c>
      <c r="D1238" s="2">
        <v>44794</v>
      </c>
      <c r="E1238" s="5" t="s">
        <v>76</v>
      </c>
      <c r="F1238" s="5" t="s">
        <v>81</v>
      </c>
      <c r="G1238" s="5" t="s">
        <v>81</v>
      </c>
      <c r="H1238" t="s">
        <v>18</v>
      </c>
      <c r="I1238" s="4">
        <v>8902</v>
      </c>
      <c r="J1238" s="5">
        <v>5</v>
      </c>
      <c r="K1238" s="4">
        <f t="shared" si="30"/>
        <v>44510</v>
      </c>
      <c r="L1238" s="4">
        <f t="shared" si="31"/>
        <v>15578.499999999998</v>
      </c>
      <c r="M1238" s="3">
        <v>0.35</v>
      </c>
    </row>
    <row r="1239" spans="2:13" x14ac:dyDescent="0.25">
      <c r="B1239" t="s">
        <v>13</v>
      </c>
      <c r="C1239" s="1" t="s">
        <v>20</v>
      </c>
      <c r="D1239" s="2">
        <v>44801</v>
      </c>
      <c r="E1239" s="5" t="s">
        <v>76</v>
      </c>
      <c r="F1239" s="5" t="s">
        <v>81</v>
      </c>
      <c r="G1239" s="5" t="s">
        <v>81</v>
      </c>
      <c r="H1239" t="s">
        <v>28</v>
      </c>
      <c r="I1239" s="4">
        <v>1500</v>
      </c>
      <c r="J1239" s="5">
        <v>1</v>
      </c>
      <c r="K1239" s="4">
        <f t="shared" si="30"/>
        <v>1500</v>
      </c>
      <c r="L1239" s="4">
        <f t="shared" si="31"/>
        <v>600</v>
      </c>
      <c r="M1239" s="3">
        <v>0.4</v>
      </c>
    </row>
    <row r="1240" spans="2:13" x14ac:dyDescent="0.25">
      <c r="B1240" t="s">
        <v>13</v>
      </c>
      <c r="C1240" s="1" t="s">
        <v>20</v>
      </c>
      <c r="D1240" s="2">
        <v>44801</v>
      </c>
      <c r="E1240" s="5" t="s">
        <v>76</v>
      </c>
      <c r="F1240" s="5" t="s">
        <v>81</v>
      </c>
      <c r="G1240" s="5" t="s">
        <v>81</v>
      </c>
      <c r="H1240" t="s">
        <v>31</v>
      </c>
      <c r="I1240" s="4">
        <v>5300</v>
      </c>
      <c r="J1240" s="5">
        <v>5</v>
      </c>
      <c r="K1240" s="4">
        <f t="shared" si="30"/>
        <v>26500</v>
      </c>
      <c r="L1240" s="4">
        <f t="shared" si="31"/>
        <v>7950</v>
      </c>
      <c r="M1240" s="3">
        <v>0.3</v>
      </c>
    </row>
    <row r="1241" spans="2:13" x14ac:dyDescent="0.25">
      <c r="B1241" t="s">
        <v>13</v>
      </c>
      <c r="C1241" s="1" t="s">
        <v>20</v>
      </c>
      <c r="D1241" s="2">
        <v>44801</v>
      </c>
      <c r="E1241" s="5" t="s">
        <v>76</v>
      </c>
      <c r="F1241" s="5" t="s">
        <v>81</v>
      </c>
      <c r="G1241" s="5" t="s">
        <v>81</v>
      </c>
      <c r="H1241" t="s">
        <v>29</v>
      </c>
      <c r="I1241" s="4">
        <v>5340</v>
      </c>
      <c r="J1241" s="5">
        <v>11</v>
      </c>
      <c r="K1241" s="4">
        <f t="shared" si="30"/>
        <v>58740</v>
      </c>
      <c r="L1241" s="4">
        <f t="shared" si="31"/>
        <v>17622</v>
      </c>
      <c r="M1241" s="3">
        <v>0.3</v>
      </c>
    </row>
    <row r="1242" spans="2:13" x14ac:dyDescent="0.25">
      <c r="B1242" t="s">
        <v>13</v>
      </c>
      <c r="C1242" s="1" t="s">
        <v>20</v>
      </c>
      <c r="D1242" s="2">
        <v>44808</v>
      </c>
      <c r="E1242" s="5" t="s">
        <v>76</v>
      </c>
      <c r="F1242" s="5" t="s">
        <v>81</v>
      </c>
      <c r="G1242" s="5" t="s">
        <v>81</v>
      </c>
      <c r="H1242" t="s">
        <v>31</v>
      </c>
      <c r="I1242" s="4">
        <v>5300</v>
      </c>
      <c r="J1242" s="5">
        <v>1</v>
      </c>
      <c r="K1242" s="4">
        <f t="shared" ref="K1242:K1305" si="32">I1242*J1242</f>
        <v>5300</v>
      </c>
      <c r="L1242" s="4">
        <f t="shared" ref="L1242:L1305" si="33">K1242*M1242</f>
        <v>1590</v>
      </c>
      <c r="M1242" s="3">
        <v>0.3</v>
      </c>
    </row>
    <row r="1243" spans="2:13" x14ac:dyDescent="0.25">
      <c r="B1243" t="s">
        <v>24</v>
      </c>
      <c r="C1243" s="1" t="s">
        <v>20</v>
      </c>
      <c r="D1243" s="2">
        <v>44808</v>
      </c>
      <c r="E1243" s="5" t="s">
        <v>76</v>
      </c>
      <c r="F1243" s="5" t="s">
        <v>81</v>
      </c>
      <c r="G1243" s="5" t="s">
        <v>81</v>
      </c>
      <c r="H1243" t="s">
        <v>35</v>
      </c>
      <c r="I1243" s="4">
        <v>4500</v>
      </c>
      <c r="J1243" s="5">
        <v>5</v>
      </c>
      <c r="K1243" s="4">
        <f t="shared" si="32"/>
        <v>22500</v>
      </c>
      <c r="L1243" s="4">
        <f t="shared" si="33"/>
        <v>5625</v>
      </c>
      <c r="M1243" s="3">
        <v>0.25</v>
      </c>
    </row>
    <row r="1244" spans="2:13" x14ac:dyDescent="0.25">
      <c r="B1244" t="s">
        <v>13</v>
      </c>
      <c r="C1244" s="1" t="s">
        <v>14</v>
      </c>
      <c r="D1244" s="2">
        <v>44808</v>
      </c>
      <c r="E1244" s="5" t="s">
        <v>76</v>
      </c>
      <c r="F1244" s="5" t="s">
        <v>81</v>
      </c>
      <c r="G1244" s="5" t="s">
        <v>81</v>
      </c>
      <c r="H1244" t="s">
        <v>18</v>
      </c>
      <c r="I1244" s="4">
        <v>8902</v>
      </c>
      <c r="J1244" s="5">
        <v>3</v>
      </c>
      <c r="K1244" s="4">
        <f t="shared" si="32"/>
        <v>26706</v>
      </c>
      <c r="L1244" s="4">
        <f t="shared" si="33"/>
        <v>9347.0999999999985</v>
      </c>
      <c r="M1244" s="3">
        <v>0.35</v>
      </c>
    </row>
    <row r="1245" spans="2:13" x14ac:dyDescent="0.25">
      <c r="B1245" t="s">
        <v>24</v>
      </c>
      <c r="C1245" s="1" t="s">
        <v>20</v>
      </c>
      <c r="D1245" s="2">
        <v>44815</v>
      </c>
      <c r="E1245" s="5" t="s">
        <v>76</v>
      </c>
      <c r="F1245" s="5" t="s">
        <v>81</v>
      </c>
      <c r="G1245" s="5" t="s">
        <v>81</v>
      </c>
      <c r="H1245" t="s">
        <v>32</v>
      </c>
      <c r="I1245" s="4">
        <v>3200</v>
      </c>
      <c r="J1245" s="5">
        <v>9</v>
      </c>
      <c r="K1245" s="4">
        <f t="shared" si="32"/>
        <v>28800</v>
      </c>
      <c r="L1245" s="4">
        <f t="shared" si="33"/>
        <v>5760</v>
      </c>
      <c r="M1245" s="3">
        <v>0.2</v>
      </c>
    </row>
    <row r="1246" spans="2:13" x14ac:dyDescent="0.25">
      <c r="B1246" t="s">
        <v>13</v>
      </c>
      <c r="C1246" s="1" t="s">
        <v>20</v>
      </c>
      <c r="D1246" s="2">
        <v>44815</v>
      </c>
      <c r="E1246" s="5" t="s">
        <v>76</v>
      </c>
      <c r="F1246" s="5" t="s">
        <v>81</v>
      </c>
      <c r="G1246" s="5" t="s">
        <v>81</v>
      </c>
      <c r="H1246" t="s">
        <v>29</v>
      </c>
      <c r="I1246" s="4">
        <v>5340</v>
      </c>
      <c r="J1246" s="5">
        <v>8</v>
      </c>
      <c r="K1246" s="4">
        <f t="shared" si="32"/>
        <v>42720</v>
      </c>
      <c r="L1246" s="4">
        <f t="shared" si="33"/>
        <v>12816</v>
      </c>
      <c r="M1246" s="3">
        <v>0.3</v>
      </c>
    </row>
    <row r="1247" spans="2:13" x14ac:dyDescent="0.25">
      <c r="B1247" t="s">
        <v>27</v>
      </c>
      <c r="C1247" s="1" t="s">
        <v>20</v>
      </c>
      <c r="D1247" s="2">
        <v>44815</v>
      </c>
      <c r="E1247" s="5" t="s">
        <v>76</v>
      </c>
      <c r="F1247" s="5" t="s">
        <v>81</v>
      </c>
      <c r="G1247" s="5" t="s">
        <v>81</v>
      </c>
      <c r="H1247" t="s">
        <v>18</v>
      </c>
      <c r="I1247" s="4">
        <v>8902</v>
      </c>
      <c r="J1247" s="5">
        <v>9</v>
      </c>
      <c r="K1247" s="4">
        <f t="shared" si="32"/>
        <v>80118</v>
      </c>
      <c r="L1247" s="4">
        <f t="shared" si="33"/>
        <v>28041.3</v>
      </c>
      <c r="M1247" s="3">
        <v>0.35</v>
      </c>
    </row>
    <row r="1248" spans="2:13" x14ac:dyDescent="0.25">
      <c r="B1248" t="s">
        <v>13</v>
      </c>
      <c r="C1248" s="1" t="s">
        <v>20</v>
      </c>
      <c r="D1248" s="2">
        <v>44822</v>
      </c>
      <c r="E1248" s="5" t="s">
        <v>76</v>
      </c>
      <c r="F1248" s="5" t="s">
        <v>81</v>
      </c>
      <c r="G1248" s="5" t="s">
        <v>81</v>
      </c>
      <c r="H1248" t="s">
        <v>33</v>
      </c>
      <c r="I1248" s="4">
        <v>4600</v>
      </c>
      <c r="J1248" s="5">
        <v>1</v>
      </c>
      <c r="K1248" s="4">
        <f t="shared" si="32"/>
        <v>4600</v>
      </c>
      <c r="L1248" s="4">
        <f t="shared" si="33"/>
        <v>1150</v>
      </c>
      <c r="M1248" s="3">
        <v>0.25</v>
      </c>
    </row>
    <row r="1249" spans="2:13" x14ac:dyDescent="0.25">
      <c r="B1249" t="s">
        <v>27</v>
      </c>
      <c r="C1249" s="1" t="s">
        <v>14</v>
      </c>
      <c r="D1249" s="2">
        <v>44822</v>
      </c>
      <c r="E1249" s="5" t="s">
        <v>76</v>
      </c>
      <c r="F1249" s="5" t="s">
        <v>81</v>
      </c>
      <c r="G1249" s="5" t="s">
        <v>81</v>
      </c>
      <c r="H1249" t="s">
        <v>28</v>
      </c>
      <c r="I1249" s="4">
        <v>1500</v>
      </c>
      <c r="J1249" s="5">
        <v>6</v>
      </c>
      <c r="K1249" s="4">
        <f t="shared" si="32"/>
        <v>9000</v>
      </c>
      <c r="L1249" s="4">
        <f t="shared" si="33"/>
        <v>3600</v>
      </c>
      <c r="M1249" s="3">
        <v>0.4</v>
      </c>
    </row>
    <row r="1250" spans="2:13" x14ac:dyDescent="0.25">
      <c r="B1250" t="s">
        <v>13</v>
      </c>
      <c r="C1250" s="1" t="s">
        <v>20</v>
      </c>
      <c r="D1250" s="2">
        <v>44822</v>
      </c>
      <c r="E1250" s="5" t="s">
        <v>76</v>
      </c>
      <c r="F1250" s="5" t="s">
        <v>81</v>
      </c>
      <c r="G1250" s="5" t="s">
        <v>81</v>
      </c>
      <c r="H1250" t="s">
        <v>35</v>
      </c>
      <c r="I1250" s="4">
        <v>4500</v>
      </c>
      <c r="J1250" s="5">
        <v>7</v>
      </c>
      <c r="K1250" s="4">
        <f t="shared" si="32"/>
        <v>31500</v>
      </c>
      <c r="L1250" s="4">
        <f t="shared" si="33"/>
        <v>7875</v>
      </c>
      <c r="M1250" s="3">
        <v>0.25</v>
      </c>
    </row>
    <row r="1251" spans="2:13" x14ac:dyDescent="0.25">
      <c r="B1251" t="s">
        <v>24</v>
      </c>
      <c r="C1251" s="1" t="s">
        <v>20</v>
      </c>
      <c r="D1251" s="2">
        <v>44829</v>
      </c>
      <c r="E1251" s="5" t="s">
        <v>76</v>
      </c>
      <c r="F1251" s="5" t="s">
        <v>81</v>
      </c>
      <c r="G1251" s="5" t="s">
        <v>81</v>
      </c>
      <c r="H1251" t="s">
        <v>25</v>
      </c>
      <c r="I1251" s="4">
        <v>300</v>
      </c>
      <c r="J1251" s="5">
        <v>3</v>
      </c>
      <c r="K1251" s="4">
        <f t="shared" si="32"/>
        <v>900</v>
      </c>
      <c r="L1251" s="4">
        <f t="shared" si="33"/>
        <v>135</v>
      </c>
      <c r="M1251" s="3">
        <v>0.15</v>
      </c>
    </row>
    <row r="1252" spans="2:13" x14ac:dyDescent="0.25">
      <c r="B1252" t="s">
        <v>24</v>
      </c>
      <c r="C1252" s="1" t="s">
        <v>14</v>
      </c>
      <c r="D1252" s="2">
        <v>44829</v>
      </c>
      <c r="E1252" s="5" t="s">
        <v>76</v>
      </c>
      <c r="F1252" s="5" t="s">
        <v>81</v>
      </c>
      <c r="G1252" s="5" t="s">
        <v>81</v>
      </c>
      <c r="H1252" t="s">
        <v>29</v>
      </c>
      <c r="I1252" s="4">
        <v>5340</v>
      </c>
      <c r="J1252" s="5">
        <v>5</v>
      </c>
      <c r="K1252" s="4">
        <f t="shared" si="32"/>
        <v>26700</v>
      </c>
      <c r="L1252" s="4">
        <f t="shared" si="33"/>
        <v>8010</v>
      </c>
      <c r="M1252" s="3">
        <v>0.3</v>
      </c>
    </row>
    <row r="1253" spans="2:13" x14ac:dyDescent="0.25">
      <c r="B1253" t="s">
        <v>22</v>
      </c>
      <c r="C1253" s="1" t="s">
        <v>20</v>
      </c>
      <c r="D1253" s="2">
        <v>44829</v>
      </c>
      <c r="E1253" s="5" t="s">
        <v>76</v>
      </c>
      <c r="F1253" s="5" t="s">
        <v>79</v>
      </c>
      <c r="G1253" s="5" t="s">
        <v>80</v>
      </c>
      <c r="H1253" t="s">
        <v>35</v>
      </c>
      <c r="I1253" s="4">
        <v>4500</v>
      </c>
      <c r="J1253" s="5">
        <v>11</v>
      </c>
      <c r="K1253" s="4">
        <f t="shared" si="32"/>
        <v>49500</v>
      </c>
      <c r="L1253" s="4">
        <f t="shared" si="33"/>
        <v>12375</v>
      </c>
      <c r="M1253" s="3">
        <v>0.25</v>
      </c>
    </row>
    <row r="1254" spans="2:13" x14ac:dyDescent="0.25">
      <c r="B1254" t="s">
        <v>27</v>
      </c>
      <c r="C1254" s="1" t="s">
        <v>20</v>
      </c>
      <c r="D1254" s="2">
        <v>44836</v>
      </c>
      <c r="E1254" s="5" t="s">
        <v>76</v>
      </c>
      <c r="F1254" s="5" t="s">
        <v>81</v>
      </c>
      <c r="G1254" s="5" t="s">
        <v>81</v>
      </c>
      <c r="H1254" t="s">
        <v>19</v>
      </c>
      <c r="I1254" s="4">
        <v>500</v>
      </c>
      <c r="J1254" s="5">
        <v>5</v>
      </c>
      <c r="K1254" s="4">
        <f t="shared" si="32"/>
        <v>2500</v>
      </c>
      <c r="L1254" s="4">
        <f t="shared" si="33"/>
        <v>625</v>
      </c>
      <c r="M1254" s="3">
        <v>0.25</v>
      </c>
    </row>
    <row r="1255" spans="2:13" x14ac:dyDescent="0.25">
      <c r="B1255" t="s">
        <v>13</v>
      </c>
      <c r="C1255" s="1" t="s">
        <v>14</v>
      </c>
      <c r="D1255" s="2">
        <v>44836</v>
      </c>
      <c r="E1255" s="5" t="s">
        <v>76</v>
      </c>
      <c r="F1255" s="5" t="s">
        <v>81</v>
      </c>
      <c r="G1255" s="5" t="s">
        <v>81</v>
      </c>
      <c r="H1255" t="s">
        <v>23</v>
      </c>
      <c r="I1255" s="4">
        <v>5130</v>
      </c>
      <c r="J1255" s="5">
        <v>4</v>
      </c>
      <c r="K1255" s="4">
        <f t="shared" si="32"/>
        <v>20520</v>
      </c>
      <c r="L1255" s="4">
        <f t="shared" si="33"/>
        <v>8208</v>
      </c>
      <c r="M1255" s="3">
        <v>0.4</v>
      </c>
    </row>
    <row r="1256" spans="2:13" x14ac:dyDescent="0.25">
      <c r="B1256" t="s">
        <v>13</v>
      </c>
      <c r="C1256" s="1" t="s">
        <v>20</v>
      </c>
      <c r="D1256" s="2">
        <v>44836</v>
      </c>
      <c r="E1256" s="5" t="s">
        <v>76</v>
      </c>
      <c r="F1256" s="5" t="s">
        <v>81</v>
      </c>
      <c r="G1256" s="5" t="s">
        <v>81</v>
      </c>
      <c r="H1256" t="s">
        <v>18</v>
      </c>
      <c r="I1256" s="4">
        <v>8902</v>
      </c>
      <c r="J1256" s="5">
        <v>8</v>
      </c>
      <c r="K1256" s="4">
        <f t="shared" si="32"/>
        <v>71216</v>
      </c>
      <c r="L1256" s="4">
        <f t="shared" si="33"/>
        <v>24925.599999999999</v>
      </c>
      <c r="M1256" s="3">
        <v>0.35</v>
      </c>
    </row>
    <row r="1257" spans="2:13" x14ac:dyDescent="0.25">
      <c r="B1257" t="s">
        <v>27</v>
      </c>
      <c r="C1257" s="1" t="s">
        <v>20</v>
      </c>
      <c r="D1257" s="2">
        <v>44843</v>
      </c>
      <c r="E1257" s="5" t="s">
        <v>76</v>
      </c>
      <c r="F1257" s="5" t="s">
        <v>81</v>
      </c>
      <c r="G1257" s="5" t="s">
        <v>81</v>
      </c>
      <c r="H1257" t="s">
        <v>21</v>
      </c>
      <c r="I1257" s="4">
        <v>1200</v>
      </c>
      <c r="J1257" s="5">
        <v>7</v>
      </c>
      <c r="K1257" s="4">
        <f t="shared" si="32"/>
        <v>8400</v>
      </c>
      <c r="L1257" s="4">
        <f t="shared" si="33"/>
        <v>2520</v>
      </c>
      <c r="M1257" s="3">
        <v>0.3</v>
      </c>
    </row>
    <row r="1258" spans="2:13" x14ac:dyDescent="0.25">
      <c r="B1258" t="s">
        <v>22</v>
      </c>
      <c r="C1258" s="1" t="s">
        <v>20</v>
      </c>
      <c r="D1258" s="2">
        <v>44843</v>
      </c>
      <c r="E1258" s="5" t="s">
        <v>76</v>
      </c>
      <c r="F1258" s="5" t="s">
        <v>81</v>
      </c>
      <c r="G1258" s="5" t="s">
        <v>81</v>
      </c>
      <c r="H1258" t="s">
        <v>32</v>
      </c>
      <c r="I1258" s="4">
        <v>3200</v>
      </c>
      <c r="J1258" s="5">
        <v>12</v>
      </c>
      <c r="K1258" s="4">
        <f t="shared" si="32"/>
        <v>38400</v>
      </c>
      <c r="L1258" s="4">
        <f t="shared" si="33"/>
        <v>7680</v>
      </c>
      <c r="M1258" s="3">
        <v>0.2</v>
      </c>
    </row>
    <row r="1259" spans="2:13" x14ac:dyDescent="0.25">
      <c r="B1259" t="s">
        <v>13</v>
      </c>
      <c r="C1259" s="1" t="s">
        <v>20</v>
      </c>
      <c r="D1259" s="2">
        <v>44843</v>
      </c>
      <c r="E1259" s="5" t="s">
        <v>76</v>
      </c>
      <c r="F1259" s="5" t="s">
        <v>81</v>
      </c>
      <c r="G1259" s="5" t="s">
        <v>81</v>
      </c>
      <c r="H1259" t="s">
        <v>29</v>
      </c>
      <c r="I1259" s="4">
        <v>5340</v>
      </c>
      <c r="J1259" s="5">
        <v>11</v>
      </c>
      <c r="K1259" s="4">
        <f t="shared" si="32"/>
        <v>58740</v>
      </c>
      <c r="L1259" s="4">
        <f t="shared" si="33"/>
        <v>17622</v>
      </c>
      <c r="M1259" s="3">
        <v>0.3</v>
      </c>
    </row>
    <row r="1260" spans="2:13" x14ac:dyDescent="0.25">
      <c r="B1260" t="s">
        <v>27</v>
      </c>
      <c r="C1260" s="1" t="s">
        <v>20</v>
      </c>
      <c r="D1260" s="2">
        <v>44850</v>
      </c>
      <c r="E1260" s="5" t="s">
        <v>76</v>
      </c>
      <c r="F1260" s="5" t="s">
        <v>81</v>
      </c>
      <c r="G1260" s="5" t="s">
        <v>81</v>
      </c>
      <c r="H1260" t="s">
        <v>19</v>
      </c>
      <c r="I1260" s="4">
        <v>500</v>
      </c>
      <c r="J1260" s="5">
        <v>5</v>
      </c>
      <c r="K1260" s="4">
        <f t="shared" si="32"/>
        <v>2500</v>
      </c>
      <c r="L1260" s="4">
        <f t="shared" si="33"/>
        <v>625</v>
      </c>
      <c r="M1260" s="3">
        <v>0.25</v>
      </c>
    </row>
    <row r="1261" spans="2:13" x14ac:dyDescent="0.25">
      <c r="B1261" t="s">
        <v>34</v>
      </c>
      <c r="C1261" s="1" t="s">
        <v>20</v>
      </c>
      <c r="D1261" s="2">
        <v>44850</v>
      </c>
      <c r="E1261" s="5" t="s">
        <v>76</v>
      </c>
      <c r="F1261" s="5" t="s">
        <v>81</v>
      </c>
      <c r="G1261" s="5" t="s">
        <v>81</v>
      </c>
      <c r="H1261" t="s">
        <v>32</v>
      </c>
      <c r="I1261" s="4">
        <v>3200</v>
      </c>
      <c r="J1261" s="5">
        <v>2</v>
      </c>
      <c r="K1261" s="4">
        <f t="shared" si="32"/>
        <v>6400</v>
      </c>
      <c r="L1261" s="4">
        <f t="shared" si="33"/>
        <v>1280</v>
      </c>
      <c r="M1261" s="3">
        <v>0.2</v>
      </c>
    </row>
    <row r="1262" spans="2:13" x14ac:dyDescent="0.25">
      <c r="B1262" t="s">
        <v>13</v>
      </c>
      <c r="C1262" s="1" t="s">
        <v>20</v>
      </c>
      <c r="D1262" s="2">
        <v>44850</v>
      </c>
      <c r="E1262" s="5" t="s">
        <v>76</v>
      </c>
      <c r="F1262" s="5" t="s">
        <v>81</v>
      </c>
      <c r="G1262" s="5" t="s">
        <v>81</v>
      </c>
      <c r="H1262" t="s">
        <v>29</v>
      </c>
      <c r="I1262" s="4">
        <v>5340</v>
      </c>
      <c r="J1262" s="5">
        <v>6</v>
      </c>
      <c r="K1262" s="4">
        <f t="shared" si="32"/>
        <v>32040</v>
      </c>
      <c r="L1262" s="4">
        <f t="shared" si="33"/>
        <v>9612</v>
      </c>
      <c r="M1262" s="3">
        <v>0.3</v>
      </c>
    </row>
    <row r="1263" spans="2:13" x14ac:dyDescent="0.25">
      <c r="B1263" t="s">
        <v>13</v>
      </c>
      <c r="C1263" s="1" t="s">
        <v>20</v>
      </c>
      <c r="D1263" s="2">
        <v>44857</v>
      </c>
      <c r="E1263" s="5" t="s">
        <v>76</v>
      </c>
      <c r="F1263" s="5" t="s">
        <v>81</v>
      </c>
      <c r="G1263" s="5" t="s">
        <v>81</v>
      </c>
      <c r="H1263" t="s">
        <v>25</v>
      </c>
      <c r="I1263" s="4">
        <v>300</v>
      </c>
      <c r="J1263" s="5">
        <v>6</v>
      </c>
      <c r="K1263" s="4">
        <f t="shared" si="32"/>
        <v>1800</v>
      </c>
      <c r="L1263" s="4">
        <f t="shared" si="33"/>
        <v>270</v>
      </c>
      <c r="M1263" s="3">
        <v>0.15</v>
      </c>
    </row>
    <row r="1264" spans="2:13" x14ac:dyDescent="0.25">
      <c r="B1264" t="s">
        <v>13</v>
      </c>
      <c r="C1264" s="1" t="s">
        <v>20</v>
      </c>
      <c r="D1264" s="2">
        <v>44857</v>
      </c>
      <c r="E1264" s="5" t="s">
        <v>76</v>
      </c>
      <c r="F1264" s="5" t="s">
        <v>81</v>
      </c>
      <c r="G1264" s="5" t="s">
        <v>81</v>
      </c>
      <c r="H1264" t="s">
        <v>23</v>
      </c>
      <c r="I1264" s="4">
        <v>5130</v>
      </c>
      <c r="J1264" s="5">
        <v>1</v>
      </c>
      <c r="K1264" s="4">
        <f t="shared" si="32"/>
        <v>5130</v>
      </c>
      <c r="L1264" s="4">
        <f t="shared" si="33"/>
        <v>2052</v>
      </c>
      <c r="M1264" s="3">
        <v>0.4</v>
      </c>
    </row>
    <row r="1265" spans="2:13" x14ac:dyDescent="0.25">
      <c r="B1265" t="s">
        <v>22</v>
      </c>
      <c r="C1265" s="1" t="s">
        <v>20</v>
      </c>
      <c r="D1265" s="2">
        <v>44857</v>
      </c>
      <c r="E1265" s="5" t="s">
        <v>76</v>
      </c>
      <c r="F1265" s="5" t="s">
        <v>81</v>
      </c>
      <c r="G1265" s="5" t="s">
        <v>81</v>
      </c>
      <c r="H1265" t="s">
        <v>32</v>
      </c>
      <c r="I1265" s="4">
        <v>3200</v>
      </c>
      <c r="J1265" s="5">
        <v>4</v>
      </c>
      <c r="K1265" s="4">
        <f t="shared" si="32"/>
        <v>12800</v>
      </c>
      <c r="L1265" s="4">
        <f t="shared" si="33"/>
        <v>2560</v>
      </c>
      <c r="M1265" s="3">
        <v>0.2</v>
      </c>
    </row>
    <row r="1266" spans="2:13" x14ac:dyDescent="0.25">
      <c r="B1266" t="s">
        <v>13</v>
      </c>
      <c r="C1266" s="1" t="s">
        <v>20</v>
      </c>
      <c r="D1266" s="2">
        <v>44864</v>
      </c>
      <c r="E1266" s="5" t="s">
        <v>76</v>
      </c>
      <c r="F1266" s="5" t="s">
        <v>81</v>
      </c>
      <c r="G1266" s="5" t="s">
        <v>81</v>
      </c>
      <c r="H1266" t="s">
        <v>23</v>
      </c>
      <c r="I1266" s="4">
        <v>5130</v>
      </c>
      <c r="J1266" s="5">
        <v>4</v>
      </c>
      <c r="K1266" s="4">
        <f t="shared" si="32"/>
        <v>20520</v>
      </c>
      <c r="L1266" s="4">
        <f t="shared" si="33"/>
        <v>8208</v>
      </c>
      <c r="M1266" s="3">
        <v>0.4</v>
      </c>
    </row>
    <row r="1267" spans="2:13" x14ac:dyDescent="0.25">
      <c r="B1267" t="s">
        <v>13</v>
      </c>
      <c r="C1267" s="1" t="s">
        <v>14</v>
      </c>
      <c r="D1267" s="2">
        <v>44864</v>
      </c>
      <c r="E1267" s="5" t="s">
        <v>76</v>
      </c>
      <c r="F1267" s="5" t="s">
        <v>81</v>
      </c>
      <c r="G1267" s="5" t="s">
        <v>81</v>
      </c>
      <c r="H1267" t="s">
        <v>33</v>
      </c>
      <c r="I1267" s="4">
        <v>4600</v>
      </c>
      <c r="J1267" s="5">
        <v>7</v>
      </c>
      <c r="K1267" s="4">
        <f t="shared" si="32"/>
        <v>32200</v>
      </c>
      <c r="L1267" s="4">
        <f t="shared" si="33"/>
        <v>8050</v>
      </c>
      <c r="M1267" s="3">
        <v>0.25</v>
      </c>
    </row>
    <row r="1268" spans="2:13" x14ac:dyDescent="0.25">
      <c r="B1268" t="s">
        <v>13</v>
      </c>
      <c r="C1268" s="1" t="s">
        <v>14</v>
      </c>
      <c r="D1268" s="2">
        <v>44864</v>
      </c>
      <c r="E1268" s="5" t="s">
        <v>76</v>
      </c>
      <c r="F1268" s="5" t="s">
        <v>81</v>
      </c>
      <c r="G1268" s="5" t="s">
        <v>81</v>
      </c>
      <c r="H1268" t="s">
        <v>33</v>
      </c>
      <c r="I1268" s="4">
        <v>4600</v>
      </c>
      <c r="J1268" s="5">
        <v>7</v>
      </c>
      <c r="K1268" s="4">
        <f t="shared" si="32"/>
        <v>32200</v>
      </c>
      <c r="L1268" s="4">
        <f t="shared" si="33"/>
        <v>8050</v>
      </c>
      <c r="M1268" s="3">
        <v>0.25</v>
      </c>
    </row>
    <row r="1269" spans="2:13" x14ac:dyDescent="0.25">
      <c r="B1269" t="s">
        <v>34</v>
      </c>
      <c r="C1269" s="1" t="s">
        <v>14</v>
      </c>
      <c r="D1269" s="2">
        <v>44871</v>
      </c>
      <c r="E1269" s="5" t="s">
        <v>76</v>
      </c>
      <c r="F1269" s="5" t="s">
        <v>81</v>
      </c>
      <c r="G1269" s="5" t="s">
        <v>81</v>
      </c>
      <c r="H1269" t="s">
        <v>25</v>
      </c>
      <c r="I1269" s="4">
        <v>300</v>
      </c>
      <c r="J1269" s="5">
        <v>8</v>
      </c>
      <c r="K1269" s="4">
        <f t="shared" si="32"/>
        <v>2400</v>
      </c>
      <c r="L1269" s="4">
        <f t="shared" si="33"/>
        <v>360</v>
      </c>
      <c r="M1269" s="3">
        <v>0.15</v>
      </c>
    </row>
    <row r="1270" spans="2:13" x14ac:dyDescent="0.25">
      <c r="B1270" t="s">
        <v>24</v>
      </c>
      <c r="C1270" s="1" t="s">
        <v>20</v>
      </c>
      <c r="D1270" s="2">
        <v>44871</v>
      </c>
      <c r="E1270" s="5" t="s">
        <v>76</v>
      </c>
      <c r="F1270" s="5" t="s">
        <v>81</v>
      </c>
      <c r="G1270" s="5" t="s">
        <v>81</v>
      </c>
      <c r="H1270" t="s">
        <v>33</v>
      </c>
      <c r="I1270" s="4">
        <v>4600</v>
      </c>
      <c r="J1270" s="5">
        <v>2</v>
      </c>
      <c r="K1270" s="4">
        <f t="shared" si="32"/>
        <v>9200</v>
      </c>
      <c r="L1270" s="4">
        <f t="shared" si="33"/>
        <v>2300</v>
      </c>
      <c r="M1270" s="3">
        <v>0.25</v>
      </c>
    </row>
    <row r="1271" spans="2:13" x14ac:dyDescent="0.25">
      <c r="B1271" t="s">
        <v>13</v>
      </c>
      <c r="C1271" s="1" t="s">
        <v>20</v>
      </c>
      <c r="D1271" s="2">
        <v>44871</v>
      </c>
      <c r="E1271" s="5" t="s">
        <v>76</v>
      </c>
      <c r="F1271" s="5" t="s">
        <v>81</v>
      </c>
      <c r="G1271" s="5" t="s">
        <v>81</v>
      </c>
      <c r="H1271" t="s">
        <v>28</v>
      </c>
      <c r="I1271" s="4">
        <v>1500</v>
      </c>
      <c r="J1271" s="5">
        <v>9</v>
      </c>
      <c r="K1271" s="4">
        <f t="shared" si="32"/>
        <v>13500</v>
      </c>
      <c r="L1271" s="4">
        <f t="shared" si="33"/>
        <v>5400</v>
      </c>
      <c r="M1271" s="3">
        <v>0.4</v>
      </c>
    </row>
    <row r="1272" spans="2:13" x14ac:dyDescent="0.25">
      <c r="B1272" t="s">
        <v>13</v>
      </c>
      <c r="C1272" s="1" t="s">
        <v>14</v>
      </c>
      <c r="D1272" s="2">
        <v>44878</v>
      </c>
      <c r="E1272" s="5" t="s">
        <v>76</v>
      </c>
      <c r="F1272" s="5" t="s">
        <v>81</v>
      </c>
      <c r="G1272" s="5" t="s">
        <v>81</v>
      </c>
      <c r="H1272" t="s">
        <v>33</v>
      </c>
      <c r="I1272" s="4">
        <v>4600</v>
      </c>
      <c r="J1272" s="5">
        <v>4</v>
      </c>
      <c r="K1272" s="4">
        <f t="shared" si="32"/>
        <v>18400</v>
      </c>
      <c r="L1272" s="4">
        <f t="shared" si="33"/>
        <v>4600</v>
      </c>
      <c r="M1272" s="3">
        <v>0.25</v>
      </c>
    </row>
    <row r="1273" spans="2:13" x14ac:dyDescent="0.25">
      <c r="B1273" t="s">
        <v>24</v>
      </c>
      <c r="C1273" s="1" t="s">
        <v>20</v>
      </c>
      <c r="D1273" s="2">
        <v>44878</v>
      </c>
      <c r="E1273" s="5" t="s">
        <v>76</v>
      </c>
      <c r="F1273" s="5" t="s">
        <v>81</v>
      </c>
      <c r="G1273" s="5" t="s">
        <v>81</v>
      </c>
      <c r="H1273" t="s">
        <v>32</v>
      </c>
      <c r="I1273" s="4">
        <v>3200</v>
      </c>
      <c r="J1273" s="5">
        <v>8</v>
      </c>
      <c r="K1273" s="4">
        <f t="shared" si="32"/>
        <v>25600</v>
      </c>
      <c r="L1273" s="4">
        <f t="shared" si="33"/>
        <v>5120</v>
      </c>
      <c r="M1273" s="3">
        <v>0.2</v>
      </c>
    </row>
    <row r="1274" spans="2:13" x14ac:dyDescent="0.25">
      <c r="B1274" t="s">
        <v>13</v>
      </c>
      <c r="C1274" s="1" t="s">
        <v>20</v>
      </c>
      <c r="D1274" s="2">
        <v>44878</v>
      </c>
      <c r="E1274" s="5" t="s">
        <v>76</v>
      </c>
      <c r="F1274" s="5" t="s">
        <v>81</v>
      </c>
      <c r="G1274" s="5" t="s">
        <v>81</v>
      </c>
      <c r="H1274" t="s">
        <v>18</v>
      </c>
      <c r="I1274" s="4">
        <v>8902</v>
      </c>
      <c r="J1274" s="5">
        <v>4</v>
      </c>
      <c r="K1274" s="4">
        <f t="shared" si="32"/>
        <v>35608</v>
      </c>
      <c r="L1274" s="4">
        <f t="shared" si="33"/>
        <v>12462.8</v>
      </c>
      <c r="M1274" s="3">
        <v>0.35</v>
      </c>
    </row>
    <row r="1275" spans="2:13" x14ac:dyDescent="0.25">
      <c r="B1275" t="s">
        <v>27</v>
      </c>
      <c r="C1275" s="1" t="s">
        <v>14</v>
      </c>
      <c r="D1275" s="2">
        <v>44885</v>
      </c>
      <c r="E1275" s="5" t="s">
        <v>76</v>
      </c>
      <c r="F1275" s="5" t="s">
        <v>81</v>
      </c>
      <c r="G1275" s="5" t="s">
        <v>81</v>
      </c>
      <c r="H1275" t="s">
        <v>25</v>
      </c>
      <c r="I1275" s="4">
        <v>300</v>
      </c>
      <c r="J1275" s="5">
        <v>7</v>
      </c>
      <c r="K1275" s="4">
        <f t="shared" si="32"/>
        <v>2100</v>
      </c>
      <c r="L1275" s="4">
        <f t="shared" si="33"/>
        <v>315</v>
      </c>
      <c r="M1275" s="3">
        <v>0.15</v>
      </c>
    </row>
    <row r="1276" spans="2:13" x14ac:dyDescent="0.25">
      <c r="B1276" t="s">
        <v>13</v>
      </c>
      <c r="C1276" s="1" t="s">
        <v>20</v>
      </c>
      <c r="D1276" s="2">
        <v>44885</v>
      </c>
      <c r="E1276" s="5" t="s">
        <v>76</v>
      </c>
      <c r="F1276" s="5" t="s">
        <v>81</v>
      </c>
      <c r="G1276" s="5" t="s">
        <v>81</v>
      </c>
      <c r="H1276" t="s">
        <v>28</v>
      </c>
      <c r="I1276" s="4">
        <v>1500</v>
      </c>
      <c r="J1276" s="5">
        <v>6</v>
      </c>
      <c r="K1276" s="4">
        <f t="shared" si="32"/>
        <v>9000</v>
      </c>
      <c r="L1276" s="4">
        <f t="shared" si="33"/>
        <v>3600</v>
      </c>
      <c r="M1276" s="3">
        <v>0.4</v>
      </c>
    </row>
    <row r="1277" spans="2:13" x14ac:dyDescent="0.25">
      <c r="B1277" t="s">
        <v>22</v>
      </c>
      <c r="C1277" s="1" t="s">
        <v>20</v>
      </c>
      <c r="D1277" s="2">
        <v>44885</v>
      </c>
      <c r="E1277" s="5" t="s">
        <v>76</v>
      </c>
      <c r="F1277" s="5" t="s">
        <v>81</v>
      </c>
      <c r="G1277" s="5" t="s">
        <v>81</v>
      </c>
      <c r="H1277" t="s">
        <v>35</v>
      </c>
      <c r="I1277" s="4">
        <v>4500</v>
      </c>
      <c r="J1277" s="5">
        <v>4</v>
      </c>
      <c r="K1277" s="4">
        <f t="shared" si="32"/>
        <v>18000</v>
      </c>
      <c r="L1277" s="4">
        <f t="shared" si="33"/>
        <v>4500</v>
      </c>
      <c r="M1277" s="3">
        <v>0.25</v>
      </c>
    </row>
    <row r="1278" spans="2:13" x14ac:dyDescent="0.25">
      <c r="B1278" t="s">
        <v>22</v>
      </c>
      <c r="C1278" s="1" t="s">
        <v>20</v>
      </c>
      <c r="D1278" s="2">
        <v>44892</v>
      </c>
      <c r="E1278" s="5" t="s">
        <v>76</v>
      </c>
      <c r="F1278" s="5" t="s">
        <v>81</v>
      </c>
      <c r="G1278" s="5" t="s">
        <v>81</v>
      </c>
      <c r="H1278" t="s">
        <v>19</v>
      </c>
      <c r="I1278" s="4">
        <v>500</v>
      </c>
      <c r="J1278" s="5">
        <v>7</v>
      </c>
      <c r="K1278" s="4">
        <f t="shared" si="32"/>
        <v>3500</v>
      </c>
      <c r="L1278" s="4">
        <f t="shared" si="33"/>
        <v>875</v>
      </c>
      <c r="M1278" s="3">
        <v>0.25</v>
      </c>
    </row>
    <row r="1279" spans="2:13" x14ac:dyDescent="0.25">
      <c r="B1279" t="s">
        <v>34</v>
      </c>
      <c r="C1279" s="1" t="s">
        <v>20</v>
      </c>
      <c r="D1279" s="2">
        <v>44892</v>
      </c>
      <c r="E1279" s="5" t="s">
        <v>76</v>
      </c>
      <c r="F1279" s="5" t="s">
        <v>81</v>
      </c>
      <c r="G1279" s="5" t="s">
        <v>81</v>
      </c>
      <c r="H1279" t="s">
        <v>28</v>
      </c>
      <c r="I1279" s="4">
        <v>1500</v>
      </c>
      <c r="J1279" s="5">
        <v>11</v>
      </c>
      <c r="K1279" s="4">
        <f t="shared" si="32"/>
        <v>16500</v>
      </c>
      <c r="L1279" s="4">
        <f t="shared" si="33"/>
        <v>6600</v>
      </c>
      <c r="M1279" s="3">
        <v>0.4</v>
      </c>
    </row>
    <row r="1280" spans="2:13" x14ac:dyDescent="0.25">
      <c r="B1280" t="s">
        <v>24</v>
      </c>
      <c r="C1280" s="1" t="s">
        <v>20</v>
      </c>
      <c r="D1280" s="2">
        <v>44892</v>
      </c>
      <c r="E1280" s="5" t="s">
        <v>76</v>
      </c>
      <c r="F1280" s="5" t="s">
        <v>81</v>
      </c>
      <c r="G1280" s="5" t="s">
        <v>81</v>
      </c>
      <c r="H1280" t="s">
        <v>31</v>
      </c>
      <c r="I1280" s="4">
        <v>5300</v>
      </c>
      <c r="J1280" s="5">
        <v>4</v>
      </c>
      <c r="K1280" s="4">
        <f t="shared" si="32"/>
        <v>21200</v>
      </c>
      <c r="L1280" s="4">
        <f t="shared" si="33"/>
        <v>6360</v>
      </c>
      <c r="M1280" s="3">
        <v>0.3</v>
      </c>
    </row>
    <row r="1281" spans="2:13" x14ac:dyDescent="0.25">
      <c r="B1281" t="s">
        <v>13</v>
      </c>
      <c r="C1281" s="1" t="s">
        <v>20</v>
      </c>
      <c r="D1281" s="2">
        <v>44899</v>
      </c>
      <c r="E1281" s="5" t="s">
        <v>76</v>
      </c>
      <c r="F1281" s="5" t="s">
        <v>81</v>
      </c>
      <c r="G1281" s="5" t="s">
        <v>81</v>
      </c>
      <c r="H1281" t="s">
        <v>25</v>
      </c>
      <c r="I1281" s="4">
        <v>300</v>
      </c>
      <c r="J1281" s="5">
        <v>5</v>
      </c>
      <c r="K1281" s="4">
        <f t="shared" si="32"/>
        <v>1500</v>
      </c>
      <c r="L1281" s="4">
        <f t="shared" si="33"/>
        <v>225</v>
      </c>
      <c r="M1281" s="3">
        <v>0.15</v>
      </c>
    </row>
    <row r="1282" spans="2:13" x14ac:dyDescent="0.25">
      <c r="B1282" t="s">
        <v>13</v>
      </c>
      <c r="C1282" s="1" t="s">
        <v>20</v>
      </c>
      <c r="D1282" s="2">
        <v>44899</v>
      </c>
      <c r="E1282" s="5" t="s">
        <v>76</v>
      </c>
      <c r="F1282" s="5" t="s">
        <v>81</v>
      </c>
      <c r="G1282" s="5" t="s">
        <v>81</v>
      </c>
      <c r="H1282" t="s">
        <v>30</v>
      </c>
      <c r="I1282" s="4">
        <v>3400</v>
      </c>
      <c r="J1282" s="5">
        <v>6</v>
      </c>
      <c r="K1282" s="4">
        <f t="shared" si="32"/>
        <v>20400</v>
      </c>
      <c r="L1282" s="4">
        <f t="shared" si="33"/>
        <v>7140</v>
      </c>
      <c r="M1282" s="3">
        <v>0.35</v>
      </c>
    </row>
    <row r="1283" spans="2:13" x14ac:dyDescent="0.25">
      <c r="B1283" t="s">
        <v>27</v>
      </c>
      <c r="C1283" s="1" t="s">
        <v>14</v>
      </c>
      <c r="D1283" s="2">
        <v>44899</v>
      </c>
      <c r="E1283" s="5" t="s">
        <v>76</v>
      </c>
      <c r="F1283" s="5" t="s">
        <v>81</v>
      </c>
      <c r="G1283" s="5" t="s">
        <v>81</v>
      </c>
      <c r="H1283" t="s">
        <v>35</v>
      </c>
      <c r="I1283" s="4">
        <v>4500</v>
      </c>
      <c r="J1283" s="5">
        <v>10</v>
      </c>
      <c r="K1283" s="4">
        <f t="shared" si="32"/>
        <v>45000</v>
      </c>
      <c r="L1283" s="4">
        <f t="shared" si="33"/>
        <v>11250</v>
      </c>
      <c r="M1283" s="3">
        <v>0.25</v>
      </c>
    </row>
    <row r="1284" spans="2:13" x14ac:dyDescent="0.25">
      <c r="B1284" t="s">
        <v>24</v>
      </c>
      <c r="C1284" s="1" t="s">
        <v>20</v>
      </c>
      <c r="D1284" s="2">
        <v>44906</v>
      </c>
      <c r="E1284" s="5" t="s">
        <v>76</v>
      </c>
      <c r="F1284" s="5" t="s">
        <v>81</v>
      </c>
      <c r="G1284" s="5" t="s">
        <v>81</v>
      </c>
      <c r="H1284" t="s">
        <v>28</v>
      </c>
      <c r="I1284" s="4">
        <v>1500</v>
      </c>
      <c r="J1284" s="5">
        <v>3</v>
      </c>
      <c r="K1284" s="4">
        <f t="shared" si="32"/>
        <v>4500</v>
      </c>
      <c r="L1284" s="4">
        <f t="shared" si="33"/>
        <v>1800</v>
      </c>
      <c r="M1284" s="3">
        <v>0.4</v>
      </c>
    </row>
    <row r="1285" spans="2:13" x14ac:dyDescent="0.25">
      <c r="B1285" t="s">
        <v>13</v>
      </c>
      <c r="C1285" s="1" t="s">
        <v>14</v>
      </c>
      <c r="D1285" s="2">
        <v>44906</v>
      </c>
      <c r="E1285" s="5" t="s">
        <v>76</v>
      </c>
      <c r="F1285" s="5" t="s">
        <v>81</v>
      </c>
      <c r="G1285" s="5" t="s">
        <v>81</v>
      </c>
      <c r="H1285" t="s">
        <v>33</v>
      </c>
      <c r="I1285" s="4">
        <v>4600</v>
      </c>
      <c r="J1285" s="5">
        <v>1</v>
      </c>
      <c r="K1285" s="4">
        <f t="shared" si="32"/>
        <v>4600</v>
      </c>
      <c r="L1285" s="4">
        <f t="shared" si="33"/>
        <v>1150</v>
      </c>
      <c r="M1285" s="3">
        <v>0.25</v>
      </c>
    </row>
    <row r="1286" spans="2:13" x14ac:dyDescent="0.25">
      <c r="B1286" t="s">
        <v>13</v>
      </c>
      <c r="C1286" s="1" t="s">
        <v>14</v>
      </c>
      <c r="D1286" s="2">
        <v>44906</v>
      </c>
      <c r="E1286" s="5" t="s">
        <v>76</v>
      </c>
      <c r="F1286" s="5" t="s">
        <v>81</v>
      </c>
      <c r="G1286" s="5" t="s">
        <v>81</v>
      </c>
      <c r="H1286" t="s">
        <v>30</v>
      </c>
      <c r="I1286" s="4">
        <v>3400</v>
      </c>
      <c r="J1286" s="5">
        <v>11</v>
      </c>
      <c r="K1286" s="4">
        <f t="shared" si="32"/>
        <v>37400</v>
      </c>
      <c r="L1286" s="4">
        <f t="shared" si="33"/>
        <v>13090</v>
      </c>
      <c r="M1286" s="3">
        <v>0.35</v>
      </c>
    </row>
    <row r="1287" spans="2:13" x14ac:dyDescent="0.25">
      <c r="B1287" t="s">
        <v>22</v>
      </c>
      <c r="C1287" s="1" t="s">
        <v>20</v>
      </c>
      <c r="D1287" s="2">
        <v>44913</v>
      </c>
      <c r="E1287" s="5" t="s">
        <v>76</v>
      </c>
      <c r="F1287" s="5" t="s">
        <v>81</v>
      </c>
      <c r="G1287" s="5" t="s">
        <v>81</v>
      </c>
      <c r="H1287" t="s">
        <v>29</v>
      </c>
      <c r="I1287" s="4">
        <v>5340</v>
      </c>
      <c r="J1287" s="5">
        <v>5</v>
      </c>
      <c r="K1287" s="4">
        <f t="shared" si="32"/>
        <v>26700</v>
      </c>
      <c r="L1287" s="4">
        <f t="shared" si="33"/>
        <v>8010</v>
      </c>
      <c r="M1287" s="3">
        <v>0.3</v>
      </c>
    </row>
    <row r="1288" spans="2:13" x14ac:dyDescent="0.25">
      <c r="B1288" t="s">
        <v>27</v>
      </c>
      <c r="C1288" s="1" t="s">
        <v>14</v>
      </c>
      <c r="D1288" s="2">
        <v>44913</v>
      </c>
      <c r="E1288" s="5" t="s">
        <v>76</v>
      </c>
      <c r="F1288" s="5" t="s">
        <v>81</v>
      </c>
      <c r="G1288" s="5" t="s">
        <v>81</v>
      </c>
      <c r="H1288" t="s">
        <v>35</v>
      </c>
      <c r="I1288" s="4">
        <v>4500</v>
      </c>
      <c r="J1288" s="5">
        <v>12</v>
      </c>
      <c r="K1288" s="4">
        <f t="shared" si="32"/>
        <v>54000</v>
      </c>
      <c r="L1288" s="4">
        <f t="shared" si="33"/>
        <v>13500</v>
      </c>
      <c r="M1288" s="3">
        <v>0.25</v>
      </c>
    </row>
    <row r="1289" spans="2:13" x14ac:dyDescent="0.25">
      <c r="B1289" t="s">
        <v>13</v>
      </c>
      <c r="C1289" s="1" t="s">
        <v>20</v>
      </c>
      <c r="D1289" s="2">
        <v>44913</v>
      </c>
      <c r="E1289" s="5" t="s">
        <v>76</v>
      </c>
      <c r="F1289" s="5" t="s">
        <v>81</v>
      </c>
      <c r="G1289" s="5" t="s">
        <v>81</v>
      </c>
      <c r="H1289" t="s">
        <v>31</v>
      </c>
      <c r="I1289" s="4">
        <v>5300</v>
      </c>
      <c r="J1289" s="5">
        <v>12</v>
      </c>
      <c r="K1289" s="4">
        <f t="shared" si="32"/>
        <v>63600</v>
      </c>
      <c r="L1289" s="4">
        <f t="shared" si="33"/>
        <v>19080</v>
      </c>
      <c r="M1289" s="3">
        <v>0.3</v>
      </c>
    </row>
    <row r="1290" spans="2:13" x14ac:dyDescent="0.25">
      <c r="B1290" t="s">
        <v>13</v>
      </c>
      <c r="C1290" s="1" t="s">
        <v>20</v>
      </c>
      <c r="D1290" s="2">
        <v>44920</v>
      </c>
      <c r="E1290" s="5" t="s">
        <v>76</v>
      </c>
      <c r="F1290" s="5" t="s">
        <v>79</v>
      </c>
      <c r="G1290" s="5" t="s">
        <v>80</v>
      </c>
      <c r="H1290" t="s">
        <v>28</v>
      </c>
      <c r="I1290" s="4">
        <v>1500</v>
      </c>
      <c r="J1290" s="5">
        <v>1</v>
      </c>
      <c r="K1290" s="4">
        <f t="shared" si="32"/>
        <v>1500</v>
      </c>
      <c r="L1290" s="4">
        <f t="shared" si="33"/>
        <v>600</v>
      </c>
      <c r="M1290" s="3">
        <v>0.4</v>
      </c>
    </row>
    <row r="1291" spans="2:13" x14ac:dyDescent="0.25">
      <c r="B1291" t="s">
        <v>27</v>
      </c>
      <c r="C1291" s="1" t="s">
        <v>14</v>
      </c>
      <c r="D1291" s="2">
        <v>44920</v>
      </c>
      <c r="E1291" s="5" t="s">
        <v>76</v>
      </c>
      <c r="F1291" s="5" t="s">
        <v>81</v>
      </c>
      <c r="G1291" s="5" t="s">
        <v>81</v>
      </c>
      <c r="H1291" t="s">
        <v>26</v>
      </c>
      <c r="I1291" s="4">
        <v>1700</v>
      </c>
      <c r="J1291" s="5">
        <v>4</v>
      </c>
      <c r="K1291" s="4">
        <f t="shared" si="32"/>
        <v>6800</v>
      </c>
      <c r="L1291" s="4">
        <f t="shared" si="33"/>
        <v>3400</v>
      </c>
      <c r="M1291" s="3">
        <v>0.5</v>
      </c>
    </row>
    <row r="1292" spans="2:13" x14ac:dyDescent="0.25">
      <c r="B1292" t="s">
        <v>27</v>
      </c>
      <c r="C1292" s="1" t="s">
        <v>20</v>
      </c>
      <c r="D1292" s="2">
        <v>44920</v>
      </c>
      <c r="E1292" s="5" t="s">
        <v>76</v>
      </c>
      <c r="F1292" s="5" t="s">
        <v>81</v>
      </c>
      <c r="G1292" s="5" t="s">
        <v>81</v>
      </c>
      <c r="H1292" t="s">
        <v>29</v>
      </c>
      <c r="I1292" s="4">
        <v>5340</v>
      </c>
      <c r="J1292" s="5">
        <v>12</v>
      </c>
      <c r="K1292" s="4">
        <f t="shared" si="32"/>
        <v>64080</v>
      </c>
      <c r="L1292" s="4">
        <f t="shared" si="33"/>
        <v>19224</v>
      </c>
      <c r="M1292" s="3">
        <v>0.3</v>
      </c>
    </row>
    <row r="1293" spans="2:13" x14ac:dyDescent="0.25">
      <c r="B1293" t="s">
        <v>24</v>
      </c>
      <c r="C1293" s="1" t="s">
        <v>14</v>
      </c>
      <c r="D1293" s="2">
        <v>44927</v>
      </c>
      <c r="E1293" s="5" t="s">
        <v>76</v>
      </c>
      <c r="F1293" s="5" t="s">
        <v>81</v>
      </c>
      <c r="G1293" s="5" t="s">
        <v>81</v>
      </c>
      <c r="H1293" t="s">
        <v>23</v>
      </c>
      <c r="I1293" s="4">
        <v>5130</v>
      </c>
      <c r="J1293" s="5">
        <v>9</v>
      </c>
      <c r="K1293" s="4">
        <f t="shared" si="32"/>
        <v>46170</v>
      </c>
      <c r="L1293" s="4">
        <f t="shared" si="33"/>
        <v>18468</v>
      </c>
      <c r="M1293" s="3">
        <v>0.4</v>
      </c>
    </row>
    <row r="1294" spans="2:13" x14ac:dyDescent="0.25">
      <c r="B1294" t="s">
        <v>24</v>
      </c>
      <c r="C1294" s="1" t="s">
        <v>20</v>
      </c>
      <c r="D1294" s="2">
        <v>44927</v>
      </c>
      <c r="E1294" s="5" t="s">
        <v>76</v>
      </c>
      <c r="F1294" s="5" t="s">
        <v>81</v>
      </c>
      <c r="G1294" s="5" t="s">
        <v>81</v>
      </c>
      <c r="H1294" t="s">
        <v>29</v>
      </c>
      <c r="I1294" s="4">
        <v>5340</v>
      </c>
      <c r="J1294" s="5">
        <v>9</v>
      </c>
      <c r="K1294" s="4">
        <f t="shared" si="32"/>
        <v>48060</v>
      </c>
      <c r="L1294" s="4">
        <f t="shared" si="33"/>
        <v>14418</v>
      </c>
      <c r="M1294" s="3">
        <v>0.3</v>
      </c>
    </row>
    <row r="1295" spans="2:13" x14ac:dyDescent="0.25">
      <c r="B1295" t="s">
        <v>34</v>
      </c>
      <c r="C1295" s="1" t="s">
        <v>20</v>
      </c>
      <c r="D1295" s="2">
        <v>44927</v>
      </c>
      <c r="E1295" s="5" t="s">
        <v>76</v>
      </c>
      <c r="F1295" s="5" t="s">
        <v>81</v>
      </c>
      <c r="G1295" s="5" t="s">
        <v>81</v>
      </c>
      <c r="H1295" t="s">
        <v>23</v>
      </c>
      <c r="I1295" s="4">
        <v>5130</v>
      </c>
      <c r="J1295" s="5">
        <v>11</v>
      </c>
      <c r="K1295" s="4">
        <f t="shared" si="32"/>
        <v>56430</v>
      </c>
      <c r="L1295" s="4">
        <f t="shared" si="33"/>
        <v>22572</v>
      </c>
      <c r="M1295" s="3">
        <v>0.4</v>
      </c>
    </row>
    <row r="1296" spans="2:13" x14ac:dyDescent="0.25">
      <c r="B1296" t="s">
        <v>13</v>
      </c>
      <c r="C1296" s="1" t="s">
        <v>14</v>
      </c>
      <c r="D1296" s="2">
        <v>44934</v>
      </c>
      <c r="E1296" s="5" t="s">
        <v>76</v>
      </c>
      <c r="F1296" s="5" t="s">
        <v>81</v>
      </c>
      <c r="G1296" s="5" t="s">
        <v>81</v>
      </c>
      <c r="H1296" t="s">
        <v>30</v>
      </c>
      <c r="I1296" s="4">
        <v>3400</v>
      </c>
      <c r="J1296" s="5">
        <v>7</v>
      </c>
      <c r="K1296" s="4">
        <f t="shared" si="32"/>
        <v>23800</v>
      </c>
      <c r="L1296" s="4">
        <f t="shared" si="33"/>
        <v>8330</v>
      </c>
      <c r="M1296" s="3">
        <v>0.35</v>
      </c>
    </row>
    <row r="1297" spans="2:13" x14ac:dyDescent="0.25">
      <c r="B1297" t="s">
        <v>22</v>
      </c>
      <c r="C1297" s="1" t="s">
        <v>20</v>
      </c>
      <c r="D1297" s="2">
        <v>44934</v>
      </c>
      <c r="E1297" s="5" t="s">
        <v>76</v>
      </c>
      <c r="F1297" s="5" t="s">
        <v>81</v>
      </c>
      <c r="G1297" s="5" t="s">
        <v>81</v>
      </c>
      <c r="H1297" t="s">
        <v>31</v>
      </c>
      <c r="I1297" s="4">
        <v>5300</v>
      </c>
      <c r="J1297" s="5">
        <v>7</v>
      </c>
      <c r="K1297" s="4">
        <f t="shared" si="32"/>
        <v>37100</v>
      </c>
      <c r="L1297" s="4">
        <f t="shared" si="33"/>
        <v>11130</v>
      </c>
      <c r="M1297" s="3">
        <v>0.3</v>
      </c>
    </row>
    <row r="1298" spans="2:13" x14ac:dyDescent="0.25">
      <c r="B1298" t="s">
        <v>27</v>
      </c>
      <c r="C1298" s="1" t="s">
        <v>14</v>
      </c>
      <c r="D1298" s="2">
        <v>44934</v>
      </c>
      <c r="E1298" s="5" t="s">
        <v>76</v>
      </c>
      <c r="F1298" s="5" t="s">
        <v>81</v>
      </c>
      <c r="G1298" s="5" t="s">
        <v>81</v>
      </c>
      <c r="H1298" t="s">
        <v>35</v>
      </c>
      <c r="I1298" s="4">
        <v>4500</v>
      </c>
      <c r="J1298" s="5">
        <v>11</v>
      </c>
      <c r="K1298" s="4">
        <f t="shared" si="32"/>
        <v>49500</v>
      </c>
      <c r="L1298" s="4">
        <f t="shared" si="33"/>
        <v>12375</v>
      </c>
      <c r="M1298" s="3">
        <v>0.25</v>
      </c>
    </row>
    <row r="1299" spans="2:13" x14ac:dyDescent="0.25">
      <c r="B1299" t="s">
        <v>13</v>
      </c>
      <c r="C1299" s="1" t="s">
        <v>20</v>
      </c>
      <c r="D1299" s="2">
        <v>44941</v>
      </c>
      <c r="E1299" s="5" t="s">
        <v>76</v>
      </c>
      <c r="F1299" s="5" t="s">
        <v>81</v>
      </c>
      <c r="G1299" s="5" t="s">
        <v>81</v>
      </c>
      <c r="H1299" t="s">
        <v>28</v>
      </c>
      <c r="I1299" s="4">
        <v>1500</v>
      </c>
      <c r="J1299" s="5">
        <v>6</v>
      </c>
      <c r="K1299" s="4">
        <f t="shared" si="32"/>
        <v>9000</v>
      </c>
      <c r="L1299" s="4">
        <f t="shared" si="33"/>
        <v>3600</v>
      </c>
      <c r="M1299" s="3">
        <v>0.4</v>
      </c>
    </row>
    <row r="1300" spans="2:13" x14ac:dyDescent="0.25">
      <c r="B1300" t="s">
        <v>27</v>
      </c>
      <c r="C1300" s="1" t="s">
        <v>20</v>
      </c>
      <c r="D1300" s="2">
        <v>44941</v>
      </c>
      <c r="E1300" s="5" t="s">
        <v>76</v>
      </c>
      <c r="F1300" s="5" t="s">
        <v>81</v>
      </c>
      <c r="G1300" s="5" t="s">
        <v>81</v>
      </c>
      <c r="H1300" t="s">
        <v>30</v>
      </c>
      <c r="I1300" s="4">
        <v>3400</v>
      </c>
      <c r="J1300" s="5">
        <v>10</v>
      </c>
      <c r="K1300" s="4">
        <f t="shared" si="32"/>
        <v>34000</v>
      </c>
      <c r="L1300" s="4">
        <f t="shared" si="33"/>
        <v>11900</v>
      </c>
      <c r="M1300" s="3">
        <v>0.35</v>
      </c>
    </row>
    <row r="1301" spans="2:13" x14ac:dyDescent="0.25">
      <c r="B1301" t="s">
        <v>27</v>
      </c>
      <c r="C1301" s="1" t="s">
        <v>20</v>
      </c>
      <c r="D1301" s="2">
        <v>44941</v>
      </c>
      <c r="E1301" s="5" t="s">
        <v>76</v>
      </c>
      <c r="F1301" s="5" t="s">
        <v>81</v>
      </c>
      <c r="G1301" s="5" t="s">
        <v>81</v>
      </c>
      <c r="H1301" t="s">
        <v>31</v>
      </c>
      <c r="I1301" s="4">
        <v>5300</v>
      </c>
      <c r="J1301" s="5">
        <v>7</v>
      </c>
      <c r="K1301" s="4">
        <f t="shared" si="32"/>
        <v>37100</v>
      </c>
      <c r="L1301" s="4">
        <f t="shared" si="33"/>
        <v>11130</v>
      </c>
      <c r="M1301" s="3">
        <v>0.3</v>
      </c>
    </row>
    <row r="1302" spans="2:13" x14ac:dyDescent="0.25">
      <c r="B1302" t="s">
        <v>27</v>
      </c>
      <c r="C1302" s="1" t="s">
        <v>20</v>
      </c>
      <c r="D1302" s="2">
        <v>44948</v>
      </c>
      <c r="E1302" s="5" t="s">
        <v>76</v>
      </c>
      <c r="F1302" s="5" t="s">
        <v>81</v>
      </c>
      <c r="G1302" s="5" t="s">
        <v>81</v>
      </c>
      <c r="H1302" t="s">
        <v>26</v>
      </c>
      <c r="I1302" s="4">
        <v>1700</v>
      </c>
      <c r="J1302" s="5">
        <v>4</v>
      </c>
      <c r="K1302" s="4">
        <f t="shared" si="32"/>
        <v>6800</v>
      </c>
      <c r="L1302" s="4">
        <f t="shared" si="33"/>
        <v>3400</v>
      </c>
      <c r="M1302" s="3">
        <v>0.5</v>
      </c>
    </row>
    <row r="1303" spans="2:13" x14ac:dyDescent="0.25">
      <c r="B1303" t="s">
        <v>24</v>
      </c>
      <c r="C1303" s="1" t="s">
        <v>20</v>
      </c>
      <c r="D1303" s="2">
        <v>44948</v>
      </c>
      <c r="E1303" s="5" t="s">
        <v>76</v>
      </c>
      <c r="F1303" s="5" t="s">
        <v>81</v>
      </c>
      <c r="G1303" s="5" t="s">
        <v>81</v>
      </c>
      <c r="H1303" t="s">
        <v>33</v>
      </c>
      <c r="I1303" s="4">
        <v>4600</v>
      </c>
      <c r="J1303" s="5">
        <v>2</v>
      </c>
      <c r="K1303" s="4">
        <f t="shared" si="32"/>
        <v>9200</v>
      </c>
      <c r="L1303" s="4">
        <f t="shared" si="33"/>
        <v>2300</v>
      </c>
      <c r="M1303" s="3">
        <v>0.25</v>
      </c>
    </row>
    <row r="1304" spans="2:13" x14ac:dyDescent="0.25">
      <c r="B1304" t="s">
        <v>22</v>
      </c>
      <c r="C1304" s="1" t="s">
        <v>20</v>
      </c>
      <c r="D1304" s="2">
        <v>44948</v>
      </c>
      <c r="E1304" s="5" t="s">
        <v>76</v>
      </c>
      <c r="F1304" s="5" t="s">
        <v>81</v>
      </c>
      <c r="G1304" s="5" t="s">
        <v>81</v>
      </c>
      <c r="H1304" t="s">
        <v>28</v>
      </c>
      <c r="I1304" s="4">
        <v>1500</v>
      </c>
      <c r="J1304" s="5">
        <v>7</v>
      </c>
      <c r="K1304" s="4">
        <f t="shared" si="32"/>
        <v>10500</v>
      </c>
      <c r="L1304" s="4">
        <f t="shared" si="33"/>
        <v>4200</v>
      </c>
      <c r="M1304" s="3">
        <v>0.4</v>
      </c>
    </row>
    <row r="1305" spans="2:13" x14ac:dyDescent="0.25">
      <c r="B1305" t="s">
        <v>27</v>
      </c>
      <c r="C1305" s="1" t="s">
        <v>20</v>
      </c>
      <c r="D1305" s="2">
        <v>44955</v>
      </c>
      <c r="E1305" s="5" t="s">
        <v>76</v>
      </c>
      <c r="F1305" s="5" t="s">
        <v>81</v>
      </c>
      <c r="G1305" s="5" t="s">
        <v>81</v>
      </c>
      <c r="H1305" t="s">
        <v>26</v>
      </c>
      <c r="I1305" s="4">
        <v>1700</v>
      </c>
      <c r="J1305" s="5">
        <v>1</v>
      </c>
      <c r="K1305" s="4">
        <f t="shared" si="32"/>
        <v>1700</v>
      </c>
      <c r="L1305" s="4">
        <f t="shared" si="33"/>
        <v>850</v>
      </c>
      <c r="M1305" s="3">
        <v>0.5</v>
      </c>
    </row>
    <row r="1306" spans="2:13" x14ac:dyDescent="0.25">
      <c r="B1306" t="s">
        <v>24</v>
      </c>
      <c r="C1306" s="1" t="s">
        <v>20</v>
      </c>
      <c r="D1306" s="2">
        <v>44955</v>
      </c>
      <c r="E1306" s="5" t="s">
        <v>76</v>
      </c>
      <c r="F1306" s="5" t="s">
        <v>81</v>
      </c>
      <c r="G1306" s="5" t="s">
        <v>81</v>
      </c>
      <c r="H1306" t="s">
        <v>31</v>
      </c>
      <c r="I1306" s="4">
        <v>5300</v>
      </c>
      <c r="J1306" s="5">
        <v>1</v>
      </c>
      <c r="K1306" s="4">
        <f t="shared" ref="K1306:K1369" si="34">I1306*J1306</f>
        <v>5300</v>
      </c>
      <c r="L1306" s="4">
        <f t="shared" ref="L1306:L1369" si="35">K1306*M1306</f>
        <v>1590</v>
      </c>
      <c r="M1306" s="3">
        <v>0.3</v>
      </c>
    </row>
    <row r="1307" spans="2:13" x14ac:dyDescent="0.25">
      <c r="B1307" t="s">
        <v>13</v>
      </c>
      <c r="C1307" s="1" t="s">
        <v>20</v>
      </c>
      <c r="D1307" s="2">
        <v>44955</v>
      </c>
      <c r="E1307" s="5" t="s">
        <v>76</v>
      </c>
      <c r="F1307" s="5" t="s">
        <v>81</v>
      </c>
      <c r="G1307" s="5" t="s">
        <v>81</v>
      </c>
      <c r="H1307" t="s">
        <v>19</v>
      </c>
      <c r="I1307" s="4">
        <v>500</v>
      </c>
      <c r="J1307" s="5">
        <v>11</v>
      </c>
      <c r="K1307" s="4">
        <f t="shared" si="34"/>
        <v>5500</v>
      </c>
      <c r="L1307" s="4">
        <f t="shared" si="35"/>
        <v>1375</v>
      </c>
      <c r="M1307" s="3">
        <v>0.25</v>
      </c>
    </row>
    <row r="1308" spans="2:13" x14ac:dyDescent="0.25">
      <c r="B1308" t="s">
        <v>13</v>
      </c>
      <c r="C1308" s="1" t="s">
        <v>14</v>
      </c>
      <c r="D1308" s="2">
        <v>44962</v>
      </c>
      <c r="E1308" s="5" t="s">
        <v>76</v>
      </c>
      <c r="F1308" s="5" t="s">
        <v>81</v>
      </c>
      <c r="G1308" s="5" t="s">
        <v>81</v>
      </c>
      <c r="H1308" t="s">
        <v>32</v>
      </c>
      <c r="I1308" s="4">
        <v>3200</v>
      </c>
      <c r="J1308" s="5">
        <v>3</v>
      </c>
      <c r="K1308" s="4">
        <f t="shared" si="34"/>
        <v>9600</v>
      </c>
      <c r="L1308" s="4">
        <f t="shared" si="35"/>
        <v>1920</v>
      </c>
      <c r="M1308" s="3">
        <v>0.2</v>
      </c>
    </row>
    <row r="1309" spans="2:13" x14ac:dyDescent="0.25">
      <c r="B1309" t="s">
        <v>27</v>
      </c>
      <c r="C1309" s="1" t="s">
        <v>20</v>
      </c>
      <c r="D1309" s="2">
        <v>44962</v>
      </c>
      <c r="E1309" s="5" t="s">
        <v>76</v>
      </c>
      <c r="F1309" s="5" t="s">
        <v>81</v>
      </c>
      <c r="G1309" s="5" t="s">
        <v>81</v>
      </c>
      <c r="H1309" t="s">
        <v>35</v>
      </c>
      <c r="I1309" s="4">
        <v>4500</v>
      </c>
      <c r="J1309" s="5">
        <v>4</v>
      </c>
      <c r="K1309" s="4">
        <f t="shared" si="34"/>
        <v>18000</v>
      </c>
      <c r="L1309" s="4">
        <f t="shared" si="35"/>
        <v>4500</v>
      </c>
      <c r="M1309" s="3">
        <v>0.25</v>
      </c>
    </row>
    <row r="1310" spans="2:13" x14ac:dyDescent="0.25">
      <c r="B1310" t="s">
        <v>27</v>
      </c>
      <c r="C1310" s="1" t="s">
        <v>20</v>
      </c>
      <c r="D1310" s="2">
        <v>44962</v>
      </c>
      <c r="E1310" s="5" t="s">
        <v>76</v>
      </c>
      <c r="F1310" s="5" t="s">
        <v>81</v>
      </c>
      <c r="G1310" s="5" t="s">
        <v>81</v>
      </c>
      <c r="H1310" t="s">
        <v>18</v>
      </c>
      <c r="I1310" s="4">
        <v>8902</v>
      </c>
      <c r="J1310" s="5">
        <v>7</v>
      </c>
      <c r="K1310" s="4">
        <f t="shared" si="34"/>
        <v>62314</v>
      </c>
      <c r="L1310" s="4">
        <f t="shared" si="35"/>
        <v>21809.899999999998</v>
      </c>
      <c r="M1310" s="3">
        <v>0.35</v>
      </c>
    </row>
    <row r="1311" spans="2:13" x14ac:dyDescent="0.25">
      <c r="B1311" t="s">
        <v>24</v>
      </c>
      <c r="C1311" s="1" t="s">
        <v>20</v>
      </c>
      <c r="D1311" s="2">
        <v>44969</v>
      </c>
      <c r="E1311" s="5" t="s">
        <v>76</v>
      </c>
      <c r="F1311" s="5" t="s">
        <v>81</v>
      </c>
      <c r="G1311" s="5" t="s">
        <v>81</v>
      </c>
      <c r="H1311" t="s">
        <v>33</v>
      </c>
      <c r="I1311" s="4">
        <v>4600</v>
      </c>
      <c r="J1311" s="5">
        <v>2</v>
      </c>
      <c r="K1311" s="4">
        <f t="shared" si="34"/>
        <v>9200</v>
      </c>
      <c r="L1311" s="4">
        <f t="shared" si="35"/>
        <v>2300</v>
      </c>
      <c r="M1311" s="3">
        <v>0.25</v>
      </c>
    </row>
    <row r="1312" spans="2:13" x14ac:dyDescent="0.25">
      <c r="B1312" t="s">
        <v>13</v>
      </c>
      <c r="C1312" s="1" t="s">
        <v>20</v>
      </c>
      <c r="D1312" s="2">
        <v>44969</v>
      </c>
      <c r="E1312" s="5" t="s">
        <v>76</v>
      </c>
      <c r="F1312" s="5" t="s">
        <v>81</v>
      </c>
      <c r="G1312" s="5" t="s">
        <v>81</v>
      </c>
      <c r="H1312" t="s">
        <v>26</v>
      </c>
      <c r="I1312" s="4">
        <v>1700</v>
      </c>
      <c r="J1312" s="5">
        <v>12</v>
      </c>
      <c r="K1312" s="4">
        <f t="shared" si="34"/>
        <v>20400</v>
      </c>
      <c r="L1312" s="4">
        <f t="shared" si="35"/>
        <v>10200</v>
      </c>
      <c r="M1312" s="3">
        <v>0.5</v>
      </c>
    </row>
    <row r="1313" spans="2:13" x14ac:dyDescent="0.25">
      <c r="B1313" t="s">
        <v>13</v>
      </c>
      <c r="C1313" s="1" t="s">
        <v>20</v>
      </c>
      <c r="D1313" s="2">
        <v>44969</v>
      </c>
      <c r="E1313" s="5" t="s">
        <v>76</v>
      </c>
      <c r="F1313" s="5" t="s">
        <v>81</v>
      </c>
      <c r="G1313" s="5" t="s">
        <v>81</v>
      </c>
      <c r="H1313" t="s">
        <v>33</v>
      </c>
      <c r="I1313" s="4">
        <v>4600</v>
      </c>
      <c r="J1313" s="5">
        <v>6</v>
      </c>
      <c r="K1313" s="4">
        <f t="shared" si="34"/>
        <v>27600</v>
      </c>
      <c r="L1313" s="4">
        <f t="shared" si="35"/>
        <v>6900</v>
      </c>
      <c r="M1313" s="3">
        <v>0.25</v>
      </c>
    </row>
    <row r="1314" spans="2:13" x14ac:dyDescent="0.25">
      <c r="B1314" t="s">
        <v>13</v>
      </c>
      <c r="C1314" s="1" t="s">
        <v>20</v>
      </c>
      <c r="D1314" s="2">
        <v>44976</v>
      </c>
      <c r="E1314" s="5" t="s">
        <v>76</v>
      </c>
      <c r="F1314" s="5" t="s">
        <v>81</v>
      </c>
      <c r="G1314" s="5" t="s">
        <v>81</v>
      </c>
      <c r="H1314" t="s">
        <v>25</v>
      </c>
      <c r="I1314" s="4">
        <v>300</v>
      </c>
      <c r="J1314" s="5">
        <v>12</v>
      </c>
      <c r="K1314" s="4">
        <f t="shared" si="34"/>
        <v>3600</v>
      </c>
      <c r="L1314" s="4">
        <f t="shared" si="35"/>
        <v>540</v>
      </c>
      <c r="M1314" s="3">
        <v>0.15</v>
      </c>
    </row>
    <row r="1315" spans="2:13" x14ac:dyDescent="0.25">
      <c r="B1315" t="s">
        <v>13</v>
      </c>
      <c r="C1315" s="1" t="s">
        <v>20</v>
      </c>
      <c r="D1315" s="2">
        <v>44976</v>
      </c>
      <c r="E1315" s="5" t="s">
        <v>76</v>
      </c>
      <c r="F1315" s="5" t="s">
        <v>81</v>
      </c>
      <c r="G1315" s="5" t="s">
        <v>81</v>
      </c>
      <c r="H1315" t="s">
        <v>35</v>
      </c>
      <c r="I1315" s="4">
        <v>4500</v>
      </c>
      <c r="J1315" s="5">
        <v>6</v>
      </c>
      <c r="K1315" s="4">
        <f t="shared" si="34"/>
        <v>27000</v>
      </c>
      <c r="L1315" s="4">
        <f t="shared" si="35"/>
        <v>6750</v>
      </c>
      <c r="M1315" s="3">
        <v>0.25</v>
      </c>
    </row>
    <row r="1316" spans="2:13" x14ac:dyDescent="0.25">
      <c r="B1316" t="s">
        <v>22</v>
      </c>
      <c r="C1316" s="1" t="s">
        <v>20</v>
      </c>
      <c r="D1316" s="2">
        <v>44976</v>
      </c>
      <c r="E1316" s="5" t="s">
        <v>76</v>
      </c>
      <c r="F1316" s="5" t="s">
        <v>81</v>
      </c>
      <c r="G1316" s="5" t="s">
        <v>81</v>
      </c>
      <c r="H1316" t="s">
        <v>30</v>
      </c>
      <c r="I1316" s="4">
        <v>3400</v>
      </c>
      <c r="J1316" s="5">
        <v>9</v>
      </c>
      <c r="K1316" s="4">
        <f t="shared" si="34"/>
        <v>30600</v>
      </c>
      <c r="L1316" s="4">
        <f t="shared" si="35"/>
        <v>10710</v>
      </c>
      <c r="M1316" s="3">
        <v>0.35</v>
      </c>
    </row>
    <row r="1317" spans="2:13" x14ac:dyDescent="0.25">
      <c r="B1317" t="s">
        <v>13</v>
      </c>
      <c r="C1317" s="1" t="s">
        <v>20</v>
      </c>
      <c r="D1317" s="2">
        <v>44983</v>
      </c>
      <c r="E1317" s="5" t="s">
        <v>76</v>
      </c>
      <c r="F1317" s="5" t="s">
        <v>81</v>
      </c>
      <c r="G1317" s="5" t="s">
        <v>81</v>
      </c>
      <c r="H1317" t="s">
        <v>30</v>
      </c>
      <c r="I1317" s="4">
        <v>3400</v>
      </c>
      <c r="J1317" s="5">
        <v>4</v>
      </c>
      <c r="K1317" s="4">
        <f t="shared" si="34"/>
        <v>13600</v>
      </c>
      <c r="L1317" s="4">
        <f t="shared" si="35"/>
        <v>4760</v>
      </c>
      <c r="M1317" s="3">
        <v>0.35</v>
      </c>
    </row>
    <row r="1318" spans="2:13" x14ac:dyDescent="0.25">
      <c r="B1318" t="s">
        <v>13</v>
      </c>
      <c r="C1318" s="1" t="s">
        <v>14</v>
      </c>
      <c r="D1318" s="2">
        <v>44983</v>
      </c>
      <c r="E1318" s="5" t="s">
        <v>76</v>
      </c>
      <c r="F1318" s="5" t="s">
        <v>81</v>
      </c>
      <c r="G1318" s="5" t="s">
        <v>81</v>
      </c>
      <c r="H1318" t="s">
        <v>18</v>
      </c>
      <c r="I1318" s="4">
        <v>8902</v>
      </c>
      <c r="J1318" s="5">
        <v>2</v>
      </c>
      <c r="K1318" s="4">
        <f t="shared" si="34"/>
        <v>17804</v>
      </c>
      <c r="L1318" s="4">
        <f t="shared" si="35"/>
        <v>6231.4</v>
      </c>
      <c r="M1318" s="3">
        <v>0.35</v>
      </c>
    </row>
    <row r="1319" spans="2:13" x14ac:dyDescent="0.25">
      <c r="B1319" t="s">
        <v>34</v>
      </c>
      <c r="C1319" s="1" t="s">
        <v>20</v>
      </c>
      <c r="D1319" s="2">
        <v>44983</v>
      </c>
      <c r="E1319" s="5" t="s">
        <v>76</v>
      </c>
      <c r="F1319" s="5" t="s">
        <v>81</v>
      </c>
      <c r="G1319" s="5" t="s">
        <v>81</v>
      </c>
      <c r="H1319" t="s">
        <v>33</v>
      </c>
      <c r="I1319" s="4">
        <v>4600</v>
      </c>
      <c r="J1319" s="5">
        <v>7</v>
      </c>
      <c r="K1319" s="4">
        <f t="shared" si="34"/>
        <v>32200</v>
      </c>
      <c r="L1319" s="4">
        <f t="shared" si="35"/>
        <v>8050</v>
      </c>
      <c r="M1319" s="3">
        <v>0.25</v>
      </c>
    </row>
    <row r="1320" spans="2:13" x14ac:dyDescent="0.25">
      <c r="B1320" t="s">
        <v>27</v>
      </c>
      <c r="C1320" s="1" t="s">
        <v>20</v>
      </c>
      <c r="D1320" s="2">
        <v>44990</v>
      </c>
      <c r="E1320" s="5" t="s">
        <v>76</v>
      </c>
      <c r="F1320" s="5" t="s">
        <v>81</v>
      </c>
      <c r="G1320" s="5" t="s">
        <v>81</v>
      </c>
      <c r="H1320" t="s">
        <v>25</v>
      </c>
      <c r="I1320" s="4">
        <v>300</v>
      </c>
      <c r="J1320" s="5">
        <v>10</v>
      </c>
      <c r="K1320" s="4">
        <f t="shared" si="34"/>
        <v>3000</v>
      </c>
      <c r="L1320" s="4">
        <f t="shared" si="35"/>
        <v>450</v>
      </c>
      <c r="M1320" s="3">
        <v>0.15</v>
      </c>
    </row>
    <row r="1321" spans="2:13" x14ac:dyDescent="0.25">
      <c r="B1321" t="s">
        <v>13</v>
      </c>
      <c r="C1321" s="1" t="s">
        <v>20</v>
      </c>
      <c r="D1321" s="2">
        <v>44990</v>
      </c>
      <c r="E1321" s="5" t="s">
        <v>76</v>
      </c>
      <c r="F1321" s="5" t="s">
        <v>81</v>
      </c>
      <c r="G1321" s="5" t="s">
        <v>81</v>
      </c>
      <c r="H1321" t="s">
        <v>30</v>
      </c>
      <c r="I1321" s="4">
        <v>3400</v>
      </c>
      <c r="J1321" s="5">
        <v>1</v>
      </c>
      <c r="K1321" s="4">
        <f t="shared" si="34"/>
        <v>3400</v>
      </c>
      <c r="L1321" s="4">
        <f t="shared" si="35"/>
        <v>1190</v>
      </c>
      <c r="M1321" s="3">
        <v>0.35</v>
      </c>
    </row>
    <row r="1322" spans="2:13" x14ac:dyDescent="0.25">
      <c r="B1322" t="s">
        <v>13</v>
      </c>
      <c r="C1322" s="1" t="s">
        <v>14</v>
      </c>
      <c r="D1322" s="2">
        <v>44990</v>
      </c>
      <c r="E1322" s="5" t="s">
        <v>76</v>
      </c>
      <c r="F1322" s="5" t="s">
        <v>81</v>
      </c>
      <c r="G1322" s="5" t="s">
        <v>81</v>
      </c>
      <c r="H1322" t="s">
        <v>30</v>
      </c>
      <c r="I1322" s="4">
        <v>3400</v>
      </c>
      <c r="J1322" s="5">
        <v>6</v>
      </c>
      <c r="K1322" s="4">
        <f t="shared" si="34"/>
        <v>20400</v>
      </c>
      <c r="L1322" s="4">
        <f t="shared" si="35"/>
        <v>7140</v>
      </c>
      <c r="M1322" s="3">
        <v>0.35</v>
      </c>
    </row>
    <row r="1323" spans="2:13" x14ac:dyDescent="0.25">
      <c r="B1323" t="s">
        <v>22</v>
      </c>
      <c r="C1323" s="1" t="s">
        <v>20</v>
      </c>
      <c r="D1323" s="2">
        <v>44997</v>
      </c>
      <c r="E1323" s="5" t="s">
        <v>76</v>
      </c>
      <c r="F1323" s="5" t="s">
        <v>81</v>
      </c>
      <c r="G1323" s="5" t="s">
        <v>81</v>
      </c>
      <c r="H1323" t="s">
        <v>28</v>
      </c>
      <c r="I1323" s="4">
        <v>1500</v>
      </c>
      <c r="J1323" s="5">
        <v>3</v>
      </c>
      <c r="K1323" s="4">
        <f t="shared" si="34"/>
        <v>4500</v>
      </c>
      <c r="L1323" s="4">
        <f t="shared" si="35"/>
        <v>1800</v>
      </c>
      <c r="M1323" s="3">
        <v>0.4</v>
      </c>
    </row>
    <row r="1324" spans="2:13" x14ac:dyDescent="0.25">
      <c r="B1324" t="s">
        <v>27</v>
      </c>
      <c r="C1324" s="1" t="s">
        <v>20</v>
      </c>
      <c r="D1324" s="2">
        <v>44997</v>
      </c>
      <c r="E1324" s="5" t="s">
        <v>76</v>
      </c>
      <c r="F1324" s="5" t="s">
        <v>81</v>
      </c>
      <c r="G1324" s="5" t="s">
        <v>81</v>
      </c>
      <c r="H1324" t="s">
        <v>21</v>
      </c>
      <c r="I1324" s="4">
        <v>1200</v>
      </c>
      <c r="J1324" s="5">
        <v>7</v>
      </c>
      <c r="K1324" s="4">
        <f t="shared" si="34"/>
        <v>8400</v>
      </c>
      <c r="L1324" s="4">
        <f t="shared" si="35"/>
        <v>2520</v>
      </c>
      <c r="M1324" s="3">
        <v>0.3</v>
      </c>
    </row>
    <row r="1325" spans="2:13" x14ac:dyDescent="0.25">
      <c r="B1325" t="s">
        <v>22</v>
      </c>
      <c r="C1325" s="1" t="s">
        <v>20</v>
      </c>
      <c r="D1325" s="2">
        <v>44997</v>
      </c>
      <c r="E1325" s="5" t="s">
        <v>76</v>
      </c>
      <c r="F1325" s="5" t="s">
        <v>81</v>
      </c>
      <c r="G1325" s="5" t="s">
        <v>81</v>
      </c>
      <c r="H1325" t="s">
        <v>33</v>
      </c>
      <c r="I1325" s="4">
        <v>4600</v>
      </c>
      <c r="J1325" s="5">
        <v>9</v>
      </c>
      <c r="K1325" s="4">
        <f t="shared" si="34"/>
        <v>41400</v>
      </c>
      <c r="L1325" s="4">
        <f t="shared" si="35"/>
        <v>10350</v>
      </c>
      <c r="M1325" s="3">
        <v>0.25</v>
      </c>
    </row>
    <row r="1326" spans="2:13" x14ac:dyDescent="0.25">
      <c r="B1326" t="s">
        <v>27</v>
      </c>
      <c r="C1326" s="1" t="s">
        <v>20</v>
      </c>
      <c r="D1326" s="2">
        <v>45004</v>
      </c>
      <c r="E1326" s="5" t="s">
        <v>76</v>
      </c>
      <c r="F1326" s="5" t="s">
        <v>81</v>
      </c>
      <c r="G1326" s="5" t="s">
        <v>81</v>
      </c>
      <c r="H1326" t="s">
        <v>19</v>
      </c>
      <c r="I1326" s="4">
        <v>500</v>
      </c>
      <c r="J1326" s="5">
        <v>7</v>
      </c>
      <c r="K1326" s="4">
        <f t="shared" si="34"/>
        <v>3500</v>
      </c>
      <c r="L1326" s="4">
        <f t="shared" si="35"/>
        <v>875</v>
      </c>
      <c r="M1326" s="3">
        <v>0.25</v>
      </c>
    </row>
    <row r="1327" spans="2:13" x14ac:dyDescent="0.25">
      <c r="B1327" t="s">
        <v>22</v>
      </c>
      <c r="C1327" s="1" t="s">
        <v>20</v>
      </c>
      <c r="D1327" s="2">
        <v>45004</v>
      </c>
      <c r="E1327" s="5" t="s">
        <v>76</v>
      </c>
      <c r="F1327" s="5" t="s">
        <v>81</v>
      </c>
      <c r="G1327" s="5" t="s">
        <v>81</v>
      </c>
      <c r="H1327" t="s">
        <v>28</v>
      </c>
      <c r="I1327" s="4">
        <v>1500</v>
      </c>
      <c r="J1327" s="5">
        <v>7</v>
      </c>
      <c r="K1327" s="4">
        <f t="shared" si="34"/>
        <v>10500</v>
      </c>
      <c r="L1327" s="4">
        <f t="shared" si="35"/>
        <v>4200</v>
      </c>
      <c r="M1327" s="3">
        <v>0.4</v>
      </c>
    </row>
    <row r="1328" spans="2:13" x14ac:dyDescent="0.25">
      <c r="B1328" t="s">
        <v>24</v>
      </c>
      <c r="C1328" s="1" t="s">
        <v>14</v>
      </c>
      <c r="D1328" s="2">
        <v>45004</v>
      </c>
      <c r="E1328" s="5" t="s">
        <v>76</v>
      </c>
      <c r="F1328" s="5" t="s">
        <v>81</v>
      </c>
      <c r="G1328" s="5" t="s">
        <v>81</v>
      </c>
      <c r="H1328" t="s">
        <v>33</v>
      </c>
      <c r="I1328" s="4">
        <v>4600</v>
      </c>
      <c r="J1328" s="5">
        <v>7</v>
      </c>
      <c r="K1328" s="4">
        <f t="shared" si="34"/>
        <v>32200</v>
      </c>
      <c r="L1328" s="4">
        <f t="shared" si="35"/>
        <v>8050</v>
      </c>
      <c r="M1328" s="3">
        <v>0.25</v>
      </c>
    </row>
    <row r="1329" spans="2:13" x14ac:dyDescent="0.25">
      <c r="B1329" t="s">
        <v>13</v>
      </c>
      <c r="C1329" s="1" t="s">
        <v>20</v>
      </c>
      <c r="D1329" s="2">
        <v>45011</v>
      </c>
      <c r="E1329" s="5" t="s">
        <v>76</v>
      </c>
      <c r="F1329" s="5" t="s">
        <v>81</v>
      </c>
      <c r="G1329" s="5" t="s">
        <v>81</v>
      </c>
      <c r="H1329" t="s">
        <v>26</v>
      </c>
      <c r="I1329" s="4">
        <v>1700</v>
      </c>
      <c r="J1329" s="5">
        <v>5</v>
      </c>
      <c r="K1329" s="4">
        <f t="shared" si="34"/>
        <v>8500</v>
      </c>
      <c r="L1329" s="4">
        <f t="shared" si="35"/>
        <v>4250</v>
      </c>
      <c r="M1329" s="3">
        <v>0.5</v>
      </c>
    </row>
    <row r="1330" spans="2:13" x14ac:dyDescent="0.25">
      <c r="B1330" t="s">
        <v>24</v>
      </c>
      <c r="C1330" s="1" t="s">
        <v>20</v>
      </c>
      <c r="D1330" s="2">
        <v>45011</v>
      </c>
      <c r="E1330" s="5" t="s">
        <v>76</v>
      </c>
      <c r="F1330" s="5" t="s">
        <v>81</v>
      </c>
      <c r="G1330" s="5" t="s">
        <v>81</v>
      </c>
      <c r="H1330" t="s">
        <v>29</v>
      </c>
      <c r="I1330" s="4">
        <v>5340</v>
      </c>
      <c r="J1330" s="5">
        <v>8</v>
      </c>
      <c r="K1330" s="4">
        <f t="shared" si="34"/>
        <v>42720</v>
      </c>
      <c r="L1330" s="4">
        <f t="shared" si="35"/>
        <v>12816</v>
      </c>
      <c r="M1330" s="3">
        <v>0.3</v>
      </c>
    </row>
    <row r="1331" spans="2:13" x14ac:dyDescent="0.25">
      <c r="B1331" t="s">
        <v>13</v>
      </c>
      <c r="C1331" s="1" t="s">
        <v>20</v>
      </c>
      <c r="D1331" s="2">
        <v>45011</v>
      </c>
      <c r="E1331" s="5" t="s">
        <v>76</v>
      </c>
      <c r="F1331" s="5" t="s">
        <v>81</v>
      </c>
      <c r="G1331" s="5" t="s">
        <v>81</v>
      </c>
      <c r="H1331" t="s">
        <v>35</v>
      </c>
      <c r="I1331" s="4">
        <v>4500</v>
      </c>
      <c r="J1331" s="5">
        <v>10</v>
      </c>
      <c r="K1331" s="4">
        <f t="shared" si="34"/>
        <v>45000</v>
      </c>
      <c r="L1331" s="4">
        <f t="shared" si="35"/>
        <v>11250</v>
      </c>
      <c r="M1331" s="3">
        <v>0.25</v>
      </c>
    </row>
    <row r="1332" spans="2:13" x14ac:dyDescent="0.25">
      <c r="B1332" t="s">
        <v>24</v>
      </c>
      <c r="C1332" s="1" t="s">
        <v>14</v>
      </c>
      <c r="D1332" s="2">
        <v>45018</v>
      </c>
      <c r="E1332" s="5" t="s">
        <v>76</v>
      </c>
      <c r="F1332" s="5" t="s">
        <v>81</v>
      </c>
      <c r="G1332" s="5" t="s">
        <v>81</v>
      </c>
      <c r="H1332" t="s">
        <v>21</v>
      </c>
      <c r="I1332" s="4">
        <v>1200</v>
      </c>
      <c r="J1332" s="5">
        <v>1</v>
      </c>
      <c r="K1332" s="4">
        <f t="shared" si="34"/>
        <v>1200</v>
      </c>
      <c r="L1332" s="4">
        <f t="shared" si="35"/>
        <v>360</v>
      </c>
      <c r="M1332" s="3">
        <v>0.3</v>
      </c>
    </row>
    <row r="1333" spans="2:13" x14ac:dyDescent="0.25">
      <c r="B1333" t="s">
        <v>27</v>
      </c>
      <c r="C1333" s="1" t="s">
        <v>20</v>
      </c>
      <c r="D1333" s="2">
        <v>45018</v>
      </c>
      <c r="E1333" s="5" t="s">
        <v>76</v>
      </c>
      <c r="F1333" s="5" t="s">
        <v>81</v>
      </c>
      <c r="G1333" s="5" t="s">
        <v>81</v>
      </c>
      <c r="H1333" t="s">
        <v>26</v>
      </c>
      <c r="I1333" s="4">
        <v>1700</v>
      </c>
      <c r="J1333" s="5">
        <v>1</v>
      </c>
      <c r="K1333" s="4">
        <f t="shared" si="34"/>
        <v>1700</v>
      </c>
      <c r="L1333" s="4">
        <f t="shared" si="35"/>
        <v>850</v>
      </c>
      <c r="M1333" s="3">
        <v>0.5</v>
      </c>
    </row>
    <row r="1334" spans="2:13" x14ac:dyDescent="0.25">
      <c r="B1334" t="s">
        <v>27</v>
      </c>
      <c r="C1334" s="1" t="s">
        <v>14</v>
      </c>
      <c r="D1334" s="2">
        <v>45018</v>
      </c>
      <c r="E1334" s="5" t="s">
        <v>76</v>
      </c>
      <c r="F1334" s="5" t="s">
        <v>81</v>
      </c>
      <c r="G1334" s="5" t="s">
        <v>81</v>
      </c>
      <c r="H1334" t="s">
        <v>19</v>
      </c>
      <c r="I1334" s="4">
        <v>500</v>
      </c>
      <c r="J1334" s="5">
        <v>9</v>
      </c>
      <c r="K1334" s="4">
        <f t="shared" si="34"/>
        <v>4500</v>
      </c>
      <c r="L1334" s="4">
        <f t="shared" si="35"/>
        <v>1125</v>
      </c>
      <c r="M1334" s="3">
        <v>0.25</v>
      </c>
    </row>
    <row r="1335" spans="2:13" x14ac:dyDescent="0.25">
      <c r="B1335" t="s">
        <v>13</v>
      </c>
      <c r="C1335" s="1" t="s">
        <v>20</v>
      </c>
      <c r="D1335" s="2">
        <v>45025</v>
      </c>
      <c r="E1335" s="5" t="s">
        <v>76</v>
      </c>
      <c r="F1335" s="5" t="s">
        <v>81</v>
      </c>
      <c r="G1335" s="5" t="s">
        <v>81</v>
      </c>
      <c r="H1335" t="s">
        <v>19</v>
      </c>
      <c r="I1335" s="4">
        <v>500</v>
      </c>
      <c r="J1335" s="5">
        <v>6</v>
      </c>
      <c r="K1335" s="4">
        <f t="shared" si="34"/>
        <v>3000</v>
      </c>
      <c r="L1335" s="4">
        <f t="shared" si="35"/>
        <v>750</v>
      </c>
      <c r="M1335" s="3">
        <v>0.25</v>
      </c>
    </row>
    <row r="1336" spans="2:13" x14ac:dyDescent="0.25">
      <c r="B1336" t="s">
        <v>24</v>
      </c>
      <c r="C1336" s="1" t="s">
        <v>14</v>
      </c>
      <c r="D1336" s="2">
        <v>45025</v>
      </c>
      <c r="E1336" s="5" t="s">
        <v>76</v>
      </c>
      <c r="F1336" s="5" t="s">
        <v>81</v>
      </c>
      <c r="G1336" s="5" t="s">
        <v>81</v>
      </c>
      <c r="H1336" t="s">
        <v>31</v>
      </c>
      <c r="I1336" s="4">
        <v>5300</v>
      </c>
      <c r="J1336" s="5">
        <v>3</v>
      </c>
      <c r="K1336" s="4">
        <f t="shared" si="34"/>
        <v>15900</v>
      </c>
      <c r="L1336" s="4">
        <f t="shared" si="35"/>
        <v>4770</v>
      </c>
      <c r="M1336" s="3">
        <v>0.3</v>
      </c>
    </row>
    <row r="1337" spans="2:13" x14ac:dyDescent="0.25">
      <c r="B1337" t="s">
        <v>13</v>
      </c>
      <c r="C1337" s="1" t="s">
        <v>20</v>
      </c>
      <c r="D1337" s="2">
        <v>45025</v>
      </c>
      <c r="E1337" s="5" t="s">
        <v>76</v>
      </c>
      <c r="F1337" s="5" t="s">
        <v>81</v>
      </c>
      <c r="G1337" s="5" t="s">
        <v>81</v>
      </c>
      <c r="H1337" t="s">
        <v>35</v>
      </c>
      <c r="I1337" s="4">
        <v>4500</v>
      </c>
      <c r="J1337" s="5">
        <v>7</v>
      </c>
      <c r="K1337" s="4">
        <f t="shared" si="34"/>
        <v>31500</v>
      </c>
      <c r="L1337" s="4">
        <f t="shared" si="35"/>
        <v>7875</v>
      </c>
      <c r="M1337" s="3">
        <v>0.25</v>
      </c>
    </row>
    <row r="1338" spans="2:13" x14ac:dyDescent="0.25">
      <c r="B1338" t="s">
        <v>13</v>
      </c>
      <c r="C1338" s="1" t="s">
        <v>20</v>
      </c>
      <c r="D1338" s="2">
        <v>45032</v>
      </c>
      <c r="E1338" s="5" t="s">
        <v>76</v>
      </c>
      <c r="F1338" s="5" t="s">
        <v>81</v>
      </c>
      <c r="G1338" s="5" t="s">
        <v>81</v>
      </c>
      <c r="H1338" t="s">
        <v>19</v>
      </c>
      <c r="I1338" s="4">
        <v>500</v>
      </c>
      <c r="J1338" s="5">
        <v>1</v>
      </c>
      <c r="K1338" s="4">
        <f t="shared" si="34"/>
        <v>500</v>
      </c>
      <c r="L1338" s="4">
        <f t="shared" si="35"/>
        <v>125</v>
      </c>
      <c r="M1338" s="3">
        <v>0.25</v>
      </c>
    </row>
    <row r="1339" spans="2:13" x14ac:dyDescent="0.25">
      <c r="B1339" t="s">
        <v>34</v>
      </c>
      <c r="C1339" s="1" t="s">
        <v>20</v>
      </c>
      <c r="D1339" s="2">
        <v>45032</v>
      </c>
      <c r="E1339" s="5" t="s">
        <v>76</v>
      </c>
      <c r="F1339" s="5" t="s">
        <v>81</v>
      </c>
      <c r="G1339" s="5" t="s">
        <v>81</v>
      </c>
      <c r="H1339" t="s">
        <v>28</v>
      </c>
      <c r="I1339" s="4">
        <v>1500</v>
      </c>
      <c r="J1339" s="5">
        <v>5</v>
      </c>
      <c r="K1339" s="4">
        <f t="shared" si="34"/>
        <v>7500</v>
      </c>
      <c r="L1339" s="4">
        <f t="shared" si="35"/>
        <v>3000</v>
      </c>
      <c r="M1339" s="3">
        <v>0.4</v>
      </c>
    </row>
    <row r="1340" spans="2:13" x14ac:dyDescent="0.25">
      <c r="B1340" t="s">
        <v>27</v>
      </c>
      <c r="C1340" s="1" t="s">
        <v>14</v>
      </c>
      <c r="D1340" s="2">
        <v>45032</v>
      </c>
      <c r="E1340" s="5" t="s">
        <v>76</v>
      </c>
      <c r="F1340" s="5" t="s">
        <v>81</v>
      </c>
      <c r="G1340" s="5" t="s">
        <v>81</v>
      </c>
      <c r="H1340" t="s">
        <v>18</v>
      </c>
      <c r="I1340" s="4">
        <v>8902</v>
      </c>
      <c r="J1340" s="5">
        <v>12</v>
      </c>
      <c r="K1340" s="4">
        <f t="shared" si="34"/>
        <v>106824</v>
      </c>
      <c r="L1340" s="4">
        <f t="shared" si="35"/>
        <v>37388.399999999994</v>
      </c>
      <c r="M1340" s="3">
        <v>0.35</v>
      </c>
    </row>
    <row r="1341" spans="2:13" x14ac:dyDescent="0.25">
      <c r="B1341" t="s">
        <v>27</v>
      </c>
      <c r="C1341" s="1" t="s">
        <v>20</v>
      </c>
      <c r="D1341" s="2">
        <v>45039</v>
      </c>
      <c r="E1341" s="5" t="s">
        <v>76</v>
      </c>
      <c r="F1341" s="5" t="s">
        <v>81</v>
      </c>
      <c r="G1341" s="5" t="s">
        <v>81</v>
      </c>
      <c r="H1341" t="s">
        <v>26</v>
      </c>
      <c r="I1341" s="4">
        <v>1700</v>
      </c>
      <c r="J1341" s="5">
        <v>1</v>
      </c>
      <c r="K1341" s="4">
        <f t="shared" si="34"/>
        <v>1700</v>
      </c>
      <c r="L1341" s="4">
        <f t="shared" si="35"/>
        <v>850</v>
      </c>
      <c r="M1341" s="3">
        <v>0.5</v>
      </c>
    </row>
    <row r="1342" spans="2:13" x14ac:dyDescent="0.25">
      <c r="B1342" t="s">
        <v>27</v>
      </c>
      <c r="C1342" s="1" t="s">
        <v>14</v>
      </c>
      <c r="D1342" s="2">
        <v>45039</v>
      </c>
      <c r="E1342" s="5" t="s">
        <v>76</v>
      </c>
      <c r="F1342" s="5" t="s">
        <v>81</v>
      </c>
      <c r="G1342" s="5" t="s">
        <v>81</v>
      </c>
      <c r="H1342" t="s">
        <v>30</v>
      </c>
      <c r="I1342" s="4">
        <v>3400</v>
      </c>
      <c r="J1342" s="5">
        <v>2</v>
      </c>
      <c r="K1342" s="4">
        <f t="shared" si="34"/>
        <v>6800</v>
      </c>
      <c r="L1342" s="4">
        <f t="shared" si="35"/>
        <v>2380</v>
      </c>
      <c r="M1342" s="3">
        <v>0.35</v>
      </c>
    </row>
    <row r="1343" spans="2:13" x14ac:dyDescent="0.25">
      <c r="B1343" t="s">
        <v>13</v>
      </c>
      <c r="C1343" s="1" t="s">
        <v>20</v>
      </c>
      <c r="D1343" s="2">
        <v>45039</v>
      </c>
      <c r="E1343" s="5" t="s">
        <v>76</v>
      </c>
      <c r="F1343" s="5" t="s">
        <v>81</v>
      </c>
      <c r="G1343" s="5" t="s">
        <v>81</v>
      </c>
      <c r="H1343" t="s">
        <v>31</v>
      </c>
      <c r="I1343" s="4">
        <v>5300</v>
      </c>
      <c r="J1343" s="5">
        <v>9</v>
      </c>
      <c r="K1343" s="4">
        <f t="shared" si="34"/>
        <v>47700</v>
      </c>
      <c r="L1343" s="4">
        <f t="shared" si="35"/>
        <v>14310</v>
      </c>
      <c r="M1343" s="3">
        <v>0.3</v>
      </c>
    </row>
    <row r="1344" spans="2:13" x14ac:dyDescent="0.25">
      <c r="B1344" t="s">
        <v>27</v>
      </c>
      <c r="C1344" s="1" t="s">
        <v>20</v>
      </c>
      <c r="D1344" s="2">
        <v>45046</v>
      </c>
      <c r="E1344" s="5" t="s">
        <v>76</v>
      </c>
      <c r="F1344" s="5" t="s">
        <v>81</v>
      </c>
      <c r="G1344" s="5" t="s">
        <v>81</v>
      </c>
      <c r="H1344" t="s">
        <v>35</v>
      </c>
      <c r="I1344" s="4">
        <v>4500</v>
      </c>
      <c r="J1344" s="5">
        <v>1</v>
      </c>
      <c r="K1344" s="4">
        <f t="shared" si="34"/>
        <v>4500</v>
      </c>
      <c r="L1344" s="4">
        <f t="shared" si="35"/>
        <v>1125</v>
      </c>
      <c r="M1344" s="3">
        <v>0.25</v>
      </c>
    </row>
    <row r="1345" spans="2:13" x14ac:dyDescent="0.25">
      <c r="B1345" t="s">
        <v>22</v>
      </c>
      <c r="C1345" s="1" t="s">
        <v>20</v>
      </c>
      <c r="D1345" s="2">
        <v>45046</v>
      </c>
      <c r="E1345" s="5" t="s">
        <v>76</v>
      </c>
      <c r="F1345" s="5" t="s">
        <v>81</v>
      </c>
      <c r="G1345" s="5" t="s">
        <v>81</v>
      </c>
      <c r="H1345" t="s">
        <v>21</v>
      </c>
      <c r="I1345" s="4">
        <v>1200</v>
      </c>
      <c r="J1345" s="5">
        <v>4</v>
      </c>
      <c r="K1345" s="4">
        <f t="shared" si="34"/>
        <v>4800</v>
      </c>
      <c r="L1345" s="4">
        <f t="shared" si="35"/>
        <v>1440</v>
      </c>
      <c r="M1345" s="3">
        <v>0.3</v>
      </c>
    </row>
    <row r="1346" spans="2:13" x14ac:dyDescent="0.25">
      <c r="B1346" t="s">
        <v>27</v>
      </c>
      <c r="C1346" s="1" t="s">
        <v>20</v>
      </c>
      <c r="D1346" s="2">
        <v>45046</v>
      </c>
      <c r="E1346" s="5" t="s">
        <v>76</v>
      </c>
      <c r="F1346" s="5" t="s">
        <v>81</v>
      </c>
      <c r="G1346" s="5" t="s">
        <v>81</v>
      </c>
      <c r="H1346" t="s">
        <v>28</v>
      </c>
      <c r="I1346" s="4">
        <v>1500</v>
      </c>
      <c r="J1346" s="5">
        <v>7</v>
      </c>
      <c r="K1346" s="4">
        <f t="shared" si="34"/>
        <v>10500</v>
      </c>
      <c r="L1346" s="4">
        <f t="shared" si="35"/>
        <v>4200</v>
      </c>
      <c r="M1346" s="3">
        <v>0.4</v>
      </c>
    </row>
    <row r="1347" spans="2:13" x14ac:dyDescent="0.25">
      <c r="B1347" t="s">
        <v>13</v>
      </c>
      <c r="C1347" s="1" t="s">
        <v>14</v>
      </c>
      <c r="D1347" s="2">
        <v>45053</v>
      </c>
      <c r="E1347" s="5" t="s">
        <v>76</v>
      </c>
      <c r="F1347" s="5" t="s">
        <v>81</v>
      </c>
      <c r="G1347" s="5" t="s">
        <v>81</v>
      </c>
      <c r="H1347" t="s">
        <v>25</v>
      </c>
      <c r="I1347" s="4">
        <v>300</v>
      </c>
      <c r="J1347" s="5">
        <v>12</v>
      </c>
      <c r="K1347" s="4">
        <f t="shared" si="34"/>
        <v>3600</v>
      </c>
      <c r="L1347" s="4">
        <f t="shared" si="35"/>
        <v>540</v>
      </c>
      <c r="M1347" s="3">
        <v>0.15</v>
      </c>
    </row>
    <row r="1348" spans="2:13" x14ac:dyDescent="0.25">
      <c r="B1348" t="s">
        <v>34</v>
      </c>
      <c r="C1348" s="1" t="s">
        <v>20</v>
      </c>
      <c r="D1348" s="2">
        <v>45053</v>
      </c>
      <c r="E1348" s="5" t="s">
        <v>76</v>
      </c>
      <c r="F1348" s="5" t="s">
        <v>81</v>
      </c>
      <c r="G1348" s="5" t="s">
        <v>81</v>
      </c>
      <c r="H1348" t="s">
        <v>26</v>
      </c>
      <c r="I1348" s="4">
        <v>1700</v>
      </c>
      <c r="J1348" s="5">
        <v>12</v>
      </c>
      <c r="K1348" s="4">
        <f t="shared" si="34"/>
        <v>20400</v>
      </c>
      <c r="L1348" s="4">
        <f t="shared" si="35"/>
        <v>10200</v>
      </c>
      <c r="M1348" s="3">
        <v>0.5</v>
      </c>
    </row>
    <row r="1349" spans="2:13" x14ac:dyDescent="0.25">
      <c r="B1349" t="s">
        <v>27</v>
      </c>
      <c r="C1349" s="1" t="s">
        <v>20</v>
      </c>
      <c r="D1349" s="2">
        <v>45053</v>
      </c>
      <c r="E1349" s="5" t="s">
        <v>76</v>
      </c>
      <c r="F1349" s="5" t="s">
        <v>81</v>
      </c>
      <c r="G1349" s="5" t="s">
        <v>81</v>
      </c>
      <c r="H1349" t="s">
        <v>29</v>
      </c>
      <c r="I1349" s="4">
        <v>5340</v>
      </c>
      <c r="J1349" s="5">
        <v>4</v>
      </c>
      <c r="K1349" s="4">
        <f t="shared" si="34"/>
        <v>21360</v>
      </c>
      <c r="L1349" s="4">
        <f t="shared" si="35"/>
        <v>6408</v>
      </c>
      <c r="M1349" s="3">
        <v>0.3</v>
      </c>
    </row>
    <row r="1350" spans="2:13" x14ac:dyDescent="0.25">
      <c r="B1350" t="s">
        <v>34</v>
      </c>
      <c r="C1350" s="1" t="s">
        <v>20</v>
      </c>
      <c r="D1350" s="2">
        <v>45060</v>
      </c>
      <c r="E1350" s="5" t="s">
        <v>76</v>
      </c>
      <c r="F1350" s="5" t="s">
        <v>81</v>
      </c>
      <c r="G1350" s="5" t="s">
        <v>81</v>
      </c>
      <c r="H1350" t="s">
        <v>26</v>
      </c>
      <c r="I1350" s="4">
        <v>1700</v>
      </c>
      <c r="J1350" s="5">
        <v>11</v>
      </c>
      <c r="K1350" s="4">
        <f t="shared" si="34"/>
        <v>18700</v>
      </c>
      <c r="L1350" s="4">
        <f t="shared" si="35"/>
        <v>9350</v>
      </c>
      <c r="M1350" s="3">
        <v>0.5</v>
      </c>
    </row>
    <row r="1351" spans="2:13" x14ac:dyDescent="0.25">
      <c r="B1351" t="s">
        <v>27</v>
      </c>
      <c r="C1351" s="1" t="s">
        <v>14</v>
      </c>
      <c r="D1351" s="2">
        <v>45060</v>
      </c>
      <c r="E1351" s="5" t="s">
        <v>76</v>
      </c>
      <c r="F1351" s="5" t="s">
        <v>81</v>
      </c>
      <c r="G1351" s="5" t="s">
        <v>81</v>
      </c>
      <c r="H1351" t="s">
        <v>29</v>
      </c>
      <c r="I1351" s="4">
        <v>5340</v>
      </c>
      <c r="J1351" s="5">
        <v>4</v>
      </c>
      <c r="K1351" s="4">
        <f t="shared" si="34"/>
        <v>21360</v>
      </c>
      <c r="L1351" s="4">
        <f t="shared" si="35"/>
        <v>6408</v>
      </c>
      <c r="M1351" s="3">
        <v>0.3</v>
      </c>
    </row>
    <row r="1352" spans="2:13" x14ac:dyDescent="0.25">
      <c r="B1352" t="s">
        <v>27</v>
      </c>
      <c r="C1352" s="1" t="s">
        <v>20</v>
      </c>
      <c r="D1352" s="2">
        <v>45060</v>
      </c>
      <c r="E1352" s="5" t="s">
        <v>76</v>
      </c>
      <c r="F1352" s="5" t="s">
        <v>81</v>
      </c>
      <c r="G1352" s="5" t="s">
        <v>81</v>
      </c>
      <c r="H1352" t="s">
        <v>30</v>
      </c>
      <c r="I1352" s="4">
        <v>3400</v>
      </c>
      <c r="J1352" s="5">
        <v>9</v>
      </c>
      <c r="K1352" s="4">
        <f t="shared" si="34"/>
        <v>30600</v>
      </c>
      <c r="L1352" s="4">
        <f t="shared" si="35"/>
        <v>10710</v>
      </c>
      <c r="M1352" s="3">
        <v>0.35</v>
      </c>
    </row>
    <row r="1353" spans="2:13" x14ac:dyDescent="0.25">
      <c r="B1353" t="s">
        <v>22</v>
      </c>
      <c r="C1353" s="1" t="s">
        <v>20</v>
      </c>
      <c r="D1353" s="2">
        <v>45067</v>
      </c>
      <c r="E1353" s="5" t="s">
        <v>76</v>
      </c>
      <c r="F1353" s="5" t="s">
        <v>81</v>
      </c>
      <c r="G1353" s="5" t="s">
        <v>81</v>
      </c>
      <c r="H1353" t="s">
        <v>33</v>
      </c>
      <c r="I1353" s="4">
        <v>4600</v>
      </c>
      <c r="J1353" s="5">
        <v>2</v>
      </c>
      <c r="K1353" s="4">
        <f t="shared" si="34"/>
        <v>9200</v>
      </c>
      <c r="L1353" s="4">
        <f t="shared" si="35"/>
        <v>2300</v>
      </c>
      <c r="M1353" s="3">
        <v>0.25</v>
      </c>
    </row>
    <row r="1354" spans="2:13" x14ac:dyDescent="0.25">
      <c r="B1354" t="s">
        <v>22</v>
      </c>
      <c r="C1354" s="1" t="s">
        <v>20</v>
      </c>
      <c r="D1354" s="2">
        <v>45067</v>
      </c>
      <c r="E1354" s="5" t="s">
        <v>76</v>
      </c>
      <c r="F1354" s="5" t="s">
        <v>81</v>
      </c>
      <c r="G1354" s="5" t="s">
        <v>81</v>
      </c>
      <c r="H1354" t="s">
        <v>29</v>
      </c>
      <c r="I1354" s="4">
        <v>5340</v>
      </c>
      <c r="J1354" s="5">
        <v>5</v>
      </c>
      <c r="K1354" s="4">
        <f t="shared" si="34"/>
        <v>26700</v>
      </c>
      <c r="L1354" s="4">
        <f t="shared" si="35"/>
        <v>8010</v>
      </c>
      <c r="M1354" s="3">
        <v>0.3</v>
      </c>
    </row>
    <row r="1355" spans="2:13" x14ac:dyDescent="0.25">
      <c r="B1355" t="s">
        <v>34</v>
      </c>
      <c r="C1355" s="1" t="s">
        <v>14</v>
      </c>
      <c r="D1355" s="2">
        <v>45067</v>
      </c>
      <c r="E1355" s="5" t="s">
        <v>76</v>
      </c>
      <c r="F1355" s="5" t="s">
        <v>81</v>
      </c>
      <c r="G1355" s="5" t="s">
        <v>81</v>
      </c>
      <c r="H1355" t="s">
        <v>23</v>
      </c>
      <c r="I1355" s="4">
        <v>5130</v>
      </c>
      <c r="J1355" s="5">
        <v>12</v>
      </c>
      <c r="K1355" s="4">
        <f t="shared" si="34"/>
        <v>61560</v>
      </c>
      <c r="L1355" s="4">
        <f t="shared" si="35"/>
        <v>24624</v>
      </c>
      <c r="M1355" s="3">
        <v>0.4</v>
      </c>
    </row>
    <row r="1356" spans="2:13" x14ac:dyDescent="0.25">
      <c r="B1356" t="s">
        <v>13</v>
      </c>
      <c r="C1356" s="1" t="s">
        <v>20</v>
      </c>
      <c r="D1356" s="2">
        <v>45074</v>
      </c>
      <c r="E1356" s="5" t="s">
        <v>76</v>
      </c>
      <c r="F1356" s="5" t="s">
        <v>81</v>
      </c>
      <c r="G1356" s="5" t="s">
        <v>81</v>
      </c>
      <c r="H1356" t="s">
        <v>28</v>
      </c>
      <c r="I1356" s="4">
        <v>1500</v>
      </c>
      <c r="J1356" s="5">
        <v>2</v>
      </c>
      <c r="K1356" s="4">
        <f t="shared" si="34"/>
        <v>3000</v>
      </c>
      <c r="L1356" s="4">
        <f t="shared" si="35"/>
        <v>1200</v>
      </c>
      <c r="M1356" s="3">
        <v>0.4</v>
      </c>
    </row>
    <row r="1357" spans="2:13" x14ac:dyDescent="0.25">
      <c r="B1357" t="s">
        <v>13</v>
      </c>
      <c r="C1357" s="1" t="s">
        <v>14</v>
      </c>
      <c r="D1357" s="2">
        <v>45074</v>
      </c>
      <c r="E1357" s="5" t="s">
        <v>76</v>
      </c>
      <c r="F1357" s="5" t="s">
        <v>81</v>
      </c>
      <c r="G1357" s="5" t="s">
        <v>81</v>
      </c>
      <c r="H1357" t="s">
        <v>26</v>
      </c>
      <c r="I1357" s="4">
        <v>1700</v>
      </c>
      <c r="J1357" s="5">
        <v>5</v>
      </c>
      <c r="K1357" s="4">
        <f t="shared" si="34"/>
        <v>8500</v>
      </c>
      <c r="L1357" s="4">
        <f t="shared" si="35"/>
        <v>4250</v>
      </c>
      <c r="M1357" s="3">
        <v>0.5</v>
      </c>
    </row>
    <row r="1358" spans="2:13" x14ac:dyDescent="0.25">
      <c r="B1358" t="s">
        <v>13</v>
      </c>
      <c r="C1358" s="1" t="s">
        <v>14</v>
      </c>
      <c r="D1358" s="2">
        <v>45074</v>
      </c>
      <c r="E1358" s="5" t="s">
        <v>76</v>
      </c>
      <c r="F1358" s="5" t="s">
        <v>81</v>
      </c>
      <c r="G1358" s="5" t="s">
        <v>81</v>
      </c>
      <c r="H1358" t="s">
        <v>26</v>
      </c>
      <c r="I1358" s="4">
        <v>1700</v>
      </c>
      <c r="J1358" s="5">
        <v>10</v>
      </c>
      <c r="K1358" s="4">
        <f t="shared" si="34"/>
        <v>17000</v>
      </c>
      <c r="L1358" s="4">
        <f t="shared" si="35"/>
        <v>8500</v>
      </c>
      <c r="M1358" s="3">
        <v>0.5</v>
      </c>
    </row>
    <row r="1359" spans="2:13" x14ac:dyDescent="0.25">
      <c r="B1359" t="s">
        <v>27</v>
      </c>
      <c r="C1359" s="1" t="s">
        <v>20</v>
      </c>
      <c r="D1359" s="2">
        <v>45081</v>
      </c>
      <c r="E1359" s="5" t="s">
        <v>76</v>
      </c>
      <c r="F1359" s="5" t="s">
        <v>81</v>
      </c>
      <c r="G1359" s="5" t="s">
        <v>81</v>
      </c>
      <c r="H1359" t="s">
        <v>21</v>
      </c>
      <c r="I1359" s="4">
        <v>1200</v>
      </c>
      <c r="J1359" s="5">
        <v>4</v>
      </c>
      <c r="K1359" s="4">
        <f t="shared" si="34"/>
        <v>4800</v>
      </c>
      <c r="L1359" s="4">
        <f t="shared" si="35"/>
        <v>1440</v>
      </c>
      <c r="M1359" s="3">
        <v>0.3</v>
      </c>
    </row>
    <row r="1360" spans="2:13" x14ac:dyDescent="0.25">
      <c r="B1360" t="s">
        <v>13</v>
      </c>
      <c r="C1360" s="1" t="s">
        <v>20</v>
      </c>
      <c r="D1360" s="2">
        <v>45081</v>
      </c>
      <c r="E1360" s="5" t="s">
        <v>76</v>
      </c>
      <c r="F1360" s="5" t="s">
        <v>81</v>
      </c>
      <c r="G1360" s="5" t="s">
        <v>81</v>
      </c>
      <c r="H1360" t="s">
        <v>33</v>
      </c>
      <c r="I1360" s="4">
        <v>4600</v>
      </c>
      <c r="J1360" s="5">
        <v>3</v>
      </c>
      <c r="K1360" s="4">
        <f t="shared" si="34"/>
        <v>13800</v>
      </c>
      <c r="L1360" s="4">
        <f t="shared" si="35"/>
        <v>3450</v>
      </c>
      <c r="M1360" s="3">
        <v>0.25</v>
      </c>
    </row>
    <row r="1361" spans="2:13" x14ac:dyDescent="0.25">
      <c r="B1361" t="s">
        <v>27</v>
      </c>
      <c r="C1361" s="1" t="s">
        <v>14</v>
      </c>
      <c r="D1361" s="2">
        <v>45081</v>
      </c>
      <c r="E1361" s="5" t="s">
        <v>76</v>
      </c>
      <c r="F1361" s="5" t="s">
        <v>81</v>
      </c>
      <c r="G1361" s="5" t="s">
        <v>81</v>
      </c>
      <c r="H1361" t="s">
        <v>28</v>
      </c>
      <c r="I1361" s="4">
        <v>1500</v>
      </c>
      <c r="J1361" s="5">
        <v>10</v>
      </c>
      <c r="K1361" s="4">
        <f t="shared" si="34"/>
        <v>15000</v>
      </c>
      <c r="L1361" s="4">
        <f t="shared" si="35"/>
        <v>6000</v>
      </c>
      <c r="M1361" s="3">
        <v>0.4</v>
      </c>
    </row>
    <row r="1362" spans="2:13" x14ac:dyDescent="0.25">
      <c r="B1362" t="s">
        <v>24</v>
      </c>
      <c r="C1362" s="1" t="s">
        <v>14</v>
      </c>
      <c r="D1362" s="2">
        <v>45088</v>
      </c>
      <c r="E1362" s="5" t="s">
        <v>76</v>
      </c>
      <c r="F1362" s="5" t="s">
        <v>81</v>
      </c>
      <c r="G1362" s="5" t="s">
        <v>81</v>
      </c>
      <c r="H1362" t="s">
        <v>26</v>
      </c>
      <c r="I1362" s="4">
        <v>1700</v>
      </c>
      <c r="J1362" s="5">
        <v>12</v>
      </c>
      <c r="K1362" s="4">
        <f t="shared" si="34"/>
        <v>20400</v>
      </c>
      <c r="L1362" s="4">
        <f t="shared" si="35"/>
        <v>10200</v>
      </c>
      <c r="M1362" s="3">
        <v>0.5</v>
      </c>
    </row>
    <row r="1363" spans="2:13" x14ac:dyDescent="0.25">
      <c r="B1363" t="s">
        <v>27</v>
      </c>
      <c r="C1363" s="1" t="s">
        <v>20</v>
      </c>
      <c r="D1363" s="2">
        <v>45088</v>
      </c>
      <c r="E1363" s="5" t="s">
        <v>76</v>
      </c>
      <c r="F1363" s="5" t="s">
        <v>81</v>
      </c>
      <c r="G1363" s="5" t="s">
        <v>81</v>
      </c>
      <c r="H1363" t="s">
        <v>30</v>
      </c>
      <c r="I1363" s="4">
        <v>3400</v>
      </c>
      <c r="J1363" s="5">
        <v>9</v>
      </c>
      <c r="K1363" s="4">
        <f t="shared" si="34"/>
        <v>30600</v>
      </c>
      <c r="L1363" s="4">
        <f t="shared" si="35"/>
        <v>10710</v>
      </c>
      <c r="M1363" s="3">
        <v>0.35</v>
      </c>
    </row>
    <row r="1364" spans="2:13" x14ac:dyDescent="0.25">
      <c r="B1364" t="s">
        <v>27</v>
      </c>
      <c r="C1364" s="1" t="s">
        <v>14</v>
      </c>
      <c r="D1364" s="2">
        <v>45088</v>
      </c>
      <c r="E1364" s="5" t="s">
        <v>76</v>
      </c>
      <c r="F1364" s="5" t="s">
        <v>81</v>
      </c>
      <c r="G1364" s="5" t="s">
        <v>81</v>
      </c>
      <c r="H1364" t="s">
        <v>30</v>
      </c>
      <c r="I1364" s="4">
        <v>3400</v>
      </c>
      <c r="J1364" s="5">
        <v>10</v>
      </c>
      <c r="K1364" s="4">
        <f t="shared" si="34"/>
        <v>34000</v>
      </c>
      <c r="L1364" s="4">
        <f t="shared" si="35"/>
        <v>11900</v>
      </c>
      <c r="M1364" s="3">
        <v>0.35</v>
      </c>
    </row>
    <row r="1365" spans="2:13" x14ac:dyDescent="0.25">
      <c r="B1365" t="s">
        <v>27</v>
      </c>
      <c r="C1365" s="1" t="s">
        <v>14</v>
      </c>
      <c r="D1365" s="2">
        <v>45095</v>
      </c>
      <c r="E1365" s="5" t="s">
        <v>76</v>
      </c>
      <c r="F1365" s="5" t="s">
        <v>81</v>
      </c>
      <c r="G1365" s="5" t="s">
        <v>81</v>
      </c>
      <c r="H1365" t="s">
        <v>19</v>
      </c>
      <c r="I1365" s="4">
        <v>500</v>
      </c>
      <c r="J1365" s="5">
        <v>7</v>
      </c>
      <c r="K1365" s="4">
        <f t="shared" si="34"/>
        <v>3500</v>
      </c>
      <c r="L1365" s="4">
        <f t="shared" si="35"/>
        <v>875</v>
      </c>
      <c r="M1365" s="3">
        <v>0.25</v>
      </c>
    </row>
    <row r="1366" spans="2:13" x14ac:dyDescent="0.25">
      <c r="B1366" t="s">
        <v>13</v>
      </c>
      <c r="C1366" s="1" t="s">
        <v>20</v>
      </c>
      <c r="D1366" s="2">
        <v>45095</v>
      </c>
      <c r="E1366" s="5" t="s">
        <v>76</v>
      </c>
      <c r="F1366" s="5" t="s">
        <v>81</v>
      </c>
      <c r="G1366" s="5" t="s">
        <v>81</v>
      </c>
      <c r="H1366" t="s">
        <v>26</v>
      </c>
      <c r="I1366" s="4">
        <v>1700</v>
      </c>
      <c r="J1366" s="5">
        <v>5</v>
      </c>
      <c r="K1366" s="4">
        <f t="shared" si="34"/>
        <v>8500</v>
      </c>
      <c r="L1366" s="4">
        <f t="shared" si="35"/>
        <v>4250</v>
      </c>
      <c r="M1366" s="3">
        <v>0.5</v>
      </c>
    </row>
    <row r="1367" spans="2:13" x14ac:dyDescent="0.25">
      <c r="B1367" t="s">
        <v>13</v>
      </c>
      <c r="C1367" s="1" t="s">
        <v>20</v>
      </c>
      <c r="D1367" s="2">
        <v>45095</v>
      </c>
      <c r="E1367" s="5" t="s">
        <v>76</v>
      </c>
      <c r="F1367" s="5" t="s">
        <v>81</v>
      </c>
      <c r="G1367" s="5" t="s">
        <v>81</v>
      </c>
      <c r="H1367" t="s">
        <v>29</v>
      </c>
      <c r="I1367" s="4">
        <v>5340</v>
      </c>
      <c r="J1367" s="5">
        <v>13</v>
      </c>
      <c r="K1367" s="4">
        <f t="shared" si="34"/>
        <v>69420</v>
      </c>
      <c r="L1367" s="4">
        <f t="shared" si="35"/>
        <v>20826</v>
      </c>
      <c r="M1367" s="3">
        <v>0.3</v>
      </c>
    </row>
    <row r="1368" spans="2:13" x14ac:dyDescent="0.25">
      <c r="B1368" t="s">
        <v>13</v>
      </c>
      <c r="C1368" s="1" t="s">
        <v>14</v>
      </c>
      <c r="D1368" s="2">
        <v>45102</v>
      </c>
      <c r="E1368" s="5" t="s">
        <v>76</v>
      </c>
      <c r="F1368" s="5" t="s">
        <v>81</v>
      </c>
      <c r="G1368" s="5" t="s">
        <v>81</v>
      </c>
      <c r="H1368" t="s">
        <v>26</v>
      </c>
      <c r="I1368" s="4">
        <v>1700</v>
      </c>
      <c r="J1368" s="5">
        <v>3</v>
      </c>
      <c r="K1368" s="4">
        <f t="shared" si="34"/>
        <v>5100</v>
      </c>
      <c r="L1368" s="4">
        <f t="shared" si="35"/>
        <v>2550</v>
      </c>
      <c r="M1368" s="3">
        <v>0.5</v>
      </c>
    </row>
    <row r="1369" spans="2:13" x14ac:dyDescent="0.25">
      <c r="B1369" t="s">
        <v>27</v>
      </c>
      <c r="C1369" s="1" t="s">
        <v>20</v>
      </c>
      <c r="D1369" s="2">
        <v>45102</v>
      </c>
      <c r="E1369" s="5" t="s">
        <v>76</v>
      </c>
      <c r="F1369" s="5" t="s">
        <v>81</v>
      </c>
      <c r="G1369" s="5" t="s">
        <v>81</v>
      </c>
      <c r="H1369" t="s">
        <v>21</v>
      </c>
      <c r="I1369" s="4">
        <v>1200</v>
      </c>
      <c r="J1369" s="5">
        <v>7</v>
      </c>
      <c r="K1369" s="4">
        <f t="shared" si="34"/>
        <v>8400</v>
      </c>
      <c r="L1369" s="4">
        <f t="shared" si="35"/>
        <v>2520</v>
      </c>
      <c r="M1369" s="3">
        <v>0.3</v>
      </c>
    </row>
    <row r="1370" spans="2:13" x14ac:dyDescent="0.25">
      <c r="B1370" t="s">
        <v>13</v>
      </c>
      <c r="C1370" s="1" t="s">
        <v>20</v>
      </c>
      <c r="D1370" s="2">
        <v>45102</v>
      </c>
      <c r="E1370" s="5" t="s">
        <v>76</v>
      </c>
      <c r="F1370" s="5" t="s">
        <v>81</v>
      </c>
      <c r="G1370" s="5" t="s">
        <v>81</v>
      </c>
      <c r="H1370" t="s">
        <v>33</v>
      </c>
      <c r="I1370" s="4">
        <v>4600</v>
      </c>
      <c r="J1370" s="5">
        <v>5</v>
      </c>
      <c r="K1370" s="4">
        <f t="shared" ref="K1370:K1433" si="36">I1370*J1370</f>
        <v>23000</v>
      </c>
      <c r="L1370" s="4">
        <f t="shared" ref="L1370:L1433" si="37">K1370*M1370</f>
        <v>5750</v>
      </c>
      <c r="M1370" s="3">
        <v>0.25</v>
      </c>
    </row>
    <row r="1371" spans="2:13" x14ac:dyDescent="0.25">
      <c r="B1371" t="s">
        <v>27</v>
      </c>
      <c r="C1371" s="1" t="s">
        <v>14</v>
      </c>
      <c r="D1371" s="2">
        <v>45109</v>
      </c>
      <c r="E1371" s="5" t="s">
        <v>76</v>
      </c>
      <c r="F1371" s="5" t="s">
        <v>81</v>
      </c>
      <c r="G1371" s="5" t="s">
        <v>81</v>
      </c>
      <c r="H1371" t="s">
        <v>29</v>
      </c>
      <c r="I1371" s="4">
        <v>5340</v>
      </c>
      <c r="J1371" s="5">
        <v>10</v>
      </c>
      <c r="K1371" s="4">
        <f t="shared" si="36"/>
        <v>53400</v>
      </c>
      <c r="L1371" s="4">
        <f t="shared" si="37"/>
        <v>16020</v>
      </c>
      <c r="M1371" s="3">
        <v>0.3</v>
      </c>
    </row>
    <row r="1372" spans="2:13" x14ac:dyDescent="0.25">
      <c r="B1372" t="s">
        <v>13</v>
      </c>
      <c r="C1372" s="1" t="s">
        <v>20</v>
      </c>
      <c r="D1372" s="2">
        <v>45109</v>
      </c>
      <c r="E1372" s="5" t="s">
        <v>76</v>
      </c>
      <c r="F1372" s="5" t="s">
        <v>81</v>
      </c>
      <c r="G1372" s="5" t="s">
        <v>81</v>
      </c>
      <c r="H1372" t="s">
        <v>29</v>
      </c>
      <c r="I1372" s="4">
        <v>5340</v>
      </c>
      <c r="J1372" s="5">
        <v>10</v>
      </c>
      <c r="K1372" s="4">
        <f t="shared" si="36"/>
        <v>53400</v>
      </c>
      <c r="L1372" s="4">
        <f t="shared" si="37"/>
        <v>16020</v>
      </c>
      <c r="M1372" s="3">
        <v>0.3</v>
      </c>
    </row>
    <row r="1373" spans="2:13" x14ac:dyDescent="0.25">
      <c r="B1373" t="s">
        <v>13</v>
      </c>
      <c r="C1373" s="1" t="s">
        <v>20</v>
      </c>
      <c r="D1373" s="2">
        <v>45109</v>
      </c>
      <c r="E1373" s="5" t="s">
        <v>76</v>
      </c>
      <c r="F1373" s="5" t="s">
        <v>81</v>
      </c>
      <c r="G1373" s="5" t="s">
        <v>81</v>
      </c>
      <c r="H1373" t="s">
        <v>31</v>
      </c>
      <c r="I1373" s="4">
        <v>5300</v>
      </c>
      <c r="J1373" s="5">
        <v>12</v>
      </c>
      <c r="K1373" s="4">
        <f t="shared" si="36"/>
        <v>63600</v>
      </c>
      <c r="L1373" s="4">
        <f t="shared" si="37"/>
        <v>19080</v>
      </c>
      <c r="M1373" s="3">
        <v>0.3</v>
      </c>
    </row>
    <row r="1374" spans="2:13" x14ac:dyDescent="0.25">
      <c r="B1374" t="s">
        <v>13</v>
      </c>
      <c r="C1374" s="1" t="s">
        <v>20</v>
      </c>
      <c r="D1374" s="2">
        <v>45116</v>
      </c>
      <c r="E1374" s="5" t="s">
        <v>76</v>
      </c>
      <c r="F1374" s="5" t="s">
        <v>81</v>
      </c>
      <c r="G1374" s="5" t="s">
        <v>81</v>
      </c>
      <c r="H1374" t="s">
        <v>32</v>
      </c>
      <c r="I1374" s="4">
        <v>3200</v>
      </c>
      <c r="J1374" s="5">
        <v>3</v>
      </c>
      <c r="K1374" s="4">
        <f t="shared" si="36"/>
        <v>9600</v>
      </c>
      <c r="L1374" s="4">
        <f t="shared" si="37"/>
        <v>1920</v>
      </c>
      <c r="M1374" s="3">
        <v>0.2</v>
      </c>
    </row>
    <row r="1375" spans="2:13" x14ac:dyDescent="0.25">
      <c r="B1375" t="s">
        <v>27</v>
      </c>
      <c r="C1375" s="1" t="s">
        <v>14</v>
      </c>
      <c r="D1375" s="2">
        <v>45116</v>
      </c>
      <c r="E1375" s="5" t="s">
        <v>76</v>
      </c>
      <c r="F1375" s="5" t="s">
        <v>81</v>
      </c>
      <c r="G1375" s="5" t="s">
        <v>81</v>
      </c>
      <c r="H1375" t="s">
        <v>28</v>
      </c>
      <c r="I1375" s="4">
        <v>1500</v>
      </c>
      <c r="J1375" s="5">
        <v>7</v>
      </c>
      <c r="K1375" s="4">
        <f t="shared" si="36"/>
        <v>10500</v>
      </c>
      <c r="L1375" s="4">
        <f t="shared" si="37"/>
        <v>4200</v>
      </c>
      <c r="M1375" s="3">
        <v>0.4</v>
      </c>
    </row>
    <row r="1376" spans="2:13" x14ac:dyDescent="0.25">
      <c r="B1376" t="s">
        <v>13</v>
      </c>
      <c r="C1376" s="1" t="s">
        <v>14</v>
      </c>
      <c r="D1376" s="2">
        <v>45116</v>
      </c>
      <c r="E1376" s="5" t="s">
        <v>76</v>
      </c>
      <c r="F1376" s="5" t="s">
        <v>81</v>
      </c>
      <c r="G1376" s="5" t="s">
        <v>81</v>
      </c>
      <c r="H1376" t="s">
        <v>31</v>
      </c>
      <c r="I1376" s="4">
        <v>5300</v>
      </c>
      <c r="J1376" s="5">
        <v>5</v>
      </c>
      <c r="K1376" s="4">
        <f t="shared" si="36"/>
        <v>26500</v>
      </c>
      <c r="L1376" s="4">
        <f t="shared" si="37"/>
        <v>7950</v>
      </c>
      <c r="M1376" s="3">
        <v>0.3</v>
      </c>
    </row>
    <row r="1377" spans="2:13" x14ac:dyDescent="0.25">
      <c r="B1377" t="s">
        <v>34</v>
      </c>
      <c r="C1377" s="1" t="s">
        <v>20</v>
      </c>
      <c r="D1377" s="2">
        <v>45123</v>
      </c>
      <c r="E1377" s="5" t="s">
        <v>76</v>
      </c>
      <c r="F1377" s="5" t="s">
        <v>81</v>
      </c>
      <c r="G1377" s="5" t="s">
        <v>81</v>
      </c>
      <c r="H1377" t="s">
        <v>23</v>
      </c>
      <c r="I1377" s="4">
        <v>5130</v>
      </c>
      <c r="J1377" s="5">
        <v>3</v>
      </c>
      <c r="K1377" s="4">
        <f t="shared" si="36"/>
        <v>15390</v>
      </c>
      <c r="L1377" s="4">
        <f t="shared" si="37"/>
        <v>6156</v>
      </c>
      <c r="M1377" s="3">
        <v>0.4</v>
      </c>
    </row>
    <row r="1378" spans="2:13" x14ac:dyDescent="0.25">
      <c r="B1378" t="s">
        <v>27</v>
      </c>
      <c r="C1378" s="1" t="s">
        <v>20</v>
      </c>
      <c r="D1378" s="2">
        <v>45123</v>
      </c>
      <c r="E1378" s="5" t="s">
        <v>76</v>
      </c>
      <c r="F1378" s="5" t="s">
        <v>81</v>
      </c>
      <c r="G1378" s="5" t="s">
        <v>81</v>
      </c>
      <c r="H1378" t="s">
        <v>35</v>
      </c>
      <c r="I1378" s="4">
        <v>4500</v>
      </c>
      <c r="J1378" s="5">
        <v>4</v>
      </c>
      <c r="K1378" s="4">
        <f t="shared" si="36"/>
        <v>18000</v>
      </c>
      <c r="L1378" s="4">
        <f t="shared" si="37"/>
        <v>4500</v>
      </c>
      <c r="M1378" s="3">
        <v>0.25</v>
      </c>
    </row>
    <row r="1379" spans="2:13" x14ac:dyDescent="0.25">
      <c r="B1379" t="s">
        <v>13</v>
      </c>
      <c r="C1379" s="1" t="s">
        <v>20</v>
      </c>
      <c r="D1379" s="2">
        <v>45123</v>
      </c>
      <c r="E1379" s="5" t="s">
        <v>76</v>
      </c>
      <c r="F1379" s="5" t="s">
        <v>81</v>
      </c>
      <c r="G1379" s="5" t="s">
        <v>81</v>
      </c>
      <c r="H1379" t="s">
        <v>29</v>
      </c>
      <c r="I1379" s="4">
        <v>5340</v>
      </c>
      <c r="J1379" s="5">
        <v>7</v>
      </c>
      <c r="K1379" s="4">
        <f t="shared" si="36"/>
        <v>37380</v>
      </c>
      <c r="L1379" s="4">
        <f t="shared" si="37"/>
        <v>11214</v>
      </c>
      <c r="M1379" s="3">
        <v>0.3</v>
      </c>
    </row>
    <row r="1380" spans="2:13" x14ac:dyDescent="0.25">
      <c r="B1380" t="s">
        <v>24</v>
      </c>
      <c r="C1380" s="1" t="s">
        <v>20</v>
      </c>
      <c r="D1380" s="2">
        <v>45130</v>
      </c>
      <c r="E1380" s="5" t="s">
        <v>76</v>
      </c>
      <c r="F1380" s="5" t="s">
        <v>81</v>
      </c>
      <c r="G1380" s="5" t="s">
        <v>81</v>
      </c>
      <c r="H1380" t="s">
        <v>30</v>
      </c>
      <c r="I1380" s="4">
        <v>3400</v>
      </c>
      <c r="J1380" s="5">
        <v>1</v>
      </c>
      <c r="K1380" s="4">
        <f t="shared" si="36"/>
        <v>3400</v>
      </c>
      <c r="L1380" s="4">
        <f t="shared" si="37"/>
        <v>1190</v>
      </c>
      <c r="M1380" s="3">
        <v>0.35</v>
      </c>
    </row>
    <row r="1381" spans="2:13" x14ac:dyDescent="0.25">
      <c r="B1381" t="s">
        <v>13</v>
      </c>
      <c r="C1381" s="1" t="s">
        <v>20</v>
      </c>
      <c r="D1381" s="2">
        <v>45130</v>
      </c>
      <c r="E1381" s="5" t="s">
        <v>76</v>
      </c>
      <c r="F1381" s="5" t="s">
        <v>81</v>
      </c>
      <c r="G1381" s="5" t="s">
        <v>81</v>
      </c>
      <c r="H1381" t="s">
        <v>35</v>
      </c>
      <c r="I1381" s="4">
        <v>4500</v>
      </c>
      <c r="J1381" s="5">
        <v>9</v>
      </c>
      <c r="K1381" s="4">
        <f t="shared" si="36"/>
        <v>40500</v>
      </c>
      <c r="L1381" s="4">
        <f t="shared" si="37"/>
        <v>10125</v>
      </c>
      <c r="M1381" s="3">
        <v>0.25</v>
      </c>
    </row>
    <row r="1382" spans="2:13" x14ac:dyDescent="0.25">
      <c r="B1382" t="s">
        <v>34</v>
      </c>
      <c r="C1382" s="1" t="s">
        <v>20</v>
      </c>
      <c r="D1382" s="2">
        <v>45130</v>
      </c>
      <c r="E1382" s="5" t="s">
        <v>76</v>
      </c>
      <c r="F1382" s="5" t="s">
        <v>81</v>
      </c>
      <c r="G1382" s="5" t="s">
        <v>81</v>
      </c>
      <c r="H1382" t="s">
        <v>31</v>
      </c>
      <c r="I1382" s="4">
        <v>5300</v>
      </c>
      <c r="J1382" s="5">
        <v>12</v>
      </c>
      <c r="K1382" s="4">
        <f t="shared" si="36"/>
        <v>63600</v>
      </c>
      <c r="L1382" s="4">
        <f t="shared" si="37"/>
        <v>19080</v>
      </c>
      <c r="M1382" s="3">
        <v>0.3</v>
      </c>
    </row>
    <row r="1383" spans="2:13" x14ac:dyDescent="0.25">
      <c r="B1383" t="s">
        <v>13</v>
      </c>
      <c r="C1383" s="1" t="s">
        <v>20</v>
      </c>
      <c r="D1383" s="2">
        <v>45137</v>
      </c>
      <c r="E1383" s="5" t="s">
        <v>76</v>
      </c>
      <c r="F1383" s="5" t="s">
        <v>81</v>
      </c>
      <c r="G1383" s="5" t="s">
        <v>81</v>
      </c>
      <c r="H1383" t="s">
        <v>26</v>
      </c>
      <c r="I1383" s="4">
        <v>1700</v>
      </c>
      <c r="J1383" s="5">
        <v>5</v>
      </c>
      <c r="K1383" s="4">
        <f t="shared" si="36"/>
        <v>8500</v>
      </c>
      <c r="L1383" s="4">
        <f t="shared" si="37"/>
        <v>4250</v>
      </c>
      <c r="M1383" s="3">
        <v>0.5</v>
      </c>
    </row>
    <row r="1384" spans="2:13" x14ac:dyDescent="0.25">
      <c r="B1384" t="s">
        <v>27</v>
      </c>
      <c r="C1384" s="1" t="s">
        <v>20</v>
      </c>
      <c r="D1384" s="2">
        <v>45137</v>
      </c>
      <c r="E1384" s="5" t="s">
        <v>76</v>
      </c>
      <c r="F1384" s="5" t="s">
        <v>81</v>
      </c>
      <c r="G1384" s="5" t="s">
        <v>81</v>
      </c>
      <c r="H1384" t="s">
        <v>32</v>
      </c>
      <c r="I1384" s="4">
        <v>3200</v>
      </c>
      <c r="J1384" s="5">
        <v>10</v>
      </c>
      <c r="K1384" s="4">
        <f t="shared" si="36"/>
        <v>32000</v>
      </c>
      <c r="L1384" s="4">
        <f t="shared" si="37"/>
        <v>6400</v>
      </c>
      <c r="M1384" s="3">
        <v>0.2</v>
      </c>
    </row>
    <row r="1385" spans="2:13" x14ac:dyDescent="0.25">
      <c r="B1385" t="s">
        <v>13</v>
      </c>
      <c r="C1385" s="1" t="s">
        <v>14</v>
      </c>
      <c r="D1385" s="2">
        <v>45137</v>
      </c>
      <c r="E1385" s="5" t="s">
        <v>76</v>
      </c>
      <c r="F1385" s="5" t="s">
        <v>81</v>
      </c>
      <c r="G1385" s="5" t="s">
        <v>81</v>
      </c>
      <c r="H1385" t="s">
        <v>30</v>
      </c>
      <c r="I1385" s="4">
        <v>3400</v>
      </c>
      <c r="J1385" s="5">
        <v>12</v>
      </c>
      <c r="K1385" s="4">
        <f t="shared" si="36"/>
        <v>40800</v>
      </c>
      <c r="L1385" s="4">
        <f t="shared" si="37"/>
        <v>14280</v>
      </c>
      <c r="M1385" s="3">
        <v>0.35</v>
      </c>
    </row>
    <row r="1386" spans="2:13" x14ac:dyDescent="0.25">
      <c r="B1386" t="s">
        <v>13</v>
      </c>
      <c r="C1386" s="1" t="s">
        <v>20</v>
      </c>
      <c r="D1386" s="2">
        <v>45144</v>
      </c>
      <c r="E1386" s="5" t="s">
        <v>76</v>
      </c>
      <c r="F1386" s="5" t="s">
        <v>81</v>
      </c>
      <c r="G1386" s="5" t="s">
        <v>81</v>
      </c>
      <c r="H1386" t="s">
        <v>26</v>
      </c>
      <c r="I1386" s="4">
        <v>1700</v>
      </c>
      <c r="J1386" s="5">
        <v>8</v>
      </c>
      <c r="K1386" s="4">
        <f t="shared" si="36"/>
        <v>13600</v>
      </c>
      <c r="L1386" s="4">
        <f t="shared" si="37"/>
        <v>6800</v>
      </c>
      <c r="M1386" s="3">
        <v>0.5</v>
      </c>
    </row>
    <row r="1387" spans="2:13" x14ac:dyDescent="0.25">
      <c r="B1387" t="s">
        <v>13</v>
      </c>
      <c r="C1387" s="1" t="s">
        <v>20</v>
      </c>
      <c r="D1387" s="2">
        <v>45144</v>
      </c>
      <c r="E1387" s="5" t="s">
        <v>76</v>
      </c>
      <c r="F1387" s="5" t="s">
        <v>81</v>
      </c>
      <c r="G1387" s="5" t="s">
        <v>81</v>
      </c>
      <c r="H1387" t="s">
        <v>30</v>
      </c>
      <c r="I1387" s="4">
        <v>3400</v>
      </c>
      <c r="J1387" s="5">
        <v>5</v>
      </c>
      <c r="K1387" s="4">
        <f t="shared" si="36"/>
        <v>17000</v>
      </c>
      <c r="L1387" s="4">
        <f t="shared" si="37"/>
        <v>5950</v>
      </c>
      <c r="M1387" s="3">
        <v>0.35</v>
      </c>
    </row>
    <row r="1388" spans="2:13" x14ac:dyDescent="0.25">
      <c r="B1388" t="s">
        <v>13</v>
      </c>
      <c r="C1388" s="1" t="s">
        <v>14</v>
      </c>
      <c r="D1388" s="2">
        <v>45144</v>
      </c>
      <c r="E1388" s="5" t="s">
        <v>76</v>
      </c>
      <c r="F1388" s="5" t="s">
        <v>81</v>
      </c>
      <c r="G1388" s="5" t="s">
        <v>81</v>
      </c>
      <c r="H1388" t="s">
        <v>33</v>
      </c>
      <c r="I1388" s="4">
        <v>4600</v>
      </c>
      <c r="J1388" s="5">
        <v>4</v>
      </c>
      <c r="K1388" s="4">
        <f t="shared" si="36"/>
        <v>18400</v>
      </c>
      <c r="L1388" s="4">
        <f t="shared" si="37"/>
        <v>4600</v>
      </c>
      <c r="M1388" s="3">
        <v>0.25</v>
      </c>
    </row>
    <row r="1389" spans="2:13" x14ac:dyDescent="0.25">
      <c r="B1389" t="s">
        <v>27</v>
      </c>
      <c r="C1389" s="1" t="s">
        <v>14</v>
      </c>
      <c r="D1389" s="2">
        <v>45151</v>
      </c>
      <c r="E1389" s="5" t="s">
        <v>76</v>
      </c>
      <c r="F1389" s="5" t="s">
        <v>81</v>
      </c>
      <c r="G1389" s="5" t="s">
        <v>81</v>
      </c>
      <c r="H1389" t="s">
        <v>28</v>
      </c>
      <c r="I1389" s="4">
        <v>1500</v>
      </c>
      <c r="J1389" s="5">
        <v>7</v>
      </c>
      <c r="K1389" s="4">
        <f t="shared" si="36"/>
        <v>10500</v>
      </c>
      <c r="L1389" s="4">
        <f t="shared" si="37"/>
        <v>4200</v>
      </c>
      <c r="M1389" s="3">
        <v>0.4</v>
      </c>
    </row>
    <row r="1390" spans="2:13" x14ac:dyDescent="0.25">
      <c r="B1390" t="s">
        <v>22</v>
      </c>
      <c r="C1390" s="1" t="s">
        <v>20</v>
      </c>
      <c r="D1390" s="2">
        <v>45151</v>
      </c>
      <c r="E1390" s="5" t="s">
        <v>76</v>
      </c>
      <c r="F1390" s="5" t="s">
        <v>81</v>
      </c>
      <c r="G1390" s="5" t="s">
        <v>81</v>
      </c>
      <c r="H1390" t="s">
        <v>32</v>
      </c>
      <c r="I1390" s="4">
        <v>3200</v>
      </c>
      <c r="J1390" s="5">
        <v>4</v>
      </c>
      <c r="K1390" s="4">
        <f t="shared" si="36"/>
        <v>12800</v>
      </c>
      <c r="L1390" s="4">
        <f t="shared" si="37"/>
        <v>2560</v>
      </c>
      <c r="M1390" s="3">
        <v>0.2</v>
      </c>
    </row>
    <row r="1391" spans="2:13" x14ac:dyDescent="0.25">
      <c r="B1391" t="s">
        <v>13</v>
      </c>
      <c r="C1391" s="1" t="s">
        <v>20</v>
      </c>
      <c r="D1391" s="2">
        <v>45151</v>
      </c>
      <c r="E1391" s="5" t="s">
        <v>76</v>
      </c>
      <c r="F1391" s="5" t="s">
        <v>81</v>
      </c>
      <c r="G1391" s="5" t="s">
        <v>81</v>
      </c>
      <c r="H1391" t="s">
        <v>29</v>
      </c>
      <c r="I1391" s="4">
        <v>5340</v>
      </c>
      <c r="J1391" s="5">
        <v>3</v>
      </c>
      <c r="K1391" s="4">
        <f t="shared" si="36"/>
        <v>16020</v>
      </c>
      <c r="L1391" s="4">
        <f t="shared" si="37"/>
        <v>4806</v>
      </c>
      <c r="M1391" s="3">
        <v>0.3</v>
      </c>
    </row>
    <row r="1392" spans="2:13" x14ac:dyDescent="0.25">
      <c r="B1392" t="s">
        <v>27</v>
      </c>
      <c r="C1392" s="1" t="s">
        <v>20</v>
      </c>
      <c r="D1392" s="2">
        <v>45158</v>
      </c>
      <c r="E1392" s="5" t="s">
        <v>76</v>
      </c>
      <c r="F1392" s="5" t="s">
        <v>81</v>
      </c>
      <c r="G1392" s="5" t="s">
        <v>81</v>
      </c>
      <c r="H1392" t="s">
        <v>28</v>
      </c>
      <c r="I1392" s="4">
        <v>1500</v>
      </c>
      <c r="J1392" s="5">
        <v>7</v>
      </c>
      <c r="K1392" s="4">
        <f t="shared" si="36"/>
        <v>10500</v>
      </c>
      <c r="L1392" s="4">
        <f t="shared" si="37"/>
        <v>4200</v>
      </c>
      <c r="M1392" s="3">
        <v>0.4</v>
      </c>
    </row>
    <row r="1393" spans="2:13" x14ac:dyDescent="0.25">
      <c r="B1393" t="s">
        <v>34</v>
      </c>
      <c r="C1393" s="1" t="s">
        <v>20</v>
      </c>
      <c r="D1393" s="2">
        <v>45158</v>
      </c>
      <c r="E1393" s="5" t="s">
        <v>76</v>
      </c>
      <c r="F1393" s="5" t="s">
        <v>81</v>
      </c>
      <c r="G1393" s="5" t="s">
        <v>81</v>
      </c>
      <c r="H1393" t="s">
        <v>26</v>
      </c>
      <c r="I1393" s="4">
        <v>1700</v>
      </c>
      <c r="J1393" s="5">
        <v>15</v>
      </c>
      <c r="K1393" s="4">
        <f t="shared" si="36"/>
        <v>25500</v>
      </c>
      <c r="L1393" s="4">
        <f t="shared" si="37"/>
        <v>12750</v>
      </c>
      <c r="M1393" s="3">
        <v>0.5</v>
      </c>
    </row>
    <row r="1394" spans="2:13" x14ac:dyDescent="0.25">
      <c r="B1394" t="s">
        <v>34</v>
      </c>
      <c r="C1394" s="1" t="s">
        <v>14</v>
      </c>
      <c r="D1394" s="2">
        <v>45158</v>
      </c>
      <c r="E1394" s="5" t="s">
        <v>76</v>
      </c>
      <c r="F1394" s="5" t="s">
        <v>81</v>
      </c>
      <c r="G1394" s="5" t="s">
        <v>81</v>
      </c>
      <c r="H1394" t="s">
        <v>23</v>
      </c>
      <c r="I1394" s="4">
        <v>5130</v>
      </c>
      <c r="J1394" s="5">
        <v>12</v>
      </c>
      <c r="K1394" s="4">
        <f t="shared" si="36"/>
        <v>61560</v>
      </c>
      <c r="L1394" s="4">
        <f t="shared" si="37"/>
        <v>24624</v>
      </c>
      <c r="M1394" s="3">
        <v>0.4</v>
      </c>
    </row>
    <row r="1395" spans="2:13" x14ac:dyDescent="0.25">
      <c r="B1395" t="s">
        <v>27</v>
      </c>
      <c r="C1395" s="1" t="s">
        <v>14</v>
      </c>
      <c r="D1395" s="2">
        <v>45165</v>
      </c>
      <c r="E1395" s="5" t="s">
        <v>76</v>
      </c>
      <c r="F1395" s="5" t="s">
        <v>81</v>
      </c>
      <c r="G1395" s="5" t="s">
        <v>81</v>
      </c>
      <c r="H1395" t="s">
        <v>26</v>
      </c>
      <c r="I1395" s="4">
        <v>1700</v>
      </c>
      <c r="J1395" s="5">
        <v>1</v>
      </c>
      <c r="K1395" s="4">
        <f t="shared" si="36"/>
        <v>1700</v>
      </c>
      <c r="L1395" s="4">
        <f t="shared" si="37"/>
        <v>850</v>
      </c>
      <c r="M1395" s="3">
        <v>0.5</v>
      </c>
    </row>
    <row r="1396" spans="2:13" x14ac:dyDescent="0.25">
      <c r="B1396" t="s">
        <v>27</v>
      </c>
      <c r="C1396" s="1" t="s">
        <v>20</v>
      </c>
      <c r="D1396" s="2">
        <v>45165</v>
      </c>
      <c r="E1396" s="5" t="s">
        <v>76</v>
      </c>
      <c r="F1396" s="5" t="s">
        <v>81</v>
      </c>
      <c r="G1396" s="5" t="s">
        <v>81</v>
      </c>
      <c r="H1396" t="s">
        <v>32</v>
      </c>
      <c r="I1396" s="4">
        <v>3200</v>
      </c>
      <c r="J1396" s="5">
        <v>8</v>
      </c>
      <c r="K1396" s="4">
        <f t="shared" si="36"/>
        <v>25600</v>
      </c>
      <c r="L1396" s="4">
        <f t="shared" si="37"/>
        <v>5120</v>
      </c>
      <c r="M1396" s="3">
        <v>0.2</v>
      </c>
    </row>
    <row r="1397" spans="2:13" x14ac:dyDescent="0.25">
      <c r="B1397" t="s">
        <v>34</v>
      </c>
      <c r="C1397" s="1" t="s">
        <v>14</v>
      </c>
      <c r="D1397" s="2">
        <v>45165</v>
      </c>
      <c r="E1397" s="5" t="s">
        <v>76</v>
      </c>
      <c r="F1397" s="5" t="s">
        <v>81</v>
      </c>
      <c r="G1397" s="5" t="s">
        <v>81</v>
      </c>
      <c r="H1397" t="s">
        <v>35</v>
      </c>
      <c r="I1397" s="4">
        <v>4500</v>
      </c>
      <c r="J1397" s="5">
        <v>16</v>
      </c>
      <c r="K1397" s="4">
        <f t="shared" si="36"/>
        <v>72000</v>
      </c>
      <c r="L1397" s="4">
        <f t="shared" si="37"/>
        <v>18000</v>
      </c>
      <c r="M1397" s="3">
        <v>0.25</v>
      </c>
    </row>
    <row r="1398" spans="2:13" x14ac:dyDescent="0.25">
      <c r="B1398" t="s">
        <v>27</v>
      </c>
      <c r="C1398" s="1" t="s">
        <v>20</v>
      </c>
      <c r="D1398" s="2">
        <v>44562</v>
      </c>
      <c r="E1398" s="5" t="s">
        <v>76</v>
      </c>
      <c r="F1398" s="5" t="s">
        <v>82</v>
      </c>
      <c r="G1398" s="5" t="s">
        <v>82</v>
      </c>
      <c r="H1398" t="s">
        <v>30</v>
      </c>
      <c r="I1398" s="4">
        <v>3400</v>
      </c>
      <c r="J1398" s="5">
        <v>1</v>
      </c>
      <c r="K1398" s="4">
        <f t="shared" si="36"/>
        <v>3400</v>
      </c>
      <c r="L1398" s="4">
        <f t="shared" si="37"/>
        <v>1190</v>
      </c>
      <c r="M1398" s="3">
        <v>0.35</v>
      </c>
    </row>
    <row r="1399" spans="2:13" x14ac:dyDescent="0.25">
      <c r="B1399" t="s">
        <v>13</v>
      </c>
      <c r="C1399" s="1" t="s">
        <v>20</v>
      </c>
      <c r="D1399" s="2">
        <v>44562</v>
      </c>
      <c r="E1399" s="5" t="s">
        <v>76</v>
      </c>
      <c r="F1399" s="5" t="s">
        <v>82</v>
      </c>
      <c r="G1399" s="5" t="s">
        <v>82</v>
      </c>
      <c r="H1399" t="s">
        <v>19</v>
      </c>
      <c r="I1399" s="4">
        <v>500</v>
      </c>
      <c r="J1399" s="5">
        <v>8</v>
      </c>
      <c r="K1399" s="4">
        <f t="shared" si="36"/>
        <v>4000</v>
      </c>
      <c r="L1399" s="4">
        <f t="shared" si="37"/>
        <v>1000</v>
      </c>
      <c r="M1399" s="3">
        <v>0.25</v>
      </c>
    </row>
    <row r="1400" spans="2:13" x14ac:dyDescent="0.25">
      <c r="B1400" t="s">
        <v>13</v>
      </c>
      <c r="C1400" s="1" t="s">
        <v>20</v>
      </c>
      <c r="D1400" s="2">
        <v>44562</v>
      </c>
      <c r="E1400" s="5" t="s">
        <v>76</v>
      </c>
      <c r="F1400" s="5" t="s">
        <v>82</v>
      </c>
      <c r="G1400" s="5" t="s">
        <v>82</v>
      </c>
      <c r="H1400" t="s">
        <v>23</v>
      </c>
      <c r="I1400" s="4">
        <v>5130</v>
      </c>
      <c r="J1400" s="5">
        <v>9</v>
      </c>
      <c r="K1400" s="4">
        <f t="shared" si="36"/>
        <v>46170</v>
      </c>
      <c r="L1400" s="4">
        <f t="shared" si="37"/>
        <v>18468</v>
      </c>
      <c r="M1400" s="3">
        <v>0.4</v>
      </c>
    </row>
    <row r="1401" spans="2:13" x14ac:dyDescent="0.25">
      <c r="B1401" t="s">
        <v>24</v>
      </c>
      <c r="C1401" s="1" t="s">
        <v>14</v>
      </c>
      <c r="D1401" s="2">
        <v>44562</v>
      </c>
      <c r="E1401" s="5" t="s">
        <v>76</v>
      </c>
      <c r="F1401" s="5" t="s">
        <v>82</v>
      </c>
      <c r="G1401" s="5" t="s">
        <v>82</v>
      </c>
      <c r="H1401" t="s">
        <v>35</v>
      </c>
      <c r="I1401" s="4">
        <v>4500</v>
      </c>
      <c r="J1401" s="5">
        <v>12</v>
      </c>
      <c r="K1401" s="4">
        <f t="shared" si="36"/>
        <v>54000</v>
      </c>
      <c r="L1401" s="4">
        <f t="shared" si="37"/>
        <v>13500</v>
      </c>
      <c r="M1401" s="3">
        <v>0.25</v>
      </c>
    </row>
    <row r="1402" spans="2:13" x14ac:dyDescent="0.25">
      <c r="B1402" t="s">
        <v>24</v>
      </c>
      <c r="C1402" s="1" t="s">
        <v>20</v>
      </c>
      <c r="D1402" s="2">
        <v>44577</v>
      </c>
      <c r="E1402" s="5" t="s">
        <v>76</v>
      </c>
      <c r="F1402" s="5" t="s">
        <v>82</v>
      </c>
      <c r="G1402" s="5" t="s">
        <v>82</v>
      </c>
      <c r="H1402" t="s">
        <v>25</v>
      </c>
      <c r="I1402" s="4">
        <v>300</v>
      </c>
      <c r="J1402" s="5">
        <v>10</v>
      </c>
      <c r="K1402" s="4">
        <f t="shared" si="36"/>
        <v>3000</v>
      </c>
      <c r="L1402" s="4">
        <f t="shared" si="37"/>
        <v>450</v>
      </c>
      <c r="M1402" s="3">
        <v>0.15</v>
      </c>
    </row>
    <row r="1403" spans="2:13" x14ac:dyDescent="0.25">
      <c r="B1403" t="s">
        <v>27</v>
      </c>
      <c r="C1403" s="1" t="s">
        <v>20</v>
      </c>
      <c r="D1403" s="2">
        <v>44577</v>
      </c>
      <c r="E1403" s="5" t="s">
        <v>76</v>
      </c>
      <c r="F1403" s="5" t="s">
        <v>82</v>
      </c>
      <c r="G1403" s="5" t="s">
        <v>82</v>
      </c>
      <c r="H1403" t="s">
        <v>21</v>
      </c>
      <c r="I1403" s="4">
        <v>1200</v>
      </c>
      <c r="J1403" s="5">
        <v>8</v>
      </c>
      <c r="K1403" s="4">
        <f t="shared" si="36"/>
        <v>9600</v>
      </c>
      <c r="L1403" s="4">
        <f t="shared" si="37"/>
        <v>2880</v>
      </c>
      <c r="M1403" s="3">
        <v>0.3</v>
      </c>
    </row>
    <row r="1404" spans="2:13" x14ac:dyDescent="0.25">
      <c r="B1404" t="s">
        <v>22</v>
      </c>
      <c r="C1404" s="1" t="s">
        <v>20</v>
      </c>
      <c r="D1404" s="2">
        <v>44577</v>
      </c>
      <c r="E1404" s="5" t="s">
        <v>76</v>
      </c>
      <c r="F1404" s="5" t="s">
        <v>82</v>
      </c>
      <c r="G1404" s="5" t="s">
        <v>82</v>
      </c>
      <c r="H1404" t="s">
        <v>30</v>
      </c>
      <c r="I1404" s="4">
        <v>3400</v>
      </c>
      <c r="J1404" s="5">
        <v>10</v>
      </c>
      <c r="K1404" s="4">
        <f t="shared" si="36"/>
        <v>34000</v>
      </c>
      <c r="L1404" s="4">
        <f t="shared" si="37"/>
        <v>11900</v>
      </c>
      <c r="M1404" s="3">
        <v>0.35</v>
      </c>
    </row>
    <row r="1405" spans="2:13" x14ac:dyDescent="0.25">
      <c r="B1405" t="s">
        <v>22</v>
      </c>
      <c r="C1405" s="1" t="s">
        <v>20</v>
      </c>
      <c r="D1405" s="2">
        <v>44577</v>
      </c>
      <c r="E1405" s="5" t="s">
        <v>76</v>
      </c>
      <c r="F1405" s="5" t="s">
        <v>82</v>
      </c>
      <c r="G1405" s="5" t="s">
        <v>82</v>
      </c>
      <c r="H1405" t="s">
        <v>18</v>
      </c>
      <c r="I1405" s="4">
        <v>8902</v>
      </c>
      <c r="J1405" s="5">
        <v>12</v>
      </c>
      <c r="K1405" s="4">
        <f t="shared" si="36"/>
        <v>106824</v>
      </c>
      <c r="L1405" s="4">
        <f t="shared" si="37"/>
        <v>37388.399999999994</v>
      </c>
      <c r="M1405" s="3">
        <v>0.35</v>
      </c>
    </row>
    <row r="1406" spans="2:13" x14ac:dyDescent="0.25">
      <c r="B1406" t="s">
        <v>22</v>
      </c>
      <c r="C1406" s="1" t="s">
        <v>20</v>
      </c>
      <c r="D1406" s="2">
        <v>44584</v>
      </c>
      <c r="E1406" s="5" t="s">
        <v>76</v>
      </c>
      <c r="F1406" s="5" t="s">
        <v>82</v>
      </c>
      <c r="G1406" s="5" t="s">
        <v>82</v>
      </c>
      <c r="H1406" t="s">
        <v>35</v>
      </c>
      <c r="I1406" s="4">
        <v>4500</v>
      </c>
      <c r="J1406" s="5">
        <v>1</v>
      </c>
      <c r="K1406" s="4">
        <f t="shared" si="36"/>
        <v>4500</v>
      </c>
      <c r="L1406" s="4">
        <f t="shared" si="37"/>
        <v>1125</v>
      </c>
      <c r="M1406" s="3">
        <v>0.25</v>
      </c>
    </row>
    <row r="1407" spans="2:13" x14ac:dyDescent="0.25">
      <c r="B1407" t="s">
        <v>22</v>
      </c>
      <c r="C1407" s="1" t="s">
        <v>14</v>
      </c>
      <c r="D1407" s="2">
        <v>44584</v>
      </c>
      <c r="E1407" s="5" t="s">
        <v>76</v>
      </c>
      <c r="F1407" s="5" t="s">
        <v>82</v>
      </c>
      <c r="G1407" s="5" t="s">
        <v>82</v>
      </c>
      <c r="H1407" t="s">
        <v>30</v>
      </c>
      <c r="I1407" s="4">
        <v>3400</v>
      </c>
      <c r="J1407" s="5">
        <v>4</v>
      </c>
      <c r="K1407" s="4">
        <f t="shared" si="36"/>
        <v>13600</v>
      </c>
      <c r="L1407" s="4">
        <f t="shared" si="37"/>
        <v>4760</v>
      </c>
      <c r="M1407" s="3">
        <v>0.35</v>
      </c>
    </row>
    <row r="1408" spans="2:13" x14ac:dyDescent="0.25">
      <c r="B1408" t="s">
        <v>24</v>
      </c>
      <c r="C1408" s="1" t="s">
        <v>20</v>
      </c>
      <c r="D1408" s="2">
        <v>44584</v>
      </c>
      <c r="E1408" s="5" t="s">
        <v>76</v>
      </c>
      <c r="F1408" s="5" t="s">
        <v>82</v>
      </c>
      <c r="G1408" s="5" t="s">
        <v>82</v>
      </c>
      <c r="H1408" t="s">
        <v>29</v>
      </c>
      <c r="I1408" s="4">
        <v>5340</v>
      </c>
      <c r="J1408" s="5">
        <v>4</v>
      </c>
      <c r="K1408" s="4">
        <f t="shared" si="36"/>
        <v>21360</v>
      </c>
      <c r="L1408" s="4">
        <f t="shared" si="37"/>
        <v>6408</v>
      </c>
      <c r="M1408" s="3">
        <v>0.3</v>
      </c>
    </row>
    <row r="1409" spans="2:13" x14ac:dyDescent="0.25">
      <c r="B1409" t="s">
        <v>22</v>
      </c>
      <c r="C1409" s="1" t="s">
        <v>20</v>
      </c>
      <c r="D1409" s="2">
        <v>44584</v>
      </c>
      <c r="E1409" s="5" t="s">
        <v>76</v>
      </c>
      <c r="F1409" s="5" t="s">
        <v>82</v>
      </c>
      <c r="G1409" s="5" t="s">
        <v>82</v>
      </c>
      <c r="H1409" t="s">
        <v>33</v>
      </c>
      <c r="I1409" s="4">
        <v>4600</v>
      </c>
      <c r="J1409" s="5">
        <v>9</v>
      </c>
      <c r="K1409" s="4">
        <f t="shared" si="36"/>
        <v>41400</v>
      </c>
      <c r="L1409" s="4">
        <f t="shared" si="37"/>
        <v>10350</v>
      </c>
      <c r="M1409" s="3">
        <v>0.25</v>
      </c>
    </row>
    <row r="1410" spans="2:13" x14ac:dyDescent="0.25">
      <c r="B1410" t="s">
        <v>22</v>
      </c>
      <c r="C1410" s="1" t="s">
        <v>20</v>
      </c>
      <c r="D1410" s="2">
        <v>44591</v>
      </c>
      <c r="E1410" s="5" t="s">
        <v>76</v>
      </c>
      <c r="F1410" s="5" t="s">
        <v>82</v>
      </c>
      <c r="G1410" s="5" t="s">
        <v>82</v>
      </c>
      <c r="H1410" t="s">
        <v>19</v>
      </c>
      <c r="I1410" s="4">
        <v>500</v>
      </c>
      <c r="J1410" s="5">
        <v>3</v>
      </c>
      <c r="K1410" s="4">
        <f t="shared" si="36"/>
        <v>1500</v>
      </c>
      <c r="L1410" s="4">
        <f t="shared" si="37"/>
        <v>375</v>
      </c>
      <c r="M1410" s="3">
        <v>0.25</v>
      </c>
    </row>
    <row r="1411" spans="2:13" x14ac:dyDescent="0.25">
      <c r="B1411" t="s">
        <v>24</v>
      </c>
      <c r="C1411" s="1" t="s">
        <v>20</v>
      </c>
      <c r="D1411" s="2">
        <v>44591</v>
      </c>
      <c r="E1411" s="5" t="s">
        <v>76</v>
      </c>
      <c r="F1411" s="5" t="s">
        <v>82</v>
      </c>
      <c r="G1411" s="5" t="s">
        <v>82</v>
      </c>
      <c r="H1411" t="s">
        <v>32</v>
      </c>
      <c r="I1411" s="4">
        <v>3200</v>
      </c>
      <c r="J1411" s="5">
        <v>6</v>
      </c>
      <c r="K1411" s="4">
        <f t="shared" si="36"/>
        <v>19200</v>
      </c>
      <c r="L1411" s="4">
        <f t="shared" si="37"/>
        <v>3840</v>
      </c>
      <c r="M1411" s="3">
        <v>0.2</v>
      </c>
    </row>
    <row r="1412" spans="2:13" x14ac:dyDescent="0.25">
      <c r="B1412" t="s">
        <v>13</v>
      </c>
      <c r="C1412" s="1" t="s">
        <v>20</v>
      </c>
      <c r="D1412" s="2">
        <v>44591</v>
      </c>
      <c r="E1412" s="5" t="s">
        <v>76</v>
      </c>
      <c r="F1412" s="5" t="s">
        <v>82</v>
      </c>
      <c r="G1412" s="5" t="s">
        <v>82</v>
      </c>
      <c r="H1412" t="s">
        <v>33</v>
      </c>
      <c r="I1412" s="4">
        <v>4600</v>
      </c>
      <c r="J1412" s="5">
        <v>7</v>
      </c>
      <c r="K1412" s="4">
        <f t="shared" si="36"/>
        <v>32200</v>
      </c>
      <c r="L1412" s="4">
        <f t="shared" si="37"/>
        <v>8050</v>
      </c>
      <c r="M1412" s="3">
        <v>0.25</v>
      </c>
    </row>
    <row r="1413" spans="2:13" x14ac:dyDescent="0.25">
      <c r="B1413" t="s">
        <v>22</v>
      </c>
      <c r="C1413" s="1" t="s">
        <v>20</v>
      </c>
      <c r="D1413" s="2">
        <v>44591</v>
      </c>
      <c r="E1413" s="5" t="s">
        <v>76</v>
      </c>
      <c r="F1413" s="5" t="s">
        <v>82</v>
      </c>
      <c r="G1413" s="5" t="s">
        <v>82</v>
      </c>
      <c r="H1413" t="s">
        <v>31</v>
      </c>
      <c r="I1413" s="4">
        <v>5300</v>
      </c>
      <c r="J1413" s="5">
        <v>10</v>
      </c>
      <c r="K1413" s="4">
        <f t="shared" si="36"/>
        <v>53000</v>
      </c>
      <c r="L1413" s="4">
        <f t="shared" si="37"/>
        <v>15900</v>
      </c>
      <c r="M1413" s="3">
        <v>0.3</v>
      </c>
    </row>
    <row r="1414" spans="2:13" x14ac:dyDescent="0.25">
      <c r="B1414" t="s">
        <v>13</v>
      </c>
      <c r="C1414" s="1" t="s">
        <v>20</v>
      </c>
      <c r="D1414" s="2">
        <v>44598</v>
      </c>
      <c r="E1414" s="5" t="s">
        <v>76</v>
      </c>
      <c r="F1414" s="5" t="s">
        <v>82</v>
      </c>
      <c r="G1414" s="5" t="s">
        <v>82</v>
      </c>
      <c r="H1414" t="s">
        <v>23</v>
      </c>
      <c r="I1414" s="4">
        <v>5130</v>
      </c>
      <c r="J1414" s="5">
        <v>3</v>
      </c>
      <c r="K1414" s="4">
        <f t="shared" si="36"/>
        <v>15390</v>
      </c>
      <c r="L1414" s="4">
        <f t="shared" si="37"/>
        <v>6156</v>
      </c>
      <c r="M1414" s="3">
        <v>0.4</v>
      </c>
    </row>
    <row r="1415" spans="2:13" x14ac:dyDescent="0.25">
      <c r="B1415" t="s">
        <v>22</v>
      </c>
      <c r="C1415" s="1" t="s">
        <v>20</v>
      </c>
      <c r="D1415" s="2">
        <v>44598</v>
      </c>
      <c r="E1415" s="5" t="s">
        <v>76</v>
      </c>
      <c r="F1415" s="5" t="s">
        <v>82</v>
      </c>
      <c r="G1415" s="5" t="s">
        <v>82</v>
      </c>
      <c r="H1415" t="s">
        <v>30</v>
      </c>
      <c r="I1415" s="4">
        <v>3400</v>
      </c>
      <c r="J1415" s="5">
        <v>5</v>
      </c>
      <c r="K1415" s="4">
        <f t="shared" si="36"/>
        <v>17000</v>
      </c>
      <c r="L1415" s="4">
        <f t="shared" si="37"/>
        <v>5950</v>
      </c>
      <c r="M1415" s="3">
        <v>0.35</v>
      </c>
    </row>
    <row r="1416" spans="2:13" x14ac:dyDescent="0.25">
      <c r="B1416" t="s">
        <v>24</v>
      </c>
      <c r="C1416" s="1" t="s">
        <v>14</v>
      </c>
      <c r="D1416" s="2">
        <v>44598</v>
      </c>
      <c r="E1416" s="5" t="s">
        <v>76</v>
      </c>
      <c r="F1416" s="5" t="s">
        <v>82</v>
      </c>
      <c r="G1416" s="5" t="s">
        <v>82</v>
      </c>
      <c r="H1416" t="s">
        <v>18</v>
      </c>
      <c r="I1416" s="4">
        <v>8902</v>
      </c>
      <c r="J1416" s="5">
        <v>5</v>
      </c>
      <c r="K1416" s="4">
        <f t="shared" si="36"/>
        <v>44510</v>
      </c>
      <c r="L1416" s="4">
        <f t="shared" si="37"/>
        <v>15578.499999999998</v>
      </c>
      <c r="M1416" s="3">
        <v>0.35</v>
      </c>
    </row>
    <row r="1417" spans="2:13" x14ac:dyDescent="0.25">
      <c r="B1417" t="s">
        <v>13</v>
      </c>
      <c r="C1417" s="1" t="s">
        <v>20</v>
      </c>
      <c r="D1417" s="2">
        <v>44598</v>
      </c>
      <c r="E1417" s="5" t="s">
        <v>76</v>
      </c>
      <c r="F1417" s="5" t="s">
        <v>82</v>
      </c>
      <c r="G1417" s="5" t="s">
        <v>82</v>
      </c>
      <c r="H1417" t="s">
        <v>29</v>
      </c>
      <c r="I1417" s="4">
        <v>5340</v>
      </c>
      <c r="J1417" s="5">
        <v>9</v>
      </c>
      <c r="K1417" s="4">
        <f t="shared" si="36"/>
        <v>48060</v>
      </c>
      <c r="L1417" s="4">
        <f t="shared" si="37"/>
        <v>14418</v>
      </c>
      <c r="M1417" s="3">
        <v>0.3</v>
      </c>
    </row>
    <row r="1418" spans="2:13" x14ac:dyDescent="0.25">
      <c r="B1418" t="s">
        <v>13</v>
      </c>
      <c r="C1418" s="1" t="s">
        <v>20</v>
      </c>
      <c r="D1418" s="2">
        <v>44605</v>
      </c>
      <c r="E1418" s="5" t="s">
        <v>76</v>
      </c>
      <c r="F1418" s="5" t="s">
        <v>82</v>
      </c>
      <c r="G1418" s="5" t="s">
        <v>82</v>
      </c>
      <c r="H1418" t="s">
        <v>23</v>
      </c>
      <c r="I1418" s="4">
        <v>5130</v>
      </c>
      <c r="J1418" s="5">
        <v>3</v>
      </c>
      <c r="K1418" s="4">
        <f t="shared" si="36"/>
        <v>15390</v>
      </c>
      <c r="L1418" s="4">
        <f t="shared" si="37"/>
        <v>6156</v>
      </c>
      <c r="M1418" s="3">
        <v>0.4</v>
      </c>
    </row>
    <row r="1419" spans="2:13" x14ac:dyDescent="0.25">
      <c r="B1419" t="s">
        <v>13</v>
      </c>
      <c r="C1419" s="1" t="s">
        <v>20</v>
      </c>
      <c r="D1419" s="2">
        <v>44605</v>
      </c>
      <c r="E1419" s="5" t="s">
        <v>76</v>
      </c>
      <c r="F1419" s="5" t="s">
        <v>82</v>
      </c>
      <c r="G1419" s="5" t="s">
        <v>82</v>
      </c>
      <c r="H1419" t="s">
        <v>33</v>
      </c>
      <c r="I1419" s="4">
        <v>4600</v>
      </c>
      <c r="J1419" s="5">
        <v>7</v>
      </c>
      <c r="K1419" s="4">
        <f t="shared" si="36"/>
        <v>32200</v>
      </c>
      <c r="L1419" s="4">
        <f t="shared" si="37"/>
        <v>8050</v>
      </c>
      <c r="M1419" s="3">
        <v>0.25</v>
      </c>
    </row>
    <row r="1420" spans="2:13" x14ac:dyDescent="0.25">
      <c r="B1420" t="s">
        <v>27</v>
      </c>
      <c r="C1420" s="1" t="s">
        <v>14</v>
      </c>
      <c r="D1420" s="2">
        <v>44605</v>
      </c>
      <c r="E1420" s="5" t="s">
        <v>76</v>
      </c>
      <c r="F1420" s="5" t="s">
        <v>82</v>
      </c>
      <c r="G1420" s="5" t="s">
        <v>82</v>
      </c>
      <c r="H1420" t="s">
        <v>29</v>
      </c>
      <c r="I1420" s="4">
        <v>5340</v>
      </c>
      <c r="J1420" s="5">
        <v>10</v>
      </c>
      <c r="K1420" s="4">
        <f t="shared" si="36"/>
        <v>53400</v>
      </c>
      <c r="L1420" s="4">
        <f t="shared" si="37"/>
        <v>16020</v>
      </c>
      <c r="M1420" s="3">
        <v>0.3</v>
      </c>
    </row>
    <row r="1421" spans="2:13" x14ac:dyDescent="0.25">
      <c r="B1421" t="s">
        <v>13</v>
      </c>
      <c r="C1421" s="1" t="s">
        <v>20</v>
      </c>
      <c r="D1421" s="2">
        <v>44605</v>
      </c>
      <c r="E1421" s="5" t="s">
        <v>76</v>
      </c>
      <c r="F1421" s="5" t="s">
        <v>82</v>
      </c>
      <c r="G1421" s="5" t="s">
        <v>82</v>
      </c>
      <c r="H1421" t="s">
        <v>33</v>
      </c>
      <c r="I1421" s="4">
        <v>4600</v>
      </c>
      <c r="J1421" s="5">
        <v>12</v>
      </c>
      <c r="K1421" s="4">
        <f t="shared" si="36"/>
        <v>55200</v>
      </c>
      <c r="L1421" s="4">
        <f t="shared" si="37"/>
        <v>13800</v>
      </c>
      <c r="M1421" s="3">
        <v>0.25</v>
      </c>
    </row>
    <row r="1422" spans="2:13" x14ac:dyDescent="0.25">
      <c r="B1422" t="s">
        <v>27</v>
      </c>
      <c r="C1422" s="1" t="s">
        <v>20</v>
      </c>
      <c r="D1422" s="2">
        <v>44612</v>
      </c>
      <c r="E1422" s="5" t="s">
        <v>76</v>
      </c>
      <c r="F1422" s="5" t="s">
        <v>82</v>
      </c>
      <c r="G1422" s="5" t="s">
        <v>82</v>
      </c>
      <c r="H1422" t="s">
        <v>28</v>
      </c>
      <c r="I1422" s="4">
        <v>1500</v>
      </c>
      <c r="J1422" s="5">
        <v>3</v>
      </c>
      <c r="K1422" s="4">
        <f t="shared" si="36"/>
        <v>4500</v>
      </c>
      <c r="L1422" s="4">
        <f t="shared" si="37"/>
        <v>1800</v>
      </c>
      <c r="M1422" s="3">
        <v>0.4</v>
      </c>
    </row>
    <row r="1423" spans="2:13" x14ac:dyDescent="0.25">
      <c r="B1423" t="s">
        <v>27</v>
      </c>
      <c r="C1423" s="1" t="s">
        <v>20</v>
      </c>
      <c r="D1423" s="2">
        <v>44612</v>
      </c>
      <c r="E1423" s="5" t="s">
        <v>76</v>
      </c>
      <c r="F1423" s="5" t="s">
        <v>82</v>
      </c>
      <c r="G1423" s="5" t="s">
        <v>82</v>
      </c>
      <c r="H1423" t="s">
        <v>26</v>
      </c>
      <c r="I1423" s="4">
        <v>1700</v>
      </c>
      <c r="J1423" s="5">
        <v>8</v>
      </c>
      <c r="K1423" s="4">
        <f t="shared" si="36"/>
        <v>13600</v>
      </c>
      <c r="L1423" s="4">
        <f t="shared" si="37"/>
        <v>6800</v>
      </c>
      <c r="M1423" s="3">
        <v>0.5</v>
      </c>
    </row>
    <row r="1424" spans="2:13" x14ac:dyDescent="0.25">
      <c r="B1424" t="s">
        <v>22</v>
      </c>
      <c r="C1424" s="1" t="s">
        <v>14</v>
      </c>
      <c r="D1424" s="2">
        <v>44612</v>
      </c>
      <c r="E1424" s="5" t="s">
        <v>76</v>
      </c>
      <c r="F1424" s="5" t="s">
        <v>82</v>
      </c>
      <c r="G1424" s="5" t="s">
        <v>82</v>
      </c>
      <c r="H1424" t="s">
        <v>32</v>
      </c>
      <c r="I1424" s="4">
        <v>3200</v>
      </c>
      <c r="J1424" s="5">
        <v>5</v>
      </c>
      <c r="K1424" s="4">
        <f t="shared" si="36"/>
        <v>16000</v>
      </c>
      <c r="L1424" s="4">
        <f t="shared" si="37"/>
        <v>3200</v>
      </c>
      <c r="M1424" s="3">
        <v>0.2</v>
      </c>
    </row>
    <row r="1425" spans="2:13" x14ac:dyDescent="0.25">
      <c r="B1425" t="s">
        <v>13</v>
      </c>
      <c r="C1425" s="1" t="s">
        <v>14</v>
      </c>
      <c r="D1425" s="2">
        <v>44612</v>
      </c>
      <c r="E1425" s="5" t="s">
        <v>76</v>
      </c>
      <c r="F1425" s="5" t="s">
        <v>82</v>
      </c>
      <c r="G1425" s="5" t="s">
        <v>82</v>
      </c>
      <c r="H1425" t="s">
        <v>33</v>
      </c>
      <c r="I1425" s="4">
        <v>4600</v>
      </c>
      <c r="J1425" s="5">
        <v>4</v>
      </c>
      <c r="K1425" s="4">
        <f t="shared" si="36"/>
        <v>18400</v>
      </c>
      <c r="L1425" s="4">
        <f t="shared" si="37"/>
        <v>4600</v>
      </c>
      <c r="M1425" s="3">
        <v>0.25</v>
      </c>
    </row>
    <row r="1426" spans="2:13" x14ac:dyDescent="0.25">
      <c r="B1426" t="s">
        <v>27</v>
      </c>
      <c r="C1426" s="1" t="s">
        <v>14</v>
      </c>
      <c r="D1426" s="2">
        <v>44619</v>
      </c>
      <c r="E1426" s="5" t="s">
        <v>76</v>
      </c>
      <c r="F1426" s="5" t="s">
        <v>82</v>
      </c>
      <c r="G1426" s="5" t="s">
        <v>82</v>
      </c>
      <c r="H1426" t="s">
        <v>19</v>
      </c>
      <c r="I1426" s="4">
        <v>500</v>
      </c>
      <c r="J1426" s="5">
        <v>1</v>
      </c>
      <c r="K1426" s="4">
        <f t="shared" si="36"/>
        <v>500</v>
      </c>
      <c r="L1426" s="4">
        <f t="shared" si="37"/>
        <v>125</v>
      </c>
      <c r="M1426" s="3">
        <v>0.25</v>
      </c>
    </row>
    <row r="1427" spans="2:13" x14ac:dyDescent="0.25">
      <c r="B1427" t="s">
        <v>22</v>
      </c>
      <c r="C1427" s="1" t="s">
        <v>20</v>
      </c>
      <c r="D1427" s="2">
        <v>44619</v>
      </c>
      <c r="E1427" s="5" t="s">
        <v>76</v>
      </c>
      <c r="F1427" s="5" t="s">
        <v>82</v>
      </c>
      <c r="G1427" s="5" t="s">
        <v>82</v>
      </c>
      <c r="H1427" t="s">
        <v>19</v>
      </c>
      <c r="I1427" s="4">
        <v>500</v>
      </c>
      <c r="J1427" s="5">
        <v>2</v>
      </c>
      <c r="K1427" s="4">
        <f t="shared" si="36"/>
        <v>1000</v>
      </c>
      <c r="L1427" s="4">
        <f t="shared" si="37"/>
        <v>250</v>
      </c>
      <c r="M1427" s="3">
        <v>0.25</v>
      </c>
    </row>
    <row r="1428" spans="2:13" x14ac:dyDescent="0.25">
      <c r="B1428" t="s">
        <v>34</v>
      </c>
      <c r="C1428" s="1" t="s">
        <v>20</v>
      </c>
      <c r="D1428" s="2">
        <v>44619</v>
      </c>
      <c r="E1428" s="5" t="s">
        <v>76</v>
      </c>
      <c r="F1428" s="5" t="s">
        <v>82</v>
      </c>
      <c r="G1428" s="5" t="s">
        <v>82</v>
      </c>
      <c r="H1428" t="s">
        <v>18</v>
      </c>
      <c r="I1428" s="4">
        <v>8902</v>
      </c>
      <c r="J1428" s="5">
        <v>1</v>
      </c>
      <c r="K1428" s="4">
        <f t="shared" si="36"/>
        <v>8902</v>
      </c>
      <c r="L1428" s="4">
        <f t="shared" si="37"/>
        <v>3115.7</v>
      </c>
      <c r="M1428" s="3">
        <v>0.35</v>
      </c>
    </row>
    <row r="1429" spans="2:13" x14ac:dyDescent="0.25">
      <c r="B1429" t="s">
        <v>22</v>
      </c>
      <c r="C1429" s="1" t="s">
        <v>14</v>
      </c>
      <c r="D1429" s="2">
        <v>44619</v>
      </c>
      <c r="E1429" s="5" t="s">
        <v>76</v>
      </c>
      <c r="F1429" s="5" t="s">
        <v>82</v>
      </c>
      <c r="G1429" s="5" t="s">
        <v>82</v>
      </c>
      <c r="H1429" t="s">
        <v>28</v>
      </c>
      <c r="I1429" s="4">
        <v>1500</v>
      </c>
      <c r="J1429" s="5">
        <v>10</v>
      </c>
      <c r="K1429" s="4">
        <f t="shared" si="36"/>
        <v>15000</v>
      </c>
      <c r="L1429" s="4">
        <f t="shared" si="37"/>
        <v>6000</v>
      </c>
      <c r="M1429" s="3">
        <v>0.4</v>
      </c>
    </row>
    <row r="1430" spans="2:13" x14ac:dyDescent="0.25">
      <c r="B1430" t="s">
        <v>34</v>
      </c>
      <c r="C1430" s="1" t="s">
        <v>20</v>
      </c>
      <c r="D1430" s="2">
        <v>44626</v>
      </c>
      <c r="E1430" s="5" t="s">
        <v>76</v>
      </c>
      <c r="F1430" s="5" t="s">
        <v>82</v>
      </c>
      <c r="G1430" s="5" t="s">
        <v>82</v>
      </c>
      <c r="H1430" t="s">
        <v>25</v>
      </c>
      <c r="I1430" s="4">
        <v>300</v>
      </c>
      <c r="J1430" s="5">
        <v>11</v>
      </c>
      <c r="K1430" s="4">
        <f t="shared" si="36"/>
        <v>3300</v>
      </c>
      <c r="L1430" s="4">
        <f t="shared" si="37"/>
        <v>495</v>
      </c>
      <c r="M1430" s="3">
        <v>0.15</v>
      </c>
    </row>
    <row r="1431" spans="2:13" x14ac:dyDescent="0.25">
      <c r="B1431" t="s">
        <v>27</v>
      </c>
      <c r="C1431" s="1" t="s">
        <v>14</v>
      </c>
      <c r="D1431" s="2">
        <v>44626</v>
      </c>
      <c r="E1431" s="5" t="s">
        <v>76</v>
      </c>
      <c r="F1431" s="5" t="s">
        <v>82</v>
      </c>
      <c r="G1431" s="5" t="s">
        <v>82</v>
      </c>
      <c r="H1431" t="s">
        <v>30</v>
      </c>
      <c r="I1431" s="4">
        <v>3400</v>
      </c>
      <c r="J1431" s="5">
        <v>6</v>
      </c>
      <c r="K1431" s="4">
        <f t="shared" si="36"/>
        <v>20400</v>
      </c>
      <c r="L1431" s="4">
        <f t="shared" si="37"/>
        <v>7140</v>
      </c>
      <c r="M1431" s="3">
        <v>0.35</v>
      </c>
    </row>
    <row r="1432" spans="2:13" x14ac:dyDescent="0.25">
      <c r="B1432" t="s">
        <v>27</v>
      </c>
      <c r="C1432" s="1" t="s">
        <v>20</v>
      </c>
      <c r="D1432" s="2">
        <v>44626</v>
      </c>
      <c r="E1432" s="5" t="s">
        <v>76</v>
      </c>
      <c r="F1432" s="5" t="s">
        <v>82</v>
      </c>
      <c r="G1432" s="5" t="s">
        <v>82</v>
      </c>
      <c r="H1432" t="s">
        <v>23</v>
      </c>
      <c r="I1432" s="4">
        <v>5130</v>
      </c>
      <c r="J1432" s="5">
        <v>6</v>
      </c>
      <c r="K1432" s="4">
        <f t="shared" si="36"/>
        <v>30780</v>
      </c>
      <c r="L1432" s="4">
        <f t="shared" si="37"/>
        <v>12312</v>
      </c>
      <c r="M1432" s="3">
        <v>0.4</v>
      </c>
    </row>
    <row r="1433" spans="2:13" x14ac:dyDescent="0.25">
      <c r="B1433" t="s">
        <v>24</v>
      </c>
      <c r="C1433" s="1" t="s">
        <v>20</v>
      </c>
      <c r="D1433" s="2">
        <v>44626</v>
      </c>
      <c r="E1433" s="5" t="s">
        <v>76</v>
      </c>
      <c r="F1433" s="5" t="s">
        <v>82</v>
      </c>
      <c r="G1433" s="5" t="s">
        <v>82</v>
      </c>
      <c r="H1433" t="s">
        <v>29</v>
      </c>
      <c r="I1433" s="4">
        <v>5340</v>
      </c>
      <c r="J1433" s="5">
        <v>12</v>
      </c>
      <c r="K1433" s="4">
        <f t="shared" si="36"/>
        <v>64080</v>
      </c>
      <c r="L1433" s="4">
        <f t="shared" si="37"/>
        <v>19224</v>
      </c>
      <c r="M1433" s="3">
        <v>0.3</v>
      </c>
    </row>
    <row r="1434" spans="2:13" x14ac:dyDescent="0.25">
      <c r="B1434" t="s">
        <v>13</v>
      </c>
      <c r="C1434" s="1" t="s">
        <v>20</v>
      </c>
      <c r="D1434" s="2">
        <v>44633</v>
      </c>
      <c r="E1434" s="5" t="s">
        <v>76</v>
      </c>
      <c r="F1434" s="5" t="s">
        <v>82</v>
      </c>
      <c r="G1434" s="5" t="s">
        <v>82</v>
      </c>
      <c r="H1434" t="s">
        <v>21</v>
      </c>
      <c r="I1434" s="4">
        <v>1200</v>
      </c>
      <c r="J1434" s="5">
        <v>2</v>
      </c>
      <c r="K1434" s="4">
        <f t="shared" ref="K1434:K1497" si="38">I1434*J1434</f>
        <v>2400</v>
      </c>
      <c r="L1434" s="4">
        <f t="shared" ref="L1434:L1497" si="39">K1434*M1434</f>
        <v>720</v>
      </c>
      <c r="M1434" s="3">
        <v>0.3</v>
      </c>
    </row>
    <row r="1435" spans="2:13" x14ac:dyDescent="0.25">
      <c r="B1435" t="s">
        <v>13</v>
      </c>
      <c r="C1435" s="1" t="s">
        <v>20</v>
      </c>
      <c r="D1435" s="2">
        <v>44633</v>
      </c>
      <c r="E1435" s="5" t="s">
        <v>76</v>
      </c>
      <c r="F1435" s="5" t="s">
        <v>82</v>
      </c>
      <c r="G1435" s="5" t="s">
        <v>82</v>
      </c>
      <c r="H1435" t="s">
        <v>31</v>
      </c>
      <c r="I1435" s="4">
        <v>5300</v>
      </c>
      <c r="J1435" s="5">
        <v>1</v>
      </c>
      <c r="K1435" s="4">
        <f t="shared" si="38"/>
        <v>5300</v>
      </c>
      <c r="L1435" s="4">
        <f t="shared" si="39"/>
        <v>1590</v>
      </c>
      <c r="M1435" s="3">
        <v>0.3</v>
      </c>
    </row>
    <row r="1436" spans="2:13" x14ac:dyDescent="0.25">
      <c r="B1436" t="s">
        <v>13</v>
      </c>
      <c r="C1436" s="1" t="s">
        <v>14</v>
      </c>
      <c r="D1436" s="2">
        <v>44633</v>
      </c>
      <c r="E1436" s="5" t="s">
        <v>76</v>
      </c>
      <c r="F1436" s="5" t="s">
        <v>82</v>
      </c>
      <c r="G1436" s="5" t="s">
        <v>82</v>
      </c>
      <c r="H1436" t="s">
        <v>30</v>
      </c>
      <c r="I1436" s="4">
        <v>3400</v>
      </c>
      <c r="J1436" s="5">
        <v>11</v>
      </c>
      <c r="K1436" s="4">
        <f t="shared" si="38"/>
        <v>37400</v>
      </c>
      <c r="L1436" s="4">
        <f t="shared" si="39"/>
        <v>13090</v>
      </c>
      <c r="M1436" s="3">
        <v>0.35</v>
      </c>
    </row>
    <row r="1437" spans="2:13" x14ac:dyDescent="0.25">
      <c r="B1437" t="s">
        <v>13</v>
      </c>
      <c r="C1437" s="1" t="s">
        <v>14</v>
      </c>
      <c r="D1437" s="2">
        <v>44633</v>
      </c>
      <c r="E1437" s="5" t="s">
        <v>76</v>
      </c>
      <c r="F1437" s="5" t="s">
        <v>82</v>
      </c>
      <c r="G1437" s="5" t="s">
        <v>82</v>
      </c>
      <c r="H1437" t="s">
        <v>18</v>
      </c>
      <c r="I1437" s="4">
        <v>8902</v>
      </c>
      <c r="J1437" s="5">
        <v>10</v>
      </c>
      <c r="K1437" s="4">
        <f t="shared" si="38"/>
        <v>89020</v>
      </c>
      <c r="L1437" s="4">
        <f t="shared" si="39"/>
        <v>31156.999999999996</v>
      </c>
      <c r="M1437" s="3">
        <v>0.35</v>
      </c>
    </row>
    <row r="1438" spans="2:13" x14ac:dyDescent="0.25">
      <c r="B1438" t="s">
        <v>13</v>
      </c>
      <c r="C1438" s="1" t="s">
        <v>20</v>
      </c>
      <c r="D1438" s="2">
        <v>44640</v>
      </c>
      <c r="E1438" s="5" t="s">
        <v>76</v>
      </c>
      <c r="F1438" s="5" t="s">
        <v>82</v>
      </c>
      <c r="G1438" s="5" t="s">
        <v>82</v>
      </c>
      <c r="H1438" t="s">
        <v>32</v>
      </c>
      <c r="I1438" s="4">
        <v>3200</v>
      </c>
      <c r="J1438" s="5">
        <v>1</v>
      </c>
      <c r="K1438" s="4">
        <f t="shared" si="38"/>
        <v>3200</v>
      </c>
      <c r="L1438" s="4">
        <f t="shared" si="39"/>
        <v>640</v>
      </c>
      <c r="M1438" s="3">
        <v>0.2</v>
      </c>
    </row>
    <row r="1439" spans="2:13" x14ac:dyDescent="0.25">
      <c r="B1439" t="s">
        <v>13</v>
      </c>
      <c r="C1439" s="1" t="s">
        <v>20</v>
      </c>
      <c r="D1439" s="2">
        <v>44640</v>
      </c>
      <c r="E1439" s="5" t="s">
        <v>76</v>
      </c>
      <c r="F1439" s="5" t="s">
        <v>82</v>
      </c>
      <c r="G1439" s="5" t="s">
        <v>82</v>
      </c>
      <c r="H1439" t="s">
        <v>33</v>
      </c>
      <c r="I1439" s="4">
        <v>4600</v>
      </c>
      <c r="J1439" s="5">
        <v>6</v>
      </c>
      <c r="K1439" s="4">
        <f t="shared" si="38"/>
        <v>27600</v>
      </c>
      <c r="L1439" s="4">
        <f t="shared" si="39"/>
        <v>6900</v>
      </c>
      <c r="M1439" s="3">
        <v>0.25</v>
      </c>
    </row>
    <row r="1440" spans="2:13" x14ac:dyDescent="0.25">
      <c r="B1440" t="s">
        <v>34</v>
      </c>
      <c r="C1440" s="1" t="s">
        <v>14</v>
      </c>
      <c r="D1440" s="2">
        <v>44640</v>
      </c>
      <c r="E1440" s="5" t="s">
        <v>76</v>
      </c>
      <c r="F1440" s="5" t="s">
        <v>82</v>
      </c>
      <c r="G1440" s="5" t="s">
        <v>82</v>
      </c>
      <c r="H1440" t="s">
        <v>23</v>
      </c>
      <c r="I1440" s="4">
        <v>5130</v>
      </c>
      <c r="J1440" s="5">
        <v>9</v>
      </c>
      <c r="K1440" s="4">
        <f t="shared" si="38"/>
        <v>46170</v>
      </c>
      <c r="L1440" s="4">
        <f t="shared" si="39"/>
        <v>18468</v>
      </c>
      <c r="M1440" s="3">
        <v>0.4</v>
      </c>
    </row>
    <row r="1441" spans="2:13" x14ac:dyDescent="0.25">
      <c r="B1441" t="s">
        <v>27</v>
      </c>
      <c r="C1441" s="1" t="s">
        <v>20</v>
      </c>
      <c r="D1441" s="2">
        <v>44640</v>
      </c>
      <c r="E1441" s="5" t="s">
        <v>76</v>
      </c>
      <c r="F1441" s="5" t="s">
        <v>82</v>
      </c>
      <c r="G1441" s="5" t="s">
        <v>82</v>
      </c>
      <c r="H1441" t="s">
        <v>33</v>
      </c>
      <c r="I1441" s="4">
        <v>4600</v>
      </c>
      <c r="J1441" s="5">
        <v>11</v>
      </c>
      <c r="K1441" s="4">
        <f t="shared" si="38"/>
        <v>50600</v>
      </c>
      <c r="L1441" s="4">
        <f t="shared" si="39"/>
        <v>12650</v>
      </c>
      <c r="M1441" s="3">
        <v>0.25</v>
      </c>
    </row>
    <row r="1442" spans="2:13" x14ac:dyDescent="0.25">
      <c r="B1442" t="s">
        <v>27</v>
      </c>
      <c r="C1442" s="1" t="s">
        <v>20</v>
      </c>
      <c r="D1442" s="2">
        <v>44647</v>
      </c>
      <c r="E1442" s="5" t="s">
        <v>76</v>
      </c>
      <c r="F1442" s="5" t="s">
        <v>82</v>
      </c>
      <c r="G1442" s="5" t="s">
        <v>82</v>
      </c>
      <c r="H1442" t="s">
        <v>26</v>
      </c>
      <c r="I1442" s="4">
        <v>1700</v>
      </c>
      <c r="J1442" s="5">
        <v>9</v>
      </c>
      <c r="K1442" s="4">
        <f t="shared" si="38"/>
        <v>15300</v>
      </c>
      <c r="L1442" s="4">
        <f t="shared" si="39"/>
        <v>7650</v>
      </c>
      <c r="M1442" s="3">
        <v>0.5</v>
      </c>
    </row>
    <row r="1443" spans="2:13" x14ac:dyDescent="0.25">
      <c r="B1443" t="s">
        <v>13</v>
      </c>
      <c r="C1443" s="1" t="s">
        <v>20</v>
      </c>
      <c r="D1443" s="2">
        <v>44647</v>
      </c>
      <c r="E1443" s="5" t="s">
        <v>76</v>
      </c>
      <c r="F1443" s="5" t="s">
        <v>82</v>
      </c>
      <c r="G1443" s="5" t="s">
        <v>82</v>
      </c>
      <c r="H1443" t="s">
        <v>33</v>
      </c>
      <c r="I1443" s="4">
        <v>4600</v>
      </c>
      <c r="J1443" s="5">
        <v>4</v>
      </c>
      <c r="K1443" s="4">
        <f t="shared" si="38"/>
        <v>18400</v>
      </c>
      <c r="L1443" s="4">
        <f t="shared" si="39"/>
        <v>4600</v>
      </c>
      <c r="M1443" s="3">
        <v>0.25</v>
      </c>
    </row>
    <row r="1444" spans="2:13" x14ac:dyDescent="0.25">
      <c r="B1444" t="s">
        <v>13</v>
      </c>
      <c r="C1444" s="1" t="s">
        <v>20</v>
      </c>
      <c r="D1444" s="2">
        <v>44647</v>
      </c>
      <c r="E1444" s="5" t="s">
        <v>76</v>
      </c>
      <c r="F1444" s="5" t="s">
        <v>82</v>
      </c>
      <c r="G1444" s="5" t="s">
        <v>82</v>
      </c>
      <c r="H1444" t="s">
        <v>31</v>
      </c>
      <c r="I1444" s="4">
        <v>5300</v>
      </c>
      <c r="J1444" s="5">
        <v>5</v>
      </c>
      <c r="K1444" s="4">
        <f t="shared" si="38"/>
        <v>26500</v>
      </c>
      <c r="L1444" s="4">
        <f t="shared" si="39"/>
        <v>7950</v>
      </c>
      <c r="M1444" s="3">
        <v>0.3</v>
      </c>
    </row>
    <row r="1445" spans="2:13" x14ac:dyDescent="0.25">
      <c r="B1445" t="s">
        <v>24</v>
      </c>
      <c r="C1445" s="1" t="s">
        <v>20</v>
      </c>
      <c r="D1445" s="2">
        <v>44647</v>
      </c>
      <c r="E1445" s="5" t="s">
        <v>76</v>
      </c>
      <c r="F1445" s="5" t="s">
        <v>82</v>
      </c>
      <c r="G1445" s="5" t="s">
        <v>82</v>
      </c>
      <c r="H1445" t="s">
        <v>31</v>
      </c>
      <c r="I1445" s="4">
        <v>5300</v>
      </c>
      <c r="J1445" s="5">
        <v>7</v>
      </c>
      <c r="K1445" s="4">
        <f t="shared" si="38"/>
        <v>37100</v>
      </c>
      <c r="L1445" s="4">
        <f t="shared" si="39"/>
        <v>11130</v>
      </c>
      <c r="M1445" s="3">
        <v>0.3</v>
      </c>
    </row>
    <row r="1446" spans="2:13" x14ac:dyDescent="0.25">
      <c r="B1446" t="s">
        <v>13</v>
      </c>
      <c r="C1446" s="1" t="s">
        <v>20</v>
      </c>
      <c r="D1446" s="2">
        <v>44654</v>
      </c>
      <c r="E1446" s="5" t="s">
        <v>76</v>
      </c>
      <c r="F1446" s="5" t="s">
        <v>82</v>
      </c>
      <c r="G1446" s="5" t="s">
        <v>82</v>
      </c>
      <c r="H1446" t="s">
        <v>21</v>
      </c>
      <c r="I1446" s="4">
        <v>1200</v>
      </c>
      <c r="J1446" s="5">
        <v>1</v>
      </c>
      <c r="K1446" s="4">
        <f t="shared" si="38"/>
        <v>1200</v>
      </c>
      <c r="L1446" s="4">
        <f t="shared" si="39"/>
        <v>360</v>
      </c>
      <c r="M1446" s="3">
        <v>0.3</v>
      </c>
    </row>
    <row r="1447" spans="2:13" x14ac:dyDescent="0.25">
      <c r="B1447" t="s">
        <v>22</v>
      </c>
      <c r="C1447" s="1" t="s">
        <v>20</v>
      </c>
      <c r="D1447" s="2">
        <v>44654</v>
      </c>
      <c r="E1447" s="5" t="s">
        <v>76</v>
      </c>
      <c r="F1447" s="5" t="s">
        <v>82</v>
      </c>
      <c r="G1447" s="5" t="s">
        <v>82</v>
      </c>
      <c r="H1447" t="s">
        <v>26</v>
      </c>
      <c r="I1447" s="4">
        <v>1700</v>
      </c>
      <c r="J1447" s="5">
        <v>6</v>
      </c>
      <c r="K1447" s="4">
        <f t="shared" si="38"/>
        <v>10200</v>
      </c>
      <c r="L1447" s="4">
        <f t="shared" si="39"/>
        <v>5100</v>
      </c>
      <c r="M1447" s="3">
        <v>0.5</v>
      </c>
    </row>
    <row r="1448" spans="2:13" x14ac:dyDescent="0.25">
      <c r="B1448" t="s">
        <v>13</v>
      </c>
      <c r="C1448" s="1" t="s">
        <v>20</v>
      </c>
      <c r="D1448" s="2">
        <v>44654</v>
      </c>
      <c r="E1448" s="5" t="s">
        <v>76</v>
      </c>
      <c r="F1448" s="5" t="s">
        <v>82</v>
      </c>
      <c r="G1448" s="5" t="s">
        <v>82</v>
      </c>
      <c r="H1448" t="s">
        <v>35</v>
      </c>
      <c r="I1448" s="4">
        <v>4500</v>
      </c>
      <c r="J1448" s="5">
        <v>3</v>
      </c>
      <c r="K1448" s="4">
        <f t="shared" si="38"/>
        <v>13500</v>
      </c>
      <c r="L1448" s="4">
        <f t="shared" si="39"/>
        <v>3375</v>
      </c>
      <c r="M1448" s="3">
        <v>0.25</v>
      </c>
    </row>
    <row r="1449" spans="2:13" x14ac:dyDescent="0.25">
      <c r="B1449" t="s">
        <v>13</v>
      </c>
      <c r="C1449" s="1" t="s">
        <v>14</v>
      </c>
      <c r="D1449" s="2">
        <v>44654</v>
      </c>
      <c r="E1449" s="5" t="s">
        <v>76</v>
      </c>
      <c r="F1449" s="5" t="s">
        <v>82</v>
      </c>
      <c r="G1449" s="5" t="s">
        <v>82</v>
      </c>
      <c r="H1449" t="s">
        <v>29</v>
      </c>
      <c r="I1449" s="4">
        <v>5340</v>
      </c>
      <c r="J1449" s="5">
        <v>8</v>
      </c>
      <c r="K1449" s="4">
        <f t="shared" si="38"/>
        <v>42720</v>
      </c>
      <c r="L1449" s="4">
        <f t="shared" si="39"/>
        <v>12816</v>
      </c>
      <c r="M1449" s="3">
        <v>0.3</v>
      </c>
    </row>
    <row r="1450" spans="2:13" x14ac:dyDescent="0.25">
      <c r="B1450" t="s">
        <v>24</v>
      </c>
      <c r="C1450" s="1" t="s">
        <v>20</v>
      </c>
      <c r="D1450" s="2">
        <v>44661</v>
      </c>
      <c r="E1450" s="5" t="s">
        <v>76</v>
      </c>
      <c r="F1450" s="5" t="s">
        <v>82</v>
      </c>
      <c r="G1450" s="5" t="s">
        <v>82</v>
      </c>
      <c r="H1450" t="s">
        <v>26</v>
      </c>
      <c r="I1450" s="4">
        <v>1700</v>
      </c>
      <c r="J1450" s="5">
        <v>1</v>
      </c>
      <c r="K1450" s="4">
        <f t="shared" si="38"/>
        <v>1700</v>
      </c>
      <c r="L1450" s="4">
        <f t="shared" si="39"/>
        <v>850</v>
      </c>
      <c r="M1450" s="3">
        <v>0.5</v>
      </c>
    </row>
    <row r="1451" spans="2:13" x14ac:dyDescent="0.25">
      <c r="B1451" t="s">
        <v>13</v>
      </c>
      <c r="C1451" s="1" t="s">
        <v>20</v>
      </c>
      <c r="D1451" s="2">
        <v>44661</v>
      </c>
      <c r="E1451" s="5" t="s">
        <v>76</v>
      </c>
      <c r="F1451" s="5" t="s">
        <v>82</v>
      </c>
      <c r="G1451" s="5" t="s">
        <v>82</v>
      </c>
      <c r="H1451" t="s">
        <v>25</v>
      </c>
      <c r="I1451" s="4">
        <v>300</v>
      </c>
      <c r="J1451" s="5">
        <v>9</v>
      </c>
      <c r="K1451" s="4">
        <f t="shared" si="38"/>
        <v>2700</v>
      </c>
      <c r="L1451" s="4">
        <f t="shared" si="39"/>
        <v>405</v>
      </c>
      <c r="M1451" s="3">
        <v>0.15</v>
      </c>
    </row>
    <row r="1452" spans="2:13" x14ac:dyDescent="0.25">
      <c r="B1452" t="s">
        <v>24</v>
      </c>
      <c r="C1452" s="1" t="s">
        <v>20</v>
      </c>
      <c r="D1452" s="2">
        <v>44661</v>
      </c>
      <c r="E1452" s="5" t="s">
        <v>76</v>
      </c>
      <c r="F1452" s="5" t="s">
        <v>82</v>
      </c>
      <c r="G1452" s="5" t="s">
        <v>82</v>
      </c>
      <c r="H1452" t="s">
        <v>25</v>
      </c>
      <c r="I1452" s="4">
        <v>300</v>
      </c>
      <c r="J1452" s="5">
        <v>11</v>
      </c>
      <c r="K1452" s="4">
        <f t="shared" si="38"/>
        <v>3300</v>
      </c>
      <c r="L1452" s="4">
        <f t="shared" si="39"/>
        <v>495</v>
      </c>
      <c r="M1452" s="3">
        <v>0.15</v>
      </c>
    </row>
    <row r="1453" spans="2:13" x14ac:dyDescent="0.25">
      <c r="B1453" t="s">
        <v>27</v>
      </c>
      <c r="C1453" s="1" t="s">
        <v>14</v>
      </c>
      <c r="D1453" s="2">
        <v>44661</v>
      </c>
      <c r="E1453" s="5" t="s">
        <v>76</v>
      </c>
      <c r="F1453" s="5" t="s">
        <v>82</v>
      </c>
      <c r="G1453" s="5" t="s">
        <v>82</v>
      </c>
      <c r="H1453" t="s">
        <v>28</v>
      </c>
      <c r="I1453" s="4">
        <v>1500</v>
      </c>
      <c r="J1453" s="5">
        <v>6</v>
      </c>
      <c r="K1453" s="4">
        <f t="shared" si="38"/>
        <v>9000</v>
      </c>
      <c r="L1453" s="4">
        <f t="shared" si="39"/>
        <v>3600</v>
      </c>
      <c r="M1453" s="3">
        <v>0.4</v>
      </c>
    </row>
    <row r="1454" spans="2:13" x14ac:dyDescent="0.25">
      <c r="B1454" t="s">
        <v>27</v>
      </c>
      <c r="C1454" s="1" t="s">
        <v>14</v>
      </c>
      <c r="D1454" s="2">
        <v>44668</v>
      </c>
      <c r="E1454" s="5" t="s">
        <v>76</v>
      </c>
      <c r="F1454" s="5" t="s">
        <v>82</v>
      </c>
      <c r="G1454" s="5" t="s">
        <v>82</v>
      </c>
      <c r="H1454" t="s">
        <v>21</v>
      </c>
      <c r="I1454" s="4">
        <v>1200</v>
      </c>
      <c r="J1454" s="5">
        <v>8</v>
      </c>
      <c r="K1454" s="4">
        <f t="shared" si="38"/>
        <v>9600</v>
      </c>
      <c r="L1454" s="4">
        <f t="shared" si="39"/>
        <v>2880</v>
      </c>
      <c r="M1454" s="3">
        <v>0.3</v>
      </c>
    </row>
    <row r="1455" spans="2:13" x14ac:dyDescent="0.25">
      <c r="B1455" t="s">
        <v>34</v>
      </c>
      <c r="C1455" s="1" t="s">
        <v>20</v>
      </c>
      <c r="D1455" s="2">
        <v>44668</v>
      </c>
      <c r="E1455" s="5" t="s">
        <v>76</v>
      </c>
      <c r="F1455" s="5" t="s">
        <v>82</v>
      </c>
      <c r="G1455" s="5" t="s">
        <v>82</v>
      </c>
      <c r="H1455" t="s">
        <v>28</v>
      </c>
      <c r="I1455" s="4">
        <v>1500</v>
      </c>
      <c r="J1455" s="5">
        <v>7</v>
      </c>
      <c r="K1455" s="4">
        <f t="shared" si="38"/>
        <v>10500</v>
      </c>
      <c r="L1455" s="4">
        <f t="shared" si="39"/>
        <v>4200</v>
      </c>
      <c r="M1455" s="3">
        <v>0.4</v>
      </c>
    </row>
    <row r="1456" spans="2:13" x14ac:dyDescent="0.25">
      <c r="B1456" t="s">
        <v>13</v>
      </c>
      <c r="C1456" s="1" t="s">
        <v>20</v>
      </c>
      <c r="D1456" s="2">
        <v>44668</v>
      </c>
      <c r="E1456" s="5" t="s">
        <v>76</v>
      </c>
      <c r="F1456" s="5" t="s">
        <v>82</v>
      </c>
      <c r="G1456" s="5" t="s">
        <v>82</v>
      </c>
      <c r="H1456" t="s">
        <v>29</v>
      </c>
      <c r="I1456" s="4">
        <v>5340</v>
      </c>
      <c r="J1456" s="5">
        <v>8</v>
      </c>
      <c r="K1456" s="4">
        <f t="shared" si="38"/>
        <v>42720</v>
      </c>
      <c r="L1456" s="4">
        <f t="shared" si="39"/>
        <v>12816</v>
      </c>
      <c r="M1456" s="3">
        <v>0.3</v>
      </c>
    </row>
    <row r="1457" spans="2:13" x14ac:dyDescent="0.25">
      <c r="B1457" t="s">
        <v>24</v>
      </c>
      <c r="C1457" s="1" t="s">
        <v>20</v>
      </c>
      <c r="D1457" s="2">
        <v>44668</v>
      </c>
      <c r="E1457" s="5" t="s">
        <v>76</v>
      </c>
      <c r="F1457" s="5" t="s">
        <v>82</v>
      </c>
      <c r="G1457" s="5" t="s">
        <v>82</v>
      </c>
      <c r="H1457" t="s">
        <v>18</v>
      </c>
      <c r="I1457" s="4">
        <v>8902</v>
      </c>
      <c r="J1457" s="5">
        <v>7</v>
      </c>
      <c r="K1457" s="4">
        <f t="shared" si="38"/>
        <v>62314</v>
      </c>
      <c r="L1457" s="4">
        <f t="shared" si="39"/>
        <v>21809.899999999998</v>
      </c>
      <c r="M1457" s="3">
        <v>0.35</v>
      </c>
    </row>
    <row r="1458" spans="2:13" x14ac:dyDescent="0.25">
      <c r="B1458" t="s">
        <v>22</v>
      </c>
      <c r="C1458" s="1" t="s">
        <v>14</v>
      </c>
      <c r="D1458" s="2">
        <v>44675</v>
      </c>
      <c r="E1458" s="5" t="s">
        <v>76</v>
      </c>
      <c r="F1458" s="5" t="s">
        <v>82</v>
      </c>
      <c r="G1458" s="5" t="s">
        <v>82</v>
      </c>
      <c r="H1458" t="s">
        <v>19</v>
      </c>
      <c r="I1458" s="4">
        <v>500</v>
      </c>
      <c r="J1458" s="5">
        <v>6</v>
      </c>
      <c r="K1458" s="4">
        <f t="shared" si="38"/>
        <v>3000</v>
      </c>
      <c r="L1458" s="4">
        <f t="shared" si="39"/>
        <v>750</v>
      </c>
      <c r="M1458" s="3">
        <v>0.25</v>
      </c>
    </row>
    <row r="1459" spans="2:13" x14ac:dyDescent="0.25">
      <c r="B1459" t="s">
        <v>22</v>
      </c>
      <c r="C1459" s="1" t="s">
        <v>20</v>
      </c>
      <c r="D1459" s="2">
        <v>44675</v>
      </c>
      <c r="E1459" s="5" t="s">
        <v>76</v>
      </c>
      <c r="F1459" s="5" t="s">
        <v>82</v>
      </c>
      <c r="G1459" s="5" t="s">
        <v>82</v>
      </c>
      <c r="H1459" t="s">
        <v>32</v>
      </c>
      <c r="I1459" s="4">
        <v>3200</v>
      </c>
      <c r="J1459" s="5">
        <v>5</v>
      </c>
      <c r="K1459" s="4">
        <f t="shared" si="38"/>
        <v>16000</v>
      </c>
      <c r="L1459" s="4">
        <f t="shared" si="39"/>
        <v>3200</v>
      </c>
      <c r="M1459" s="3">
        <v>0.2</v>
      </c>
    </row>
    <row r="1460" spans="2:13" x14ac:dyDescent="0.25">
      <c r="B1460" t="s">
        <v>27</v>
      </c>
      <c r="C1460" s="1" t="s">
        <v>20</v>
      </c>
      <c r="D1460" s="2">
        <v>44675</v>
      </c>
      <c r="E1460" s="5" t="s">
        <v>76</v>
      </c>
      <c r="F1460" s="5" t="s">
        <v>82</v>
      </c>
      <c r="G1460" s="5" t="s">
        <v>82</v>
      </c>
      <c r="H1460" t="s">
        <v>33</v>
      </c>
      <c r="I1460" s="4">
        <v>4600</v>
      </c>
      <c r="J1460" s="5">
        <v>5</v>
      </c>
      <c r="K1460" s="4">
        <f t="shared" si="38"/>
        <v>23000</v>
      </c>
      <c r="L1460" s="4">
        <f t="shared" si="39"/>
        <v>5750</v>
      </c>
      <c r="M1460" s="3">
        <v>0.25</v>
      </c>
    </row>
    <row r="1461" spans="2:13" x14ac:dyDescent="0.25">
      <c r="B1461" t="s">
        <v>13</v>
      </c>
      <c r="C1461" s="1" t="s">
        <v>20</v>
      </c>
      <c r="D1461" s="2">
        <v>44675</v>
      </c>
      <c r="E1461" s="5" t="s">
        <v>76</v>
      </c>
      <c r="F1461" s="5" t="s">
        <v>82</v>
      </c>
      <c r="G1461" s="5" t="s">
        <v>82</v>
      </c>
      <c r="H1461" t="s">
        <v>33</v>
      </c>
      <c r="I1461" s="4">
        <v>4600</v>
      </c>
      <c r="J1461" s="5">
        <v>10</v>
      </c>
      <c r="K1461" s="4">
        <f t="shared" si="38"/>
        <v>46000</v>
      </c>
      <c r="L1461" s="4">
        <f t="shared" si="39"/>
        <v>11500</v>
      </c>
      <c r="M1461" s="3">
        <v>0.25</v>
      </c>
    </row>
    <row r="1462" spans="2:13" x14ac:dyDescent="0.25">
      <c r="B1462" t="s">
        <v>13</v>
      </c>
      <c r="C1462" s="1" t="s">
        <v>14</v>
      </c>
      <c r="D1462" s="2">
        <v>44682</v>
      </c>
      <c r="E1462" s="5" t="s">
        <v>76</v>
      </c>
      <c r="F1462" s="5" t="s">
        <v>82</v>
      </c>
      <c r="G1462" s="5" t="s">
        <v>82</v>
      </c>
      <c r="H1462" t="s">
        <v>19</v>
      </c>
      <c r="I1462" s="4">
        <v>500</v>
      </c>
      <c r="J1462" s="5">
        <v>4</v>
      </c>
      <c r="K1462" s="4">
        <f t="shared" si="38"/>
        <v>2000</v>
      </c>
      <c r="L1462" s="4">
        <f t="shared" si="39"/>
        <v>500</v>
      </c>
      <c r="M1462" s="3">
        <v>0.25</v>
      </c>
    </row>
    <row r="1463" spans="2:13" x14ac:dyDescent="0.25">
      <c r="B1463" t="s">
        <v>24</v>
      </c>
      <c r="C1463" s="1" t="s">
        <v>20</v>
      </c>
      <c r="D1463" s="2">
        <v>44682</v>
      </c>
      <c r="E1463" s="5" t="s">
        <v>76</v>
      </c>
      <c r="F1463" s="5" t="s">
        <v>82</v>
      </c>
      <c r="G1463" s="5" t="s">
        <v>82</v>
      </c>
      <c r="H1463" t="s">
        <v>32</v>
      </c>
      <c r="I1463" s="4">
        <v>3200</v>
      </c>
      <c r="J1463" s="5">
        <v>4</v>
      </c>
      <c r="K1463" s="4">
        <f t="shared" si="38"/>
        <v>12800</v>
      </c>
      <c r="L1463" s="4">
        <f t="shared" si="39"/>
        <v>2560</v>
      </c>
      <c r="M1463" s="3">
        <v>0.2</v>
      </c>
    </row>
    <row r="1464" spans="2:13" x14ac:dyDescent="0.25">
      <c r="B1464" t="s">
        <v>27</v>
      </c>
      <c r="C1464" s="1" t="s">
        <v>14</v>
      </c>
      <c r="D1464" s="2">
        <v>44682</v>
      </c>
      <c r="E1464" s="5" t="s">
        <v>76</v>
      </c>
      <c r="F1464" s="5" t="s">
        <v>82</v>
      </c>
      <c r="G1464" s="5" t="s">
        <v>82</v>
      </c>
      <c r="H1464" t="s">
        <v>35</v>
      </c>
      <c r="I1464" s="4">
        <v>4500</v>
      </c>
      <c r="J1464" s="5">
        <v>8</v>
      </c>
      <c r="K1464" s="4">
        <f t="shared" si="38"/>
        <v>36000</v>
      </c>
      <c r="L1464" s="4">
        <f t="shared" si="39"/>
        <v>9000</v>
      </c>
      <c r="M1464" s="3">
        <v>0.25</v>
      </c>
    </row>
    <row r="1465" spans="2:13" x14ac:dyDescent="0.25">
      <c r="B1465" t="s">
        <v>34</v>
      </c>
      <c r="C1465" s="1" t="s">
        <v>20</v>
      </c>
      <c r="D1465" s="2">
        <v>44682</v>
      </c>
      <c r="E1465" s="5" t="s">
        <v>76</v>
      </c>
      <c r="F1465" s="5" t="s">
        <v>82</v>
      </c>
      <c r="G1465" s="5" t="s">
        <v>82</v>
      </c>
      <c r="H1465" t="s">
        <v>23</v>
      </c>
      <c r="I1465" s="4">
        <v>5130</v>
      </c>
      <c r="J1465" s="5">
        <v>10</v>
      </c>
      <c r="K1465" s="4">
        <f t="shared" si="38"/>
        <v>51300</v>
      </c>
      <c r="L1465" s="4">
        <f t="shared" si="39"/>
        <v>20520</v>
      </c>
      <c r="M1465" s="3">
        <v>0.4</v>
      </c>
    </row>
    <row r="1466" spans="2:13" x14ac:dyDescent="0.25">
      <c r="B1466" t="s">
        <v>27</v>
      </c>
      <c r="C1466" s="1" t="s">
        <v>20</v>
      </c>
      <c r="D1466" s="2">
        <v>44689</v>
      </c>
      <c r="E1466" s="5" t="s">
        <v>76</v>
      </c>
      <c r="F1466" s="5" t="s">
        <v>82</v>
      </c>
      <c r="G1466" s="5" t="s">
        <v>82</v>
      </c>
      <c r="H1466" t="s">
        <v>19</v>
      </c>
      <c r="I1466" s="4">
        <v>500</v>
      </c>
      <c r="J1466" s="5">
        <v>11</v>
      </c>
      <c r="K1466" s="4">
        <f t="shared" si="38"/>
        <v>5500</v>
      </c>
      <c r="L1466" s="4">
        <f t="shared" si="39"/>
        <v>1375</v>
      </c>
      <c r="M1466" s="3">
        <v>0.25</v>
      </c>
    </row>
    <row r="1467" spans="2:13" x14ac:dyDescent="0.25">
      <c r="B1467" t="s">
        <v>22</v>
      </c>
      <c r="C1467" s="1" t="s">
        <v>20</v>
      </c>
      <c r="D1467" s="2">
        <v>44689</v>
      </c>
      <c r="E1467" s="5" t="s">
        <v>76</v>
      </c>
      <c r="F1467" s="5" t="s">
        <v>82</v>
      </c>
      <c r="G1467" s="5" t="s">
        <v>82</v>
      </c>
      <c r="H1467" t="s">
        <v>32</v>
      </c>
      <c r="I1467" s="4">
        <v>3200</v>
      </c>
      <c r="J1467" s="5">
        <v>6</v>
      </c>
      <c r="K1467" s="4">
        <f t="shared" si="38"/>
        <v>19200</v>
      </c>
      <c r="L1467" s="4">
        <f t="shared" si="39"/>
        <v>3840</v>
      </c>
      <c r="M1467" s="3">
        <v>0.2</v>
      </c>
    </row>
    <row r="1468" spans="2:13" x14ac:dyDescent="0.25">
      <c r="B1468" t="s">
        <v>13</v>
      </c>
      <c r="C1468" s="1" t="s">
        <v>20</v>
      </c>
      <c r="D1468" s="2">
        <v>44689</v>
      </c>
      <c r="E1468" s="5" t="s">
        <v>76</v>
      </c>
      <c r="F1468" s="5" t="s">
        <v>82</v>
      </c>
      <c r="G1468" s="5" t="s">
        <v>82</v>
      </c>
      <c r="H1468" t="s">
        <v>18</v>
      </c>
      <c r="I1468" s="4">
        <v>8902</v>
      </c>
      <c r="J1468" s="5">
        <v>4</v>
      </c>
      <c r="K1468" s="4">
        <f t="shared" si="38"/>
        <v>35608</v>
      </c>
      <c r="L1468" s="4">
        <f t="shared" si="39"/>
        <v>12462.8</v>
      </c>
      <c r="M1468" s="3">
        <v>0.35</v>
      </c>
    </row>
    <row r="1469" spans="2:13" x14ac:dyDescent="0.25">
      <c r="B1469" t="s">
        <v>22</v>
      </c>
      <c r="C1469" s="1" t="s">
        <v>20</v>
      </c>
      <c r="D1469" s="2">
        <v>44689</v>
      </c>
      <c r="E1469" s="5" t="s">
        <v>76</v>
      </c>
      <c r="F1469" s="5" t="s">
        <v>82</v>
      </c>
      <c r="G1469" s="5" t="s">
        <v>82</v>
      </c>
      <c r="H1469" t="s">
        <v>18</v>
      </c>
      <c r="I1469" s="4">
        <v>8902</v>
      </c>
      <c r="J1469" s="5">
        <v>5</v>
      </c>
      <c r="K1469" s="4">
        <f t="shared" si="38"/>
        <v>44510</v>
      </c>
      <c r="L1469" s="4">
        <f t="shared" si="39"/>
        <v>15578.499999999998</v>
      </c>
      <c r="M1469" s="3">
        <v>0.35</v>
      </c>
    </row>
    <row r="1470" spans="2:13" x14ac:dyDescent="0.25">
      <c r="B1470" t="s">
        <v>13</v>
      </c>
      <c r="C1470" s="1" t="s">
        <v>14</v>
      </c>
      <c r="D1470" s="2">
        <v>44696</v>
      </c>
      <c r="E1470" s="5" t="s">
        <v>76</v>
      </c>
      <c r="F1470" s="5" t="s">
        <v>82</v>
      </c>
      <c r="G1470" s="5" t="s">
        <v>82</v>
      </c>
      <c r="H1470" t="s">
        <v>28</v>
      </c>
      <c r="I1470" s="4">
        <v>1500</v>
      </c>
      <c r="J1470" s="5">
        <v>11</v>
      </c>
      <c r="K1470" s="4">
        <f t="shared" si="38"/>
        <v>16500</v>
      </c>
      <c r="L1470" s="4">
        <f t="shared" si="39"/>
        <v>6600</v>
      </c>
      <c r="M1470" s="3">
        <v>0.4</v>
      </c>
    </row>
    <row r="1471" spans="2:13" x14ac:dyDescent="0.25">
      <c r="B1471" t="s">
        <v>34</v>
      </c>
      <c r="C1471" s="1" t="s">
        <v>20</v>
      </c>
      <c r="D1471" s="2">
        <v>44696</v>
      </c>
      <c r="E1471" s="5" t="s">
        <v>76</v>
      </c>
      <c r="F1471" s="5" t="s">
        <v>82</v>
      </c>
      <c r="G1471" s="5" t="s">
        <v>82</v>
      </c>
      <c r="H1471" t="s">
        <v>32</v>
      </c>
      <c r="I1471" s="4">
        <v>3200</v>
      </c>
      <c r="J1471" s="5">
        <v>8</v>
      </c>
      <c r="K1471" s="4">
        <f t="shared" si="38"/>
        <v>25600</v>
      </c>
      <c r="L1471" s="4">
        <f t="shared" si="39"/>
        <v>5120</v>
      </c>
      <c r="M1471" s="3">
        <v>0.2</v>
      </c>
    </row>
    <row r="1472" spans="2:13" x14ac:dyDescent="0.25">
      <c r="B1472" t="s">
        <v>13</v>
      </c>
      <c r="C1472" s="1" t="s">
        <v>20</v>
      </c>
      <c r="D1472" s="2">
        <v>44696</v>
      </c>
      <c r="E1472" s="5" t="s">
        <v>76</v>
      </c>
      <c r="F1472" s="5" t="s">
        <v>82</v>
      </c>
      <c r="G1472" s="5" t="s">
        <v>82</v>
      </c>
      <c r="H1472" t="s">
        <v>35</v>
      </c>
      <c r="I1472" s="4">
        <v>4500</v>
      </c>
      <c r="J1472" s="5">
        <v>6</v>
      </c>
      <c r="K1472" s="4">
        <f t="shared" si="38"/>
        <v>27000</v>
      </c>
      <c r="L1472" s="4">
        <f t="shared" si="39"/>
        <v>6750</v>
      </c>
      <c r="M1472" s="3">
        <v>0.25</v>
      </c>
    </row>
    <row r="1473" spans="2:13" x14ac:dyDescent="0.25">
      <c r="B1473" t="s">
        <v>27</v>
      </c>
      <c r="C1473" s="1" t="s">
        <v>14</v>
      </c>
      <c r="D1473" s="2">
        <v>44696</v>
      </c>
      <c r="E1473" s="5" t="s">
        <v>76</v>
      </c>
      <c r="F1473" s="5" t="s">
        <v>82</v>
      </c>
      <c r="G1473" s="5" t="s">
        <v>82</v>
      </c>
      <c r="H1473" t="s">
        <v>23</v>
      </c>
      <c r="I1473" s="4">
        <v>5130</v>
      </c>
      <c r="J1473" s="5">
        <v>6</v>
      </c>
      <c r="K1473" s="4">
        <f t="shared" si="38"/>
        <v>30780</v>
      </c>
      <c r="L1473" s="4">
        <f t="shared" si="39"/>
        <v>12312</v>
      </c>
      <c r="M1473" s="3">
        <v>0.4</v>
      </c>
    </row>
    <row r="1474" spans="2:13" x14ac:dyDescent="0.25">
      <c r="B1474" t="s">
        <v>13</v>
      </c>
      <c r="C1474" s="1" t="s">
        <v>20</v>
      </c>
      <c r="D1474" s="2">
        <v>44703</v>
      </c>
      <c r="E1474" s="5" t="s">
        <v>76</v>
      </c>
      <c r="F1474" s="5" t="s">
        <v>82</v>
      </c>
      <c r="G1474" s="5" t="s">
        <v>82</v>
      </c>
      <c r="H1474" t="s">
        <v>26</v>
      </c>
      <c r="I1474" s="4">
        <v>1700</v>
      </c>
      <c r="J1474" s="5">
        <v>3</v>
      </c>
      <c r="K1474" s="4">
        <f t="shared" si="38"/>
        <v>5100</v>
      </c>
      <c r="L1474" s="4">
        <f t="shared" si="39"/>
        <v>2550</v>
      </c>
      <c r="M1474" s="3">
        <v>0.5</v>
      </c>
    </row>
    <row r="1475" spans="2:13" x14ac:dyDescent="0.25">
      <c r="B1475" t="s">
        <v>27</v>
      </c>
      <c r="C1475" s="1" t="s">
        <v>20</v>
      </c>
      <c r="D1475" s="2">
        <v>44703</v>
      </c>
      <c r="E1475" s="5" t="s">
        <v>76</v>
      </c>
      <c r="F1475" s="5" t="s">
        <v>82</v>
      </c>
      <c r="G1475" s="5" t="s">
        <v>82</v>
      </c>
      <c r="H1475" t="s">
        <v>35</v>
      </c>
      <c r="I1475" s="4">
        <v>4500</v>
      </c>
      <c r="J1475" s="5">
        <v>2</v>
      </c>
      <c r="K1475" s="4">
        <f t="shared" si="38"/>
        <v>9000</v>
      </c>
      <c r="L1475" s="4">
        <f t="shared" si="39"/>
        <v>2250</v>
      </c>
      <c r="M1475" s="3">
        <v>0.25</v>
      </c>
    </row>
    <row r="1476" spans="2:13" x14ac:dyDescent="0.25">
      <c r="B1476" t="s">
        <v>22</v>
      </c>
      <c r="C1476" s="1" t="s">
        <v>14</v>
      </c>
      <c r="D1476" s="2">
        <v>44703</v>
      </c>
      <c r="E1476" s="5" t="s">
        <v>76</v>
      </c>
      <c r="F1476" s="5" t="s">
        <v>82</v>
      </c>
      <c r="G1476" s="5" t="s">
        <v>82</v>
      </c>
      <c r="H1476" t="s">
        <v>26</v>
      </c>
      <c r="I1476" s="4">
        <v>1700</v>
      </c>
      <c r="J1476" s="5">
        <v>6</v>
      </c>
      <c r="K1476" s="4">
        <f t="shared" si="38"/>
        <v>10200</v>
      </c>
      <c r="L1476" s="4">
        <f t="shared" si="39"/>
        <v>5100</v>
      </c>
      <c r="M1476" s="3">
        <v>0.5</v>
      </c>
    </row>
    <row r="1477" spans="2:13" x14ac:dyDescent="0.25">
      <c r="B1477" t="s">
        <v>34</v>
      </c>
      <c r="C1477" s="1" t="s">
        <v>20</v>
      </c>
      <c r="D1477" s="2">
        <v>44703</v>
      </c>
      <c r="E1477" s="5" t="s">
        <v>76</v>
      </c>
      <c r="F1477" s="5" t="s">
        <v>82</v>
      </c>
      <c r="G1477" s="5" t="s">
        <v>82</v>
      </c>
      <c r="H1477" t="s">
        <v>21</v>
      </c>
      <c r="I1477" s="4">
        <v>1200</v>
      </c>
      <c r="J1477" s="5">
        <v>9</v>
      </c>
      <c r="K1477" s="4">
        <f t="shared" si="38"/>
        <v>10800</v>
      </c>
      <c r="L1477" s="4">
        <f t="shared" si="39"/>
        <v>3240</v>
      </c>
      <c r="M1477" s="3">
        <v>0.3</v>
      </c>
    </row>
    <row r="1478" spans="2:13" x14ac:dyDescent="0.25">
      <c r="B1478" t="s">
        <v>27</v>
      </c>
      <c r="C1478" s="1" t="s">
        <v>14</v>
      </c>
      <c r="D1478" s="2">
        <v>44710</v>
      </c>
      <c r="E1478" s="5" t="s">
        <v>76</v>
      </c>
      <c r="F1478" s="5" t="s">
        <v>82</v>
      </c>
      <c r="G1478" s="5" t="s">
        <v>82</v>
      </c>
      <c r="H1478" t="s">
        <v>28</v>
      </c>
      <c r="I1478" s="4">
        <v>1500</v>
      </c>
      <c r="J1478" s="5">
        <v>1</v>
      </c>
      <c r="K1478" s="4">
        <f t="shared" si="38"/>
        <v>1500</v>
      </c>
      <c r="L1478" s="4">
        <f t="shared" si="39"/>
        <v>600</v>
      </c>
      <c r="M1478" s="3">
        <v>0.4</v>
      </c>
    </row>
    <row r="1479" spans="2:13" x14ac:dyDescent="0.25">
      <c r="B1479" t="s">
        <v>22</v>
      </c>
      <c r="C1479" s="1" t="s">
        <v>20</v>
      </c>
      <c r="D1479" s="2">
        <v>44710</v>
      </c>
      <c r="E1479" s="5" t="s">
        <v>76</v>
      </c>
      <c r="F1479" s="5" t="s">
        <v>82</v>
      </c>
      <c r="G1479" s="5" t="s">
        <v>82</v>
      </c>
      <c r="H1479" t="s">
        <v>28</v>
      </c>
      <c r="I1479" s="4">
        <v>1500</v>
      </c>
      <c r="J1479" s="5">
        <v>2</v>
      </c>
      <c r="K1479" s="4">
        <f t="shared" si="38"/>
        <v>3000</v>
      </c>
      <c r="L1479" s="4">
        <f t="shared" si="39"/>
        <v>1200</v>
      </c>
      <c r="M1479" s="3">
        <v>0.4</v>
      </c>
    </row>
    <row r="1480" spans="2:13" x14ac:dyDescent="0.25">
      <c r="B1480" t="s">
        <v>27</v>
      </c>
      <c r="C1480" s="1" t="s">
        <v>20</v>
      </c>
      <c r="D1480" s="2">
        <v>44710</v>
      </c>
      <c r="E1480" s="5" t="s">
        <v>76</v>
      </c>
      <c r="F1480" s="5" t="s">
        <v>82</v>
      </c>
      <c r="G1480" s="5" t="s">
        <v>82</v>
      </c>
      <c r="H1480" t="s">
        <v>30</v>
      </c>
      <c r="I1480" s="4">
        <v>3400</v>
      </c>
      <c r="J1480" s="5">
        <v>6</v>
      </c>
      <c r="K1480" s="4">
        <f t="shared" si="38"/>
        <v>20400</v>
      </c>
      <c r="L1480" s="4">
        <f t="shared" si="39"/>
        <v>7140</v>
      </c>
      <c r="M1480" s="3">
        <v>0.35</v>
      </c>
    </row>
    <row r="1481" spans="2:13" x14ac:dyDescent="0.25">
      <c r="B1481" t="s">
        <v>22</v>
      </c>
      <c r="C1481" s="1" t="s">
        <v>20</v>
      </c>
      <c r="D1481" s="2">
        <v>44710</v>
      </c>
      <c r="E1481" s="5" t="s">
        <v>76</v>
      </c>
      <c r="F1481" s="5" t="s">
        <v>82</v>
      </c>
      <c r="G1481" s="5" t="s">
        <v>82</v>
      </c>
      <c r="H1481" t="s">
        <v>18</v>
      </c>
      <c r="I1481" s="4">
        <v>8902</v>
      </c>
      <c r="J1481" s="5">
        <v>9</v>
      </c>
      <c r="K1481" s="4">
        <f t="shared" si="38"/>
        <v>80118</v>
      </c>
      <c r="L1481" s="4">
        <f t="shared" si="39"/>
        <v>28041.3</v>
      </c>
      <c r="M1481" s="3">
        <v>0.35</v>
      </c>
    </row>
    <row r="1482" spans="2:13" x14ac:dyDescent="0.25">
      <c r="B1482" t="s">
        <v>22</v>
      </c>
      <c r="C1482" s="1" t="s">
        <v>20</v>
      </c>
      <c r="D1482" s="2">
        <v>44717</v>
      </c>
      <c r="E1482" s="5" t="s">
        <v>76</v>
      </c>
      <c r="F1482" s="5" t="s">
        <v>82</v>
      </c>
      <c r="G1482" s="5" t="s">
        <v>82</v>
      </c>
      <c r="H1482" t="s">
        <v>25</v>
      </c>
      <c r="I1482" s="4">
        <v>300</v>
      </c>
      <c r="J1482" s="5">
        <v>11</v>
      </c>
      <c r="K1482" s="4">
        <f t="shared" si="38"/>
        <v>3300</v>
      </c>
      <c r="L1482" s="4">
        <f t="shared" si="39"/>
        <v>495</v>
      </c>
      <c r="M1482" s="3">
        <v>0.15</v>
      </c>
    </row>
    <row r="1483" spans="2:13" x14ac:dyDescent="0.25">
      <c r="B1483" t="s">
        <v>27</v>
      </c>
      <c r="C1483" s="1" t="s">
        <v>20</v>
      </c>
      <c r="D1483" s="2">
        <v>44717</v>
      </c>
      <c r="E1483" s="5" t="s">
        <v>76</v>
      </c>
      <c r="F1483" s="5" t="s">
        <v>82</v>
      </c>
      <c r="G1483" s="5" t="s">
        <v>82</v>
      </c>
      <c r="H1483" t="s">
        <v>26</v>
      </c>
      <c r="I1483" s="4">
        <v>1700</v>
      </c>
      <c r="J1483" s="5">
        <v>8</v>
      </c>
      <c r="K1483" s="4">
        <f t="shared" si="38"/>
        <v>13600</v>
      </c>
      <c r="L1483" s="4">
        <f t="shared" si="39"/>
        <v>6800</v>
      </c>
      <c r="M1483" s="3">
        <v>0.5</v>
      </c>
    </row>
    <row r="1484" spans="2:13" x14ac:dyDescent="0.25">
      <c r="B1484" t="s">
        <v>27</v>
      </c>
      <c r="C1484" s="1" t="s">
        <v>20</v>
      </c>
      <c r="D1484" s="2">
        <v>44717</v>
      </c>
      <c r="E1484" s="5" t="s">
        <v>76</v>
      </c>
      <c r="F1484" s="5" t="s">
        <v>82</v>
      </c>
      <c r="G1484" s="5" t="s">
        <v>82</v>
      </c>
      <c r="H1484" t="s">
        <v>28</v>
      </c>
      <c r="I1484" s="4">
        <v>1500</v>
      </c>
      <c r="J1484" s="5">
        <v>10</v>
      </c>
      <c r="K1484" s="4">
        <f t="shared" si="38"/>
        <v>15000</v>
      </c>
      <c r="L1484" s="4">
        <f t="shared" si="39"/>
        <v>6000</v>
      </c>
      <c r="M1484" s="3">
        <v>0.4</v>
      </c>
    </row>
    <row r="1485" spans="2:13" x14ac:dyDescent="0.25">
      <c r="B1485" t="s">
        <v>13</v>
      </c>
      <c r="C1485" s="1" t="s">
        <v>20</v>
      </c>
      <c r="D1485" s="2">
        <v>44717</v>
      </c>
      <c r="E1485" s="5" t="s">
        <v>76</v>
      </c>
      <c r="F1485" s="5" t="s">
        <v>82</v>
      </c>
      <c r="G1485" s="5" t="s">
        <v>82</v>
      </c>
      <c r="H1485" t="s">
        <v>23</v>
      </c>
      <c r="I1485" s="4">
        <v>5130</v>
      </c>
      <c r="J1485" s="5">
        <v>8</v>
      </c>
      <c r="K1485" s="4">
        <f t="shared" si="38"/>
        <v>41040</v>
      </c>
      <c r="L1485" s="4">
        <f t="shared" si="39"/>
        <v>16416</v>
      </c>
      <c r="M1485" s="3">
        <v>0.4</v>
      </c>
    </row>
    <row r="1486" spans="2:13" x14ac:dyDescent="0.25">
      <c r="B1486" t="s">
        <v>13</v>
      </c>
      <c r="C1486" s="1" t="s">
        <v>20</v>
      </c>
      <c r="D1486" s="2">
        <v>44724</v>
      </c>
      <c r="E1486" s="5" t="s">
        <v>76</v>
      </c>
      <c r="F1486" s="5" t="s">
        <v>82</v>
      </c>
      <c r="G1486" s="5" t="s">
        <v>82</v>
      </c>
      <c r="H1486" t="s">
        <v>21</v>
      </c>
      <c r="I1486" s="4">
        <v>1200</v>
      </c>
      <c r="J1486" s="5">
        <v>2</v>
      </c>
      <c r="K1486" s="4">
        <f t="shared" si="38"/>
        <v>2400</v>
      </c>
      <c r="L1486" s="4">
        <f t="shared" si="39"/>
        <v>720</v>
      </c>
      <c r="M1486" s="3">
        <v>0.3</v>
      </c>
    </row>
    <row r="1487" spans="2:13" x14ac:dyDescent="0.25">
      <c r="B1487" t="s">
        <v>22</v>
      </c>
      <c r="C1487" s="1" t="s">
        <v>20</v>
      </c>
      <c r="D1487" s="2">
        <v>44724</v>
      </c>
      <c r="E1487" s="5" t="s">
        <v>76</v>
      </c>
      <c r="F1487" s="5" t="s">
        <v>82</v>
      </c>
      <c r="G1487" s="5" t="s">
        <v>82</v>
      </c>
      <c r="H1487" t="s">
        <v>30</v>
      </c>
      <c r="I1487" s="4">
        <v>3400</v>
      </c>
      <c r="J1487" s="5">
        <v>2</v>
      </c>
      <c r="K1487" s="4">
        <f t="shared" si="38"/>
        <v>6800</v>
      </c>
      <c r="L1487" s="4">
        <f t="shared" si="39"/>
        <v>2380</v>
      </c>
      <c r="M1487" s="3">
        <v>0.35</v>
      </c>
    </row>
    <row r="1488" spans="2:13" x14ac:dyDescent="0.25">
      <c r="B1488" t="s">
        <v>22</v>
      </c>
      <c r="C1488" s="1" t="s">
        <v>20</v>
      </c>
      <c r="D1488" s="2">
        <v>44724</v>
      </c>
      <c r="E1488" s="5" t="s">
        <v>76</v>
      </c>
      <c r="F1488" s="5" t="s">
        <v>82</v>
      </c>
      <c r="G1488" s="5" t="s">
        <v>82</v>
      </c>
      <c r="H1488" t="s">
        <v>30</v>
      </c>
      <c r="I1488" s="4">
        <v>3400</v>
      </c>
      <c r="J1488" s="5">
        <v>3</v>
      </c>
      <c r="K1488" s="4">
        <f t="shared" si="38"/>
        <v>10200</v>
      </c>
      <c r="L1488" s="4">
        <f t="shared" si="39"/>
        <v>3570</v>
      </c>
      <c r="M1488" s="3">
        <v>0.35</v>
      </c>
    </row>
    <row r="1489" spans="2:13" x14ac:dyDescent="0.25">
      <c r="B1489" t="s">
        <v>27</v>
      </c>
      <c r="C1489" s="1" t="s">
        <v>14</v>
      </c>
      <c r="D1489" s="2">
        <v>44724</v>
      </c>
      <c r="E1489" s="5" t="s">
        <v>76</v>
      </c>
      <c r="F1489" s="5" t="s">
        <v>82</v>
      </c>
      <c r="G1489" s="5" t="s">
        <v>82</v>
      </c>
      <c r="H1489" t="s">
        <v>35</v>
      </c>
      <c r="I1489" s="4">
        <v>4500</v>
      </c>
      <c r="J1489" s="5">
        <v>9</v>
      </c>
      <c r="K1489" s="4">
        <f t="shared" si="38"/>
        <v>40500</v>
      </c>
      <c r="L1489" s="4">
        <f t="shared" si="39"/>
        <v>10125</v>
      </c>
      <c r="M1489" s="3">
        <v>0.25</v>
      </c>
    </row>
    <row r="1490" spans="2:13" x14ac:dyDescent="0.25">
      <c r="B1490" t="s">
        <v>13</v>
      </c>
      <c r="C1490" s="1" t="s">
        <v>14</v>
      </c>
      <c r="D1490" s="2">
        <v>44731</v>
      </c>
      <c r="E1490" s="5" t="s">
        <v>76</v>
      </c>
      <c r="F1490" s="5" t="s">
        <v>82</v>
      </c>
      <c r="G1490" s="5" t="s">
        <v>82</v>
      </c>
      <c r="H1490" t="s">
        <v>21</v>
      </c>
      <c r="I1490" s="4">
        <v>1200</v>
      </c>
      <c r="J1490" s="5">
        <v>2</v>
      </c>
      <c r="K1490" s="4">
        <f t="shared" si="38"/>
        <v>2400</v>
      </c>
      <c r="L1490" s="4">
        <f t="shared" si="39"/>
        <v>720</v>
      </c>
      <c r="M1490" s="3">
        <v>0.3</v>
      </c>
    </row>
    <row r="1491" spans="2:13" x14ac:dyDescent="0.25">
      <c r="B1491" t="s">
        <v>24</v>
      </c>
      <c r="C1491" s="1" t="s">
        <v>20</v>
      </c>
      <c r="D1491" s="2">
        <v>44731</v>
      </c>
      <c r="E1491" s="5" t="s">
        <v>76</v>
      </c>
      <c r="F1491" s="5" t="s">
        <v>82</v>
      </c>
      <c r="G1491" s="5" t="s">
        <v>82</v>
      </c>
      <c r="H1491" t="s">
        <v>32</v>
      </c>
      <c r="I1491" s="4">
        <v>3200</v>
      </c>
      <c r="J1491" s="5">
        <v>4</v>
      </c>
      <c r="K1491" s="4">
        <f t="shared" si="38"/>
        <v>12800</v>
      </c>
      <c r="L1491" s="4">
        <f t="shared" si="39"/>
        <v>2560</v>
      </c>
      <c r="M1491" s="3">
        <v>0.2</v>
      </c>
    </row>
    <row r="1492" spans="2:13" x14ac:dyDescent="0.25">
      <c r="B1492" t="s">
        <v>27</v>
      </c>
      <c r="C1492" s="1" t="s">
        <v>20</v>
      </c>
      <c r="D1492" s="2">
        <v>44731</v>
      </c>
      <c r="E1492" s="5" t="s">
        <v>76</v>
      </c>
      <c r="F1492" s="5" t="s">
        <v>82</v>
      </c>
      <c r="G1492" s="5" t="s">
        <v>82</v>
      </c>
      <c r="H1492" t="s">
        <v>23</v>
      </c>
      <c r="I1492" s="4">
        <v>5130</v>
      </c>
      <c r="J1492" s="5">
        <v>4</v>
      </c>
      <c r="K1492" s="4">
        <f t="shared" si="38"/>
        <v>20520</v>
      </c>
      <c r="L1492" s="4">
        <f t="shared" si="39"/>
        <v>8208</v>
      </c>
      <c r="M1492" s="3">
        <v>0.4</v>
      </c>
    </row>
    <row r="1493" spans="2:13" x14ac:dyDescent="0.25">
      <c r="B1493" t="s">
        <v>22</v>
      </c>
      <c r="C1493" s="1" t="s">
        <v>20</v>
      </c>
      <c r="D1493" s="2">
        <v>44731</v>
      </c>
      <c r="E1493" s="5" t="s">
        <v>76</v>
      </c>
      <c r="F1493" s="5" t="s">
        <v>82</v>
      </c>
      <c r="G1493" s="5" t="s">
        <v>82</v>
      </c>
      <c r="H1493" t="s">
        <v>31</v>
      </c>
      <c r="I1493" s="4">
        <v>5300</v>
      </c>
      <c r="J1493" s="5">
        <v>11</v>
      </c>
      <c r="K1493" s="4">
        <f t="shared" si="38"/>
        <v>58300</v>
      </c>
      <c r="L1493" s="4">
        <f t="shared" si="39"/>
        <v>17490</v>
      </c>
      <c r="M1493" s="3">
        <v>0.3</v>
      </c>
    </row>
    <row r="1494" spans="2:13" x14ac:dyDescent="0.25">
      <c r="B1494" t="s">
        <v>34</v>
      </c>
      <c r="C1494" s="1" t="s">
        <v>14</v>
      </c>
      <c r="D1494" s="2">
        <v>44738</v>
      </c>
      <c r="E1494" s="5" t="s">
        <v>76</v>
      </c>
      <c r="F1494" s="5" t="s">
        <v>82</v>
      </c>
      <c r="G1494" s="5" t="s">
        <v>82</v>
      </c>
      <c r="H1494" t="s">
        <v>19</v>
      </c>
      <c r="I1494" s="4">
        <v>500</v>
      </c>
      <c r="J1494" s="5">
        <v>8</v>
      </c>
      <c r="K1494" s="4">
        <f t="shared" si="38"/>
        <v>4000</v>
      </c>
      <c r="L1494" s="4">
        <f t="shared" si="39"/>
        <v>1000</v>
      </c>
      <c r="M1494" s="3">
        <v>0.25</v>
      </c>
    </row>
    <row r="1495" spans="2:13" x14ac:dyDescent="0.25">
      <c r="B1495" t="s">
        <v>13</v>
      </c>
      <c r="C1495" s="1" t="s">
        <v>20</v>
      </c>
      <c r="D1495" s="2">
        <v>44738</v>
      </c>
      <c r="E1495" s="5" t="s">
        <v>76</v>
      </c>
      <c r="F1495" s="5" t="s">
        <v>82</v>
      </c>
      <c r="G1495" s="5" t="s">
        <v>82</v>
      </c>
      <c r="H1495" t="s">
        <v>33</v>
      </c>
      <c r="I1495" s="4">
        <v>4600</v>
      </c>
      <c r="J1495" s="5">
        <v>1</v>
      </c>
      <c r="K1495" s="4">
        <f t="shared" si="38"/>
        <v>4600</v>
      </c>
      <c r="L1495" s="4">
        <f t="shared" si="39"/>
        <v>1150</v>
      </c>
      <c r="M1495" s="3">
        <v>0.25</v>
      </c>
    </row>
    <row r="1496" spans="2:13" x14ac:dyDescent="0.25">
      <c r="B1496" t="s">
        <v>13</v>
      </c>
      <c r="C1496" s="1" t="s">
        <v>14</v>
      </c>
      <c r="D1496" s="2">
        <v>44738</v>
      </c>
      <c r="E1496" s="5" t="s">
        <v>76</v>
      </c>
      <c r="F1496" s="5" t="s">
        <v>82</v>
      </c>
      <c r="G1496" s="5" t="s">
        <v>82</v>
      </c>
      <c r="H1496" t="s">
        <v>31</v>
      </c>
      <c r="I1496" s="4">
        <v>5300</v>
      </c>
      <c r="J1496" s="5">
        <v>4</v>
      </c>
      <c r="K1496" s="4">
        <f t="shared" si="38"/>
        <v>21200</v>
      </c>
      <c r="L1496" s="4">
        <f t="shared" si="39"/>
        <v>6360</v>
      </c>
      <c r="M1496" s="3">
        <v>0.3</v>
      </c>
    </row>
    <row r="1497" spans="2:13" x14ac:dyDescent="0.25">
      <c r="B1497" t="s">
        <v>13</v>
      </c>
      <c r="C1497" s="1" t="s">
        <v>14</v>
      </c>
      <c r="D1497" s="2">
        <v>44738</v>
      </c>
      <c r="E1497" s="5" t="s">
        <v>76</v>
      </c>
      <c r="F1497" s="5" t="s">
        <v>82</v>
      </c>
      <c r="G1497" s="5" t="s">
        <v>82</v>
      </c>
      <c r="H1497" t="s">
        <v>32</v>
      </c>
      <c r="I1497" s="4">
        <v>3200</v>
      </c>
      <c r="J1497" s="5">
        <v>7</v>
      </c>
      <c r="K1497" s="4">
        <f t="shared" si="38"/>
        <v>22400</v>
      </c>
      <c r="L1497" s="4">
        <f t="shared" si="39"/>
        <v>4480</v>
      </c>
      <c r="M1497" s="3">
        <v>0.2</v>
      </c>
    </row>
    <row r="1498" spans="2:13" x14ac:dyDescent="0.25">
      <c r="B1498" t="s">
        <v>13</v>
      </c>
      <c r="C1498" s="1" t="s">
        <v>14</v>
      </c>
      <c r="D1498" s="2">
        <v>44745</v>
      </c>
      <c r="E1498" s="5" t="s">
        <v>76</v>
      </c>
      <c r="F1498" s="5" t="s">
        <v>82</v>
      </c>
      <c r="G1498" s="5" t="s">
        <v>82</v>
      </c>
      <c r="H1498" t="s">
        <v>21</v>
      </c>
      <c r="I1498" s="4">
        <v>1200</v>
      </c>
      <c r="J1498" s="5">
        <v>2</v>
      </c>
      <c r="K1498" s="4">
        <f t="shared" ref="K1498:K1561" si="40">I1498*J1498</f>
        <v>2400</v>
      </c>
      <c r="L1498" s="4">
        <f t="shared" ref="L1498:L1561" si="41">K1498*M1498</f>
        <v>720</v>
      </c>
      <c r="M1498" s="3">
        <v>0.3</v>
      </c>
    </row>
    <row r="1499" spans="2:13" x14ac:dyDescent="0.25">
      <c r="B1499" t="s">
        <v>13</v>
      </c>
      <c r="C1499" s="1" t="s">
        <v>20</v>
      </c>
      <c r="D1499" s="2">
        <v>44745</v>
      </c>
      <c r="E1499" s="5" t="s">
        <v>76</v>
      </c>
      <c r="F1499" s="5" t="s">
        <v>82</v>
      </c>
      <c r="G1499" s="5" t="s">
        <v>82</v>
      </c>
      <c r="H1499" t="s">
        <v>35</v>
      </c>
      <c r="I1499" s="4">
        <v>4500</v>
      </c>
      <c r="J1499" s="5">
        <v>1</v>
      </c>
      <c r="K1499" s="4">
        <f t="shared" si="40"/>
        <v>4500</v>
      </c>
      <c r="L1499" s="4">
        <f t="shared" si="41"/>
        <v>1125</v>
      </c>
      <c r="M1499" s="3">
        <v>0.25</v>
      </c>
    </row>
    <row r="1500" spans="2:13" x14ac:dyDescent="0.25">
      <c r="B1500" t="s">
        <v>13</v>
      </c>
      <c r="C1500" s="1" t="s">
        <v>14</v>
      </c>
      <c r="D1500" s="2">
        <v>44745</v>
      </c>
      <c r="E1500" s="5" t="s">
        <v>76</v>
      </c>
      <c r="F1500" s="5" t="s">
        <v>82</v>
      </c>
      <c r="G1500" s="5" t="s">
        <v>82</v>
      </c>
      <c r="H1500" t="s">
        <v>28</v>
      </c>
      <c r="I1500" s="4">
        <v>1500</v>
      </c>
      <c r="J1500" s="5">
        <v>8</v>
      </c>
      <c r="K1500" s="4">
        <f t="shared" si="40"/>
        <v>12000</v>
      </c>
      <c r="L1500" s="4">
        <f t="shared" si="41"/>
        <v>4800</v>
      </c>
      <c r="M1500" s="3">
        <v>0.4</v>
      </c>
    </row>
    <row r="1501" spans="2:13" x14ac:dyDescent="0.25">
      <c r="B1501" t="s">
        <v>22</v>
      </c>
      <c r="C1501" s="1" t="s">
        <v>20</v>
      </c>
      <c r="D1501" s="2">
        <v>44745</v>
      </c>
      <c r="E1501" s="5" t="s">
        <v>76</v>
      </c>
      <c r="F1501" s="5" t="s">
        <v>82</v>
      </c>
      <c r="G1501" s="5" t="s">
        <v>82</v>
      </c>
      <c r="H1501" t="s">
        <v>29</v>
      </c>
      <c r="I1501" s="4">
        <v>5340</v>
      </c>
      <c r="J1501" s="5">
        <v>4</v>
      </c>
      <c r="K1501" s="4">
        <f t="shared" si="40"/>
        <v>21360</v>
      </c>
      <c r="L1501" s="4">
        <f t="shared" si="41"/>
        <v>6408</v>
      </c>
      <c r="M1501" s="3">
        <v>0.3</v>
      </c>
    </row>
    <row r="1502" spans="2:13" x14ac:dyDescent="0.25">
      <c r="B1502" t="s">
        <v>27</v>
      </c>
      <c r="C1502" s="1" t="s">
        <v>20</v>
      </c>
      <c r="D1502" s="2">
        <v>44752</v>
      </c>
      <c r="E1502" s="5" t="s">
        <v>76</v>
      </c>
      <c r="F1502" s="5" t="s">
        <v>82</v>
      </c>
      <c r="G1502" s="5" t="s">
        <v>82</v>
      </c>
      <c r="H1502" t="s">
        <v>25</v>
      </c>
      <c r="I1502" s="4">
        <v>300</v>
      </c>
      <c r="J1502" s="5">
        <v>5</v>
      </c>
      <c r="K1502" s="4">
        <f t="shared" si="40"/>
        <v>1500</v>
      </c>
      <c r="L1502" s="4">
        <f t="shared" si="41"/>
        <v>225</v>
      </c>
      <c r="M1502" s="3">
        <v>0.15</v>
      </c>
    </row>
    <row r="1503" spans="2:13" x14ac:dyDescent="0.25">
      <c r="B1503" t="s">
        <v>27</v>
      </c>
      <c r="C1503" s="1" t="s">
        <v>20</v>
      </c>
      <c r="D1503" s="2">
        <v>44752</v>
      </c>
      <c r="E1503" s="5" t="s">
        <v>76</v>
      </c>
      <c r="F1503" s="5" t="s">
        <v>82</v>
      </c>
      <c r="G1503" s="5" t="s">
        <v>82</v>
      </c>
      <c r="H1503" t="s">
        <v>35</v>
      </c>
      <c r="I1503" s="4">
        <v>4500</v>
      </c>
      <c r="J1503" s="5">
        <v>8</v>
      </c>
      <c r="K1503" s="4">
        <f t="shared" si="40"/>
        <v>36000</v>
      </c>
      <c r="L1503" s="4">
        <f t="shared" si="41"/>
        <v>9000</v>
      </c>
      <c r="M1503" s="3">
        <v>0.25</v>
      </c>
    </row>
    <row r="1504" spans="2:13" x14ac:dyDescent="0.25">
      <c r="B1504" t="s">
        <v>13</v>
      </c>
      <c r="C1504" s="1" t="s">
        <v>14</v>
      </c>
      <c r="D1504" s="2">
        <v>44752</v>
      </c>
      <c r="E1504" s="5" t="s">
        <v>76</v>
      </c>
      <c r="F1504" s="5" t="s">
        <v>82</v>
      </c>
      <c r="G1504" s="5" t="s">
        <v>82</v>
      </c>
      <c r="H1504" t="s">
        <v>30</v>
      </c>
      <c r="I1504" s="4">
        <v>3400</v>
      </c>
      <c r="J1504" s="5">
        <v>11</v>
      </c>
      <c r="K1504" s="4">
        <f t="shared" si="40"/>
        <v>37400</v>
      </c>
      <c r="L1504" s="4">
        <f t="shared" si="41"/>
        <v>13090</v>
      </c>
      <c r="M1504" s="3">
        <v>0.35</v>
      </c>
    </row>
    <row r="1505" spans="2:13" x14ac:dyDescent="0.25">
      <c r="B1505" t="s">
        <v>13</v>
      </c>
      <c r="C1505" s="1" t="s">
        <v>20</v>
      </c>
      <c r="D1505" s="2">
        <v>44752</v>
      </c>
      <c r="E1505" s="5" t="s">
        <v>76</v>
      </c>
      <c r="F1505" s="5" t="s">
        <v>82</v>
      </c>
      <c r="G1505" s="5" t="s">
        <v>82</v>
      </c>
      <c r="H1505" t="s">
        <v>33</v>
      </c>
      <c r="I1505" s="4">
        <v>4600</v>
      </c>
      <c r="J1505" s="5">
        <v>12</v>
      </c>
      <c r="K1505" s="4">
        <f t="shared" si="40"/>
        <v>55200</v>
      </c>
      <c r="L1505" s="4">
        <f t="shared" si="41"/>
        <v>13800</v>
      </c>
      <c r="M1505" s="3">
        <v>0.25</v>
      </c>
    </row>
    <row r="1506" spans="2:13" x14ac:dyDescent="0.25">
      <c r="B1506" t="s">
        <v>13</v>
      </c>
      <c r="C1506" s="1" t="s">
        <v>14</v>
      </c>
      <c r="D1506" s="2">
        <v>44759</v>
      </c>
      <c r="E1506" s="5" t="s">
        <v>76</v>
      </c>
      <c r="F1506" s="5" t="s">
        <v>82</v>
      </c>
      <c r="G1506" s="5" t="s">
        <v>82</v>
      </c>
      <c r="H1506" t="s">
        <v>28</v>
      </c>
      <c r="I1506" s="4">
        <v>1500</v>
      </c>
      <c r="J1506" s="5">
        <v>9</v>
      </c>
      <c r="K1506" s="4">
        <f t="shared" si="40"/>
        <v>13500</v>
      </c>
      <c r="L1506" s="4">
        <f t="shared" si="41"/>
        <v>5400</v>
      </c>
      <c r="M1506" s="3">
        <v>0.4</v>
      </c>
    </row>
    <row r="1507" spans="2:13" x14ac:dyDescent="0.25">
      <c r="B1507" t="s">
        <v>13</v>
      </c>
      <c r="C1507" s="1" t="s">
        <v>20</v>
      </c>
      <c r="D1507" s="2">
        <v>44759</v>
      </c>
      <c r="E1507" s="5" t="s">
        <v>76</v>
      </c>
      <c r="F1507" s="5" t="s">
        <v>82</v>
      </c>
      <c r="G1507" s="5" t="s">
        <v>82</v>
      </c>
      <c r="H1507" t="s">
        <v>29</v>
      </c>
      <c r="I1507" s="4">
        <v>5340</v>
      </c>
      <c r="J1507" s="5">
        <v>3</v>
      </c>
      <c r="K1507" s="4">
        <f t="shared" si="40"/>
        <v>16020</v>
      </c>
      <c r="L1507" s="4">
        <f t="shared" si="41"/>
        <v>4806</v>
      </c>
      <c r="M1507" s="3">
        <v>0.3</v>
      </c>
    </row>
    <row r="1508" spans="2:13" x14ac:dyDescent="0.25">
      <c r="B1508" t="s">
        <v>13</v>
      </c>
      <c r="C1508" s="1" t="s">
        <v>20</v>
      </c>
      <c r="D1508" s="2">
        <v>44759</v>
      </c>
      <c r="E1508" s="5" t="s">
        <v>76</v>
      </c>
      <c r="F1508" s="5" t="s">
        <v>82</v>
      </c>
      <c r="G1508" s="5" t="s">
        <v>82</v>
      </c>
      <c r="H1508" t="s">
        <v>31</v>
      </c>
      <c r="I1508" s="4">
        <v>5300</v>
      </c>
      <c r="J1508" s="5">
        <v>5</v>
      </c>
      <c r="K1508" s="4">
        <f t="shared" si="40"/>
        <v>26500</v>
      </c>
      <c r="L1508" s="4">
        <f t="shared" si="41"/>
        <v>7950</v>
      </c>
      <c r="M1508" s="3">
        <v>0.3</v>
      </c>
    </row>
    <row r="1509" spans="2:13" x14ac:dyDescent="0.25">
      <c r="B1509" t="s">
        <v>22</v>
      </c>
      <c r="C1509" s="1" t="s">
        <v>20</v>
      </c>
      <c r="D1509" s="2">
        <v>44759</v>
      </c>
      <c r="E1509" s="5" t="s">
        <v>76</v>
      </c>
      <c r="F1509" s="5" t="s">
        <v>82</v>
      </c>
      <c r="G1509" s="5" t="s">
        <v>82</v>
      </c>
      <c r="H1509" t="s">
        <v>35</v>
      </c>
      <c r="I1509" s="4">
        <v>4500</v>
      </c>
      <c r="J1509" s="5">
        <v>12</v>
      </c>
      <c r="K1509" s="4">
        <f t="shared" si="40"/>
        <v>54000</v>
      </c>
      <c r="L1509" s="4">
        <f t="shared" si="41"/>
        <v>13500</v>
      </c>
      <c r="M1509" s="3">
        <v>0.25</v>
      </c>
    </row>
    <row r="1510" spans="2:13" x14ac:dyDescent="0.25">
      <c r="B1510" t="s">
        <v>22</v>
      </c>
      <c r="C1510" s="1" t="s">
        <v>20</v>
      </c>
      <c r="D1510" s="2">
        <v>44766</v>
      </c>
      <c r="E1510" s="5" t="s">
        <v>76</v>
      </c>
      <c r="F1510" s="5" t="s">
        <v>82</v>
      </c>
      <c r="G1510" s="5" t="s">
        <v>82</v>
      </c>
      <c r="H1510" t="s">
        <v>25</v>
      </c>
      <c r="I1510" s="4">
        <v>300</v>
      </c>
      <c r="J1510" s="5">
        <v>1</v>
      </c>
      <c r="K1510" s="4">
        <f t="shared" si="40"/>
        <v>300</v>
      </c>
      <c r="L1510" s="4">
        <f t="shared" si="41"/>
        <v>45</v>
      </c>
      <c r="M1510" s="3">
        <v>0.15</v>
      </c>
    </row>
    <row r="1511" spans="2:13" x14ac:dyDescent="0.25">
      <c r="B1511" t="s">
        <v>27</v>
      </c>
      <c r="C1511" s="1" t="s">
        <v>20</v>
      </c>
      <c r="D1511" s="2">
        <v>44766</v>
      </c>
      <c r="E1511" s="5" t="s">
        <v>76</v>
      </c>
      <c r="F1511" s="5" t="s">
        <v>82</v>
      </c>
      <c r="G1511" s="5" t="s">
        <v>82</v>
      </c>
      <c r="H1511" t="s">
        <v>26</v>
      </c>
      <c r="I1511" s="4">
        <v>1700</v>
      </c>
      <c r="J1511" s="5">
        <v>2</v>
      </c>
      <c r="K1511" s="4">
        <f t="shared" si="40"/>
        <v>3400</v>
      </c>
      <c r="L1511" s="4">
        <f t="shared" si="41"/>
        <v>1700</v>
      </c>
      <c r="M1511" s="3">
        <v>0.5</v>
      </c>
    </row>
    <row r="1512" spans="2:13" x14ac:dyDescent="0.25">
      <c r="B1512" t="s">
        <v>13</v>
      </c>
      <c r="C1512" s="1" t="s">
        <v>20</v>
      </c>
      <c r="D1512" s="2">
        <v>44766</v>
      </c>
      <c r="E1512" s="5" t="s">
        <v>76</v>
      </c>
      <c r="F1512" s="5" t="s">
        <v>82</v>
      </c>
      <c r="G1512" s="5" t="s">
        <v>82</v>
      </c>
      <c r="H1512" t="s">
        <v>31</v>
      </c>
      <c r="I1512" s="4">
        <v>5300</v>
      </c>
      <c r="J1512" s="5">
        <v>1</v>
      </c>
      <c r="K1512" s="4">
        <f t="shared" si="40"/>
        <v>5300</v>
      </c>
      <c r="L1512" s="4">
        <f t="shared" si="41"/>
        <v>1590</v>
      </c>
      <c r="M1512" s="3">
        <v>0.3</v>
      </c>
    </row>
    <row r="1513" spans="2:13" x14ac:dyDescent="0.25">
      <c r="B1513" t="s">
        <v>27</v>
      </c>
      <c r="C1513" s="1" t="s">
        <v>14</v>
      </c>
      <c r="D1513" s="2">
        <v>44766</v>
      </c>
      <c r="E1513" s="5" t="s">
        <v>76</v>
      </c>
      <c r="F1513" s="5" t="s">
        <v>82</v>
      </c>
      <c r="G1513" s="5" t="s">
        <v>82</v>
      </c>
      <c r="H1513" t="s">
        <v>30</v>
      </c>
      <c r="I1513" s="4">
        <v>3400</v>
      </c>
      <c r="J1513" s="5">
        <v>3</v>
      </c>
      <c r="K1513" s="4">
        <f t="shared" si="40"/>
        <v>10200</v>
      </c>
      <c r="L1513" s="4">
        <f t="shared" si="41"/>
        <v>3570</v>
      </c>
      <c r="M1513" s="3">
        <v>0.35</v>
      </c>
    </row>
    <row r="1514" spans="2:13" x14ac:dyDescent="0.25">
      <c r="B1514" t="s">
        <v>24</v>
      </c>
      <c r="C1514" s="1" t="s">
        <v>14</v>
      </c>
      <c r="D1514" s="2">
        <v>44766</v>
      </c>
      <c r="E1514" s="5" t="s">
        <v>76</v>
      </c>
      <c r="F1514" s="5" t="s">
        <v>82</v>
      </c>
      <c r="G1514" s="5" t="s">
        <v>82</v>
      </c>
      <c r="H1514" t="s">
        <v>28</v>
      </c>
      <c r="I1514" s="4">
        <v>1500</v>
      </c>
      <c r="J1514" s="5">
        <v>12</v>
      </c>
      <c r="K1514" s="4">
        <f t="shared" si="40"/>
        <v>18000</v>
      </c>
      <c r="L1514" s="4">
        <f t="shared" si="41"/>
        <v>7200</v>
      </c>
      <c r="M1514" s="3">
        <v>0.4</v>
      </c>
    </row>
    <row r="1515" spans="2:13" x14ac:dyDescent="0.25">
      <c r="B1515" t="s">
        <v>13</v>
      </c>
      <c r="C1515" s="1" t="s">
        <v>20</v>
      </c>
      <c r="D1515" s="2">
        <v>44766</v>
      </c>
      <c r="E1515" s="5" t="s">
        <v>76</v>
      </c>
      <c r="F1515" s="5" t="s">
        <v>82</v>
      </c>
      <c r="G1515" s="5" t="s">
        <v>82</v>
      </c>
      <c r="H1515" t="s">
        <v>35</v>
      </c>
      <c r="I1515" s="4">
        <v>4500</v>
      </c>
      <c r="J1515" s="5">
        <v>7</v>
      </c>
      <c r="K1515" s="4">
        <f t="shared" si="40"/>
        <v>31500</v>
      </c>
      <c r="L1515" s="4">
        <f t="shared" si="41"/>
        <v>7875</v>
      </c>
      <c r="M1515" s="3">
        <v>0.25</v>
      </c>
    </row>
    <row r="1516" spans="2:13" x14ac:dyDescent="0.25">
      <c r="B1516" t="s">
        <v>27</v>
      </c>
      <c r="C1516" s="1" t="s">
        <v>14</v>
      </c>
      <c r="D1516" s="2">
        <v>44766</v>
      </c>
      <c r="E1516" s="5" t="s">
        <v>76</v>
      </c>
      <c r="F1516" s="5" t="s">
        <v>82</v>
      </c>
      <c r="G1516" s="5" t="s">
        <v>82</v>
      </c>
      <c r="H1516" t="s">
        <v>35</v>
      </c>
      <c r="I1516" s="4">
        <v>4500</v>
      </c>
      <c r="J1516" s="5">
        <v>8</v>
      </c>
      <c r="K1516" s="4">
        <f t="shared" si="40"/>
        <v>36000</v>
      </c>
      <c r="L1516" s="4">
        <f t="shared" si="41"/>
        <v>9000</v>
      </c>
      <c r="M1516" s="3">
        <v>0.25</v>
      </c>
    </row>
    <row r="1517" spans="2:13" x14ac:dyDescent="0.25">
      <c r="B1517" t="s">
        <v>34</v>
      </c>
      <c r="C1517" s="1" t="s">
        <v>14</v>
      </c>
      <c r="D1517" s="2">
        <v>44766</v>
      </c>
      <c r="E1517" s="5" t="s">
        <v>76</v>
      </c>
      <c r="F1517" s="5" t="s">
        <v>82</v>
      </c>
      <c r="G1517" s="5" t="s">
        <v>82</v>
      </c>
      <c r="H1517" t="s">
        <v>23</v>
      </c>
      <c r="I1517" s="4">
        <v>5130</v>
      </c>
      <c r="J1517" s="5">
        <v>8</v>
      </c>
      <c r="K1517" s="4">
        <f t="shared" si="40"/>
        <v>41040</v>
      </c>
      <c r="L1517" s="4">
        <f t="shared" si="41"/>
        <v>16416</v>
      </c>
      <c r="M1517" s="3">
        <v>0.4</v>
      </c>
    </row>
    <row r="1518" spans="2:13" x14ac:dyDescent="0.25">
      <c r="B1518" t="s">
        <v>34</v>
      </c>
      <c r="C1518" s="1" t="s">
        <v>20</v>
      </c>
      <c r="D1518" s="2">
        <v>44773</v>
      </c>
      <c r="E1518" s="5" t="s">
        <v>76</v>
      </c>
      <c r="F1518" s="5" t="s">
        <v>82</v>
      </c>
      <c r="G1518" s="5" t="s">
        <v>82</v>
      </c>
      <c r="H1518" t="s">
        <v>28</v>
      </c>
      <c r="I1518" s="4">
        <v>1500</v>
      </c>
      <c r="J1518" s="5">
        <v>4</v>
      </c>
      <c r="K1518" s="4">
        <f t="shared" si="40"/>
        <v>6000</v>
      </c>
      <c r="L1518" s="4">
        <f t="shared" si="41"/>
        <v>2400</v>
      </c>
      <c r="M1518" s="3">
        <v>0.4</v>
      </c>
    </row>
    <row r="1519" spans="2:13" x14ac:dyDescent="0.25">
      <c r="B1519" t="s">
        <v>27</v>
      </c>
      <c r="C1519" s="1" t="s">
        <v>20</v>
      </c>
      <c r="D1519" s="2">
        <v>44773</v>
      </c>
      <c r="E1519" s="5" t="s">
        <v>76</v>
      </c>
      <c r="F1519" s="5" t="s">
        <v>82</v>
      </c>
      <c r="G1519" s="5" t="s">
        <v>82</v>
      </c>
      <c r="H1519" t="s">
        <v>30</v>
      </c>
      <c r="I1519" s="4">
        <v>3400</v>
      </c>
      <c r="J1519" s="5">
        <v>5</v>
      </c>
      <c r="K1519" s="4">
        <f t="shared" si="40"/>
        <v>17000</v>
      </c>
      <c r="L1519" s="4">
        <f t="shared" si="41"/>
        <v>5950</v>
      </c>
      <c r="M1519" s="3">
        <v>0.35</v>
      </c>
    </row>
    <row r="1520" spans="2:13" x14ac:dyDescent="0.25">
      <c r="B1520" t="s">
        <v>22</v>
      </c>
      <c r="C1520" s="1" t="s">
        <v>20</v>
      </c>
      <c r="D1520" s="2">
        <v>44773</v>
      </c>
      <c r="E1520" s="5" t="s">
        <v>76</v>
      </c>
      <c r="F1520" s="5" t="s">
        <v>82</v>
      </c>
      <c r="G1520" s="5" t="s">
        <v>82</v>
      </c>
      <c r="H1520" t="s">
        <v>18</v>
      </c>
      <c r="I1520" s="4">
        <v>8902</v>
      </c>
      <c r="J1520" s="5">
        <v>5</v>
      </c>
      <c r="K1520" s="4">
        <f t="shared" si="40"/>
        <v>44510</v>
      </c>
      <c r="L1520" s="4">
        <f t="shared" si="41"/>
        <v>15578.499999999998</v>
      </c>
      <c r="M1520" s="3">
        <v>0.35</v>
      </c>
    </row>
    <row r="1521" spans="2:13" x14ac:dyDescent="0.25">
      <c r="B1521" t="s">
        <v>13</v>
      </c>
      <c r="C1521" s="1" t="s">
        <v>14</v>
      </c>
      <c r="D1521" s="2">
        <v>44773</v>
      </c>
      <c r="E1521" s="5" t="s">
        <v>76</v>
      </c>
      <c r="F1521" s="5" t="s">
        <v>82</v>
      </c>
      <c r="G1521" s="5" t="s">
        <v>82</v>
      </c>
      <c r="H1521" t="s">
        <v>29</v>
      </c>
      <c r="I1521" s="4">
        <v>5340</v>
      </c>
      <c r="J1521" s="5">
        <v>11</v>
      </c>
      <c r="K1521" s="4">
        <f t="shared" si="40"/>
        <v>58740</v>
      </c>
      <c r="L1521" s="4">
        <f t="shared" si="41"/>
        <v>17622</v>
      </c>
      <c r="M1521" s="3">
        <v>0.3</v>
      </c>
    </row>
    <row r="1522" spans="2:13" x14ac:dyDescent="0.25">
      <c r="B1522" t="s">
        <v>27</v>
      </c>
      <c r="C1522" s="1" t="s">
        <v>20</v>
      </c>
      <c r="D1522" s="2">
        <v>44780</v>
      </c>
      <c r="E1522" s="5" t="s">
        <v>76</v>
      </c>
      <c r="F1522" s="5" t="s">
        <v>82</v>
      </c>
      <c r="G1522" s="5" t="s">
        <v>82</v>
      </c>
      <c r="H1522" t="s">
        <v>19</v>
      </c>
      <c r="I1522" s="4">
        <v>500</v>
      </c>
      <c r="J1522" s="5">
        <v>1</v>
      </c>
      <c r="K1522" s="4">
        <f t="shared" si="40"/>
        <v>500</v>
      </c>
      <c r="L1522" s="4">
        <f t="shared" si="41"/>
        <v>125</v>
      </c>
      <c r="M1522" s="3">
        <v>0.25</v>
      </c>
    </row>
    <row r="1523" spans="2:13" x14ac:dyDescent="0.25">
      <c r="B1523" t="s">
        <v>22</v>
      </c>
      <c r="C1523" s="1" t="s">
        <v>20</v>
      </c>
      <c r="D1523" s="2">
        <v>44780</v>
      </c>
      <c r="E1523" s="5" t="s">
        <v>76</v>
      </c>
      <c r="F1523" s="5" t="s">
        <v>82</v>
      </c>
      <c r="G1523" s="5" t="s">
        <v>82</v>
      </c>
      <c r="H1523" t="s">
        <v>26</v>
      </c>
      <c r="I1523" s="4">
        <v>1700</v>
      </c>
      <c r="J1523" s="5">
        <v>1</v>
      </c>
      <c r="K1523" s="4">
        <f t="shared" si="40"/>
        <v>1700</v>
      </c>
      <c r="L1523" s="4">
        <f t="shared" si="41"/>
        <v>850</v>
      </c>
      <c r="M1523" s="3">
        <v>0.5</v>
      </c>
    </row>
    <row r="1524" spans="2:13" x14ac:dyDescent="0.25">
      <c r="B1524" t="s">
        <v>24</v>
      </c>
      <c r="C1524" s="1" t="s">
        <v>20</v>
      </c>
      <c r="D1524" s="2">
        <v>44780</v>
      </c>
      <c r="E1524" s="5" t="s">
        <v>76</v>
      </c>
      <c r="F1524" s="5" t="s">
        <v>82</v>
      </c>
      <c r="G1524" s="5" t="s">
        <v>82</v>
      </c>
      <c r="H1524" t="s">
        <v>19</v>
      </c>
      <c r="I1524" s="4">
        <v>500</v>
      </c>
      <c r="J1524" s="5">
        <v>12</v>
      </c>
      <c r="K1524" s="4">
        <f t="shared" si="40"/>
        <v>6000</v>
      </c>
      <c r="L1524" s="4">
        <f t="shared" si="41"/>
        <v>1500</v>
      </c>
      <c r="M1524" s="3">
        <v>0.25</v>
      </c>
    </row>
    <row r="1525" spans="2:13" x14ac:dyDescent="0.25">
      <c r="B1525" t="s">
        <v>22</v>
      </c>
      <c r="C1525" s="1" t="s">
        <v>14</v>
      </c>
      <c r="D1525" s="2">
        <v>44780</v>
      </c>
      <c r="E1525" s="5" t="s">
        <v>76</v>
      </c>
      <c r="F1525" s="5" t="s">
        <v>82</v>
      </c>
      <c r="G1525" s="5" t="s">
        <v>82</v>
      </c>
      <c r="H1525" t="s">
        <v>29</v>
      </c>
      <c r="I1525" s="4">
        <v>5340</v>
      </c>
      <c r="J1525" s="5">
        <v>4</v>
      </c>
      <c r="K1525" s="4">
        <f t="shared" si="40"/>
        <v>21360</v>
      </c>
      <c r="L1525" s="4">
        <f t="shared" si="41"/>
        <v>6408</v>
      </c>
      <c r="M1525" s="3">
        <v>0.3</v>
      </c>
    </row>
    <row r="1526" spans="2:13" x14ac:dyDescent="0.25">
      <c r="B1526" t="s">
        <v>27</v>
      </c>
      <c r="C1526" s="1" t="s">
        <v>14</v>
      </c>
      <c r="D1526" s="2">
        <v>44787</v>
      </c>
      <c r="E1526" s="5" t="s">
        <v>76</v>
      </c>
      <c r="F1526" s="5" t="s">
        <v>82</v>
      </c>
      <c r="G1526" s="5" t="s">
        <v>82</v>
      </c>
      <c r="H1526" t="s">
        <v>25</v>
      </c>
      <c r="I1526" s="4">
        <v>300</v>
      </c>
      <c r="J1526" s="5">
        <v>10</v>
      </c>
      <c r="K1526" s="4">
        <f t="shared" si="40"/>
        <v>3000</v>
      </c>
      <c r="L1526" s="4">
        <f t="shared" si="41"/>
        <v>450</v>
      </c>
      <c r="M1526" s="3">
        <v>0.15</v>
      </c>
    </row>
    <row r="1527" spans="2:13" x14ac:dyDescent="0.25">
      <c r="B1527" t="s">
        <v>22</v>
      </c>
      <c r="C1527" s="1" t="s">
        <v>20</v>
      </c>
      <c r="D1527" s="2">
        <v>44787</v>
      </c>
      <c r="E1527" s="5" t="s">
        <v>76</v>
      </c>
      <c r="F1527" s="5" t="s">
        <v>82</v>
      </c>
      <c r="G1527" s="5" t="s">
        <v>82</v>
      </c>
      <c r="H1527" t="s">
        <v>28</v>
      </c>
      <c r="I1527" s="4">
        <v>1500</v>
      </c>
      <c r="J1527" s="5">
        <v>4</v>
      </c>
      <c r="K1527" s="4">
        <f t="shared" si="40"/>
        <v>6000</v>
      </c>
      <c r="L1527" s="4">
        <f t="shared" si="41"/>
        <v>2400</v>
      </c>
      <c r="M1527" s="3">
        <v>0.4</v>
      </c>
    </row>
    <row r="1528" spans="2:13" x14ac:dyDescent="0.25">
      <c r="B1528" t="s">
        <v>22</v>
      </c>
      <c r="C1528" s="1" t="s">
        <v>20</v>
      </c>
      <c r="D1528" s="2">
        <v>44787</v>
      </c>
      <c r="E1528" s="5" t="s">
        <v>76</v>
      </c>
      <c r="F1528" s="5" t="s">
        <v>82</v>
      </c>
      <c r="G1528" s="5" t="s">
        <v>82</v>
      </c>
      <c r="H1528" t="s">
        <v>21</v>
      </c>
      <c r="I1528" s="4">
        <v>1200</v>
      </c>
      <c r="J1528" s="5">
        <v>7</v>
      </c>
      <c r="K1528" s="4">
        <f t="shared" si="40"/>
        <v>8400</v>
      </c>
      <c r="L1528" s="4">
        <f t="shared" si="41"/>
        <v>2520</v>
      </c>
      <c r="M1528" s="3">
        <v>0.3</v>
      </c>
    </row>
    <row r="1529" spans="2:13" x14ac:dyDescent="0.25">
      <c r="B1529" t="s">
        <v>13</v>
      </c>
      <c r="C1529" s="1" t="s">
        <v>20</v>
      </c>
      <c r="D1529" s="2">
        <v>44787</v>
      </c>
      <c r="E1529" s="5" t="s">
        <v>76</v>
      </c>
      <c r="F1529" s="5" t="s">
        <v>82</v>
      </c>
      <c r="G1529" s="5" t="s">
        <v>82</v>
      </c>
      <c r="H1529" t="s">
        <v>30</v>
      </c>
      <c r="I1529" s="4">
        <v>3400</v>
      </c>
      <c r="J1529" s="5">
        <v>11</v>
      </c>
      <c r="K1529" s="4">
        <f t="shared" si="40"/>
        <v>37400</v>
      </c>
      <c r="L1529" s="4">
        <f t="shared" si="41"/>
        <v>13090</v>
      </c>
      <c r="M1529" s="3">
        <v>0.35</v>
      </c>
    </row>
    <row r="1530" spans="2:13" x14ac:dyDescent="0.25">
      <c r="B1530" t="s">
        <v>13</v>
      </c>
      <c r="C1530" s="1" t="s">
        <v>20</v>
      </c>
      <c r="D1530" s="2">
        <v>44794</v>
      </c>
      <c r="E1530" s="5" t="s">
        <v>76</v>
      </c>
      <c r="F1530" s="5" t="s">
        <v>82</v>
      </c>
      <c r="G1530" s="5" t="s">
        <v>82</v>
      </c>
      <c r="H1530" t="s">
        <v>35</v>
      </c>
      <c r="I1530" s="4">
        <v>4500</v>
      </c>
      <c r="J1530" s="5">
        <v>3</v>
      </c>
      <c r="K1530" s="4">
        <f t="shared" si="40"/>
        <v>13500</v>
      </c>
      <c r="L1530" s="4">
        <f t="shared" si="41"/>
        <v>3375</v>
      </c>
      <c r="M1530" s="3">
        <v>0.25</v>
      </c>
    </row>
    <row r="1531" spans="2:13" x14ac:dyDescent="0.25">
      <c r="B1531" t="s">
        <v>27</v>
      </c>
      <c r="C1531" s="1" t="s">
        <v>20</v>
      </c>
      <c r="D1531" s="2">
        <v>44794</v>
      </c>
      <c r="E1531" s="5" t="s">
        <v>76</v>
      </c>
      <c r="F1531" s="5" t="s">
        <v>82</v>
      </c>
      <c r="G1531" s="5" t="s">
        <v>82</v>
      </c>
      <c r="H1531" t="s">
        <v>23</v>
      </c>
      <c r="I1531" s="4">
        <v>5130</v>
      </c>
      <c r="J1531" s="5">
        <v>5</v>
      </c>
      <c r="K1531" s="4">
        <f t="shared" si="40"/>
        <v>25650</v>
      </c>
      <c r="L1531" s="4">
        <f t="shared" si="41"/>
        <v>10260</v>
      </c>
      <c r="M1531" s="3">
        <v>0.4</v>
      </c>
    </row>
    <row r="1532" spans="2:13" x14ac:dyDescent="0.25">
      <c r="B1532" t="s">
        <v>13</v>
      </c>
      <c r="C1532" s="1" t="s">
        <v>14</v>
      </c>
      <c r="D1532" s="2">
        <v>44794</v>
      </c>
      <c r="E1532" s="5" t="s">
        <v>76</v>
      </c>
      <c r="F1532" s="5" t="s">
        <v>82</v>
      </c>
      <c r="G1532" s="5" t="s">
        <v>82</v>
      </c>
      <c r="H1532" t="s">
        <v>29</v>
      </c>
      <c r="I1532" s="4">
        <v>5340</v>
      </c>
      <c r="J1532" s="5">
        <v>8</v>
      </c>
      <c r="K1532" s="4">
        <f t="shared" si="40"/>
        <v>42720</v>
      </c>
      <c r="L1532" s="4">
        <f t="shared" si="41"/>
        <v>12816</v>
      </c>
      <c r="M1532" s="3">
        <v>0.3</v>
      </c>
    </row>
    <row r="1533" spans="2:13" x14ac:dyDescent="0.25">
      <c r="B1533" t="s">
        <v>22</v>
      </c>
      <c r="C1533" s="1" t="s">
        <v>20</v>
      </c>
      <c r="D1533" s="2">
        <v>44794</v>
      </c>
      <c r="E1533" s="5" t="s">
        <v>76</v>
      </c>
      <c r="F1533" s="5" t="s">
        <v>82</v>
      </c>
      <c r="G1533" s="5" t="s">
        <v>82</v>
      </c>
      <c r="H1533" t="s">
        <v>18</v>
      </c>
      <c r="I1533" s="4">
        <v>8902</v>
      </c>
      <c r="J1533" s="5">
        <v>7</v>
      </c>
      <c r="K1533" s="4">
        <f t="shared" si="40"/>
        <v>62314</v>
      </c>
      <c r="L1533" s="4">
        <f t="shared" si="41"/>
        <v>21809.899999999998</v>
      </c>
      <c r="M1533" s="3">
        <v>0.35</v>
      </c>
    </row>
    <row r="1534" spans="2:13" x14ac:dyDescent="0.25">
      <c r="B1534" t="s">
        <v>22</v>
      </c>
      <c r="C1534" s="1" t="s">
        <v>20</v>
      </c>
      <c r="D1534" s="2">
        <v>44801</v>
      </c>
      <c r="E1534" s="5" t="s">
        <v>76</v>
      </c>
      <c r="F1534" s="5" t="s">
        <v>82</v>
      </c>
      <c r="G1534" s="5" t="s">
        <v>82</v>
      </c>
      <c r="H1534" t="s">
        <v>26</v>
      </c>
      <c r="I1534" s="4">
        <v>1700</v>
      </c>
      <c r="J1534" s="5">
        <v>1</v>
      </c>
      <c r="K1534" s="4">
        <f t="shared" si="40"/>
        <v>1700</v>
      </c>
      <c r="L1534" s="4">
        <f t="shared" si="41"/>
        <v>850</v>
      </c>
      <c r="M1534" s="3">
        <v>0.5</v>
      </c>
    </row>
    <row r="1535" spans="2:13" x14ac:dyDescent="0.25">
      <c r="B1535" t="s">
        <v>27</v>
      </c>
      <c r="C1535" s="1" t="s">
        <v>14</v>
      </c>
      <c r="D1535" s="2">
        <v>44801</v>
      </c>
      <c r="E1535" s="5" t="s">
        <v>76</v>
      </c>
      <c r="F1535" s="5" t="s">
        <v>82</v>
      </c>
      <c r="G1535" s="5" t="s">
        <v>82</v>
      </c>
      <c r="H1535" t="s">
        <v>26</v>
      </c>
      <c r="I1535" s="4">
        <v>1700</v>
      </c>
      <c r="J1535" s="5">
        <v>2</v>
      </c>
      <c r="K1535" s="4">
        <f t="shared" si="40"/>
        <v>3400</v>
      </c>
      <c r="L1535" s="4">
        <f t="shared" si="41"/>
        <v>1700</v>
      </c>
      <c r="M1535" s="3">
        <v>0.5</v>
      </c>
    </row>
    <row r="1536" spans="2:13" x14ac:dyDescent="0.25">
      <c r="B1536" t="s">
        <v>22</v>
      </c>
      <c r="C1536" s="1" t="s">
        <v>20</v>
      </c>
      <c r="D1536" s="2">
        <v>44801</v>
      </c>
      <c r="E1536" s="5" t="s">
        <v>76</v>
      </c>
      <c r="F1536" s="5" t="s">
        <v>82</v>
      </c>
      <c r="G1536" s="5" t="s">
        <v>82</v>
      </c>
      <c r="H1536" t="s">
        <v>21</v>
      </c>
      <c r="I1536" s="4">
        <v>1200</v>
      </c>
      <c r="J1536" s="5">
        <v>7</v>
      </c>
      <c r="K1536" s="4">
        <f t="shared" si="40"/>
        <v>8400</v>
      </c>
      <c r="L1536" s="4">
        <f t="shared" si="41"/>
        <v>2520</v>
      </c>
      <c r="M1536" s="3">
        <v>0.3</v>
      </c>
    </row>
    <row r="1537" spans="2:13" x14ac:dyDescent="0.25">
      <c r="B1537" t="s">
        <v>22</v>
      </c>
      <c r="C1537" s="1" t="s">
        <v>14</v>
      </c>
      <c r="D1537" s="2">
        <v>44801</v>
      </c>
      <c r="E1537" s="5" t="s">
        <v>76</v>
      </c>
      <c r="F1537" s="5" t="s">
        <v>82</v>
      </c>
      <c r="G1537" s="5" t="s">
        <v>82</v>
      </c>
      <c r="H1537" t="s">
        <v>29</v>
      </c>
      <c r="I1537" s="4">
        <v>5340</v>
      </c>
      <c r="J1537" s="5">
        <v>4</v>
      </c>
      <c r="K1537" s="4">
        <f t="shared" si="40"/>
        <v>21360</v>
      </c>
      <c r="L1537" s="4">
        <f t="shared" si="41"/>
        <v>6408</v>
      </c>
      <c r="M1537" s="3">
        <v>0.3</v>
      </c>
    </row>
    <row r="1538" spans="2:13" x14ac:dyDescent="0.25">
      <c r="B1538" t="s">
        <v>13</v>
      </c>
      <c r="C1538" s="1" t="s">
        <v>20</v>
      </c>
      <c r="D1538" s="2">
        <v>44808</v>
      </c>
      <c r="E1538" s="5" t="s">
        <v>76</v>
      </c>
      <c r="F1538" s="5" t="s">
        <v>82</v>
      </c>
      <c r="G1538" s="5" t="s">
        <v>82</v>
      </c>
      <c r="H1538" t="s">
        <v>25</v>
      </c>
      <c r="I1538" s="4">
        <v>300</v>
      </c>
      <c r="J1538" s="5">
        <v>12</v>
      </c>
      <c r="K1538" s="4">
        <f t="shared" si="40"/>
        <v>3600</v>
      </c>
      <c r="L1538" s="4">
        <f t="shared" si="41"/>
        <v>540</v>
      </c>
      <c r="M1538" s="3">
        <v>0.15</v>
      </c>
    </row>
    <row r="1539" spans="2:13" x14ac:dyDescent="0.25">
      <c r="B1539" t="s">
        <v>13</v>
      </c>
      <c r="C1539" s="1" t="s">
        <v>20</v>
      </c>
      <c r="D1539" s="2">
        <v>44808</v>
      </c>
      <c r="E1539" s="5" t="s">
        <v>76</v>
      </c>
      <c r="F1539" s="5" t="s">
        <v>82</v>
      </c>
      <c r="G1539" s="5" t="s">
        <v>82</v>
      </c>
      <c r="H1539" t="s">
        <v>23</v>
      </c>
      <c r="I1539" s="4">
        <v>5130</v>
      </c>
      <c r="J1539" s="5">
        <v>3</v>
      </c>
      <c r="K1539" s="4">
        <f t="shared" si="40"/>
        <v>15390</v>
      </c>
      <c r="L1539" s="4">
        <f t="shared" si="41"/>
        <v>6156</v>
      </c>
      <c r="M1539" s="3">
        <v>0.4</v>
      </c>
    </row>
    <row r="1540" spans="2:13" x14ac:dyDescent="0.25">
      <c r="B1540" t="s">
        <v>22</v>
      </c>
      <c r="C1540" s="1" t="s">
        <v>20</v>
      </c>
      <c r="D1540" s="2">
        <v>44808</v>
      </c>
      <c r="E1540" s="5" t="s">
        <v>76</v>
      </c>
      <c r="F1540" s="5" t="s">
        <v>82</v>
      </c>
      <c r="G1540" s="5" t="s">
        <v>82</v>
      </c>
      <c r="H1540" t="s">
        <v>31</v>
      </c>
      <c r="I1540" s="4">
        <v>5300</v>
      </c>
      <c r="J1540" s="5">
        <v>7</v>
      </c>
      <c r="K1540" s="4">
        <f t="shared" si="40"/>
        <v>37100</v>
      </c>
      <c r="L1540" s="4">
        <f t="shared" si="41"/>
        <v>11130</v>
      </c>
      <c r="M1540" s="3">
        <v>0.3</v>
      </c>
    </row>
    <row r="1541" spans="2:13" x14ac:dyDescent="0.25">
      <c r="B1541" t="s">
        <v>27</v>
      </c>
      <c r="C1541" s="1" t="s">
        <v>20</v>
      </c>
      <c r="D1541" s="2">
        <v>44808</v>
      </c>
      <c r="E1541" s="5" t="s">
        <v>76</v>
      </c>
      <c r="F1541" s="5" t="s">
        <v>82</v>
      </c>
      <c r="G1541" s="5" t="s">
        <v>82</v>
      </c>
      <c r="H1541" t="s">
        <v>29</v>
      </c>
      <c r="I1541" s="4">
        <v>5340</v>
      </c>
      <c r="J1541" s="5">
        <v>12</v>
      </c>
      <c r="K1541" s="4">
        <f t="shared" si="40"/>
        <v>64080</v>
      </c>
      <c r="L1541" s="4">
        <f t="shared" si="41"/>
        <v>19224</v>
      </c>
      <c r="M1541" s="3">
        <v>0.3</v>
      </c>
    </row>
    <row r="1542" spans="2:13" x14ac:dyDescent="0.25">
      <c r="B1542" t="s">
        <v>27</v>
      </c>
      <c r="C1542" s="1" t="s">
        <v>20</v>
      </c>
      <c r="D1542" s="2">
        <v>44815</v>
      </c>
      <c r="E1542" s="5" t="s">
        <v>76</v>
      </c>
      <c r="F1542" s="5" t="s">
        <v>82</v>
      </c>
      <c r="G1542" s="5" t="s">
        <v>82</v>
      </c>
      <c r="H1542" t="s">
        <v>19</v>
      </c>
      <c r="I1542" s="4">
        <v>500</v>
      </c>
      <c r="J1542" s="5">
        <v>2</v>
      </c>
      <c r="K1542" s="4">
        <f t="shared" si="40"/>
        <v>1000</v>
      </c>
      <c r="L1542" s="4">
        <f t="shared" si="41"/>
        <v>250</v>
      </c>
      <c r="M1542" s="3">
        <v>0.25</v>
      </c>
    </row>
    <row r="1543" spans="2:13" x14ac:dyDescent="0.25">
      <c r="B1543" t="s">
        <v>13</v>
      </c>
      <c r="C1543" s="1" t="s">
        <v>20</v>
      </c>
      <c r="D1543" s="2">
        <v>44815</v>
      </c>
      <c r="E1543" s="5" t="s">
        <v>76</v>
      </c>
      <c r="F1543" s="5" t="s">
        <v>82</v>
      </c>
      <c r="G1543" s="5" t="s">
        <v>82</v>
      </c>
      <c r="H1543" t="s">
        <v>32</v>
      </c>
      <c r="I1543" s="4">
        <v>3200</v>
      </c>
      <c r="J1543" s="5">
        <v>7</v>
      </c>
      <c r="K1543" s="4">
        <f t="shared" si="40"/>
        <v>22400</v>
      </c>
      <c r="L1543" s="4">
        <f t="shared" si="41"/>
        <v>4480</v>
      </c>
      <c r="M1543" s="3">
        <v>0.2</v>
      </c>
    </row>
    <row r="1544" spans="2:13" x14ac:dyDescent="0.25">
      <c r="B1544" t="s">
        <v>27</v>
      </c>
      <c r="C1544" s="1" t="s">
        <v>20</v>
      </c>
      <c r="D1544" s="2">
        <v>44815</v>
      </c>
      <c r="E1544" s="5" t="s">
        <v>76</v>
      </c>
      <c r="F1544" s="5" t="s">
        <v>82</v>
      </c>
      <c r="G1544" s="5" t="s">
        <v>82</v>
      </c>
      <c r="H1544" t="s">
        <v>33</v>
      </c>
      <c r="I1544" s="4">
        <v>4600</v>
      </c>
      <c r="J1544" s="5">
        <v>5</v>
      </c>
      <c r="K1544" s="4">
        <f t="shared" si="40"/>
        <v>23000</v>
      </c>
      <c r="L1544" s="4">
        <f t="shared" si="41"/>
        <v>5750</v>
      </c>
      <c r="M1544" s="3">
        <v>0.25</v>
      </c>
    </row>
    <row r="1545" spans="2:13" x14ac:dyDescent="0.25">
      <c r="B1545" t="s">
        <v>27</v>
      </c>
      <c r="C1545" s="1" t="s">
        <v>14</v>
      </c>
      <c r="D1545" s="2">
        <v>44815</v>
      </c>
      <c r="E1545" s="5" t="s">
        <v>76</v>
      </c>
      <c r="F1545" s="5" t="s">
        <v>82</v>
      </c>
      <c r="G1545" s="5" t="s">
        <v>82</v>
      </c>
      <c r="H1545" t="s">
        <v>35</v>
      </c>
      <c r="I1545" s="4">
        <v>4500</v>
      </c>
      <c r="J1545" s="5">
        <v>9</v>
      </c>
      <c r="K1545" s="4">
        <f t="shared" si="40"/>
        <v>40500</v>
      </c>
      <c r="L1545" s="4">
        <f t="shared" si="41"/>
        <v>10125</v>
      </c>
      <c r="M1545" s="3">
        <v>0.25</v>
      </c>
    </row>
    <row r="1546" spans="2:13" x14ac:dyDescent="0.25">
      <c r="B1546" t="s">
        <v>22</v>
      </c>
      <c r="C1546" s="1" t="s">
        <v>20</v>
      </c>
      <c r="D1546" s="2">
        <v>44822</v>
      </c>
      <c r="E1546" s="5" t="s">
        <v>76</v>
      </c>
      <c r="F1546" s="5" t="s">
        <v>82</v>
      </c>
      <c r="G1546" s="5" t="s">
        <v>82</v>
      </c>
      <c r="H1546" t="s">
        <v>26</v>
      </c>
      <c r="I1546" s="4">
        <v>1700</v>
      </c>
      <c r="J1546" s="5">
        <v>1</v>
      </c>
      <c r="K1546" s="4">
        <f t="shared" si="40"/>
        <v>1700</v>
      </c>
      <c r="L1546" s="4">
        <f t="shared" si="41"/>
        <v>850</v>
      </c>
      <c r="M1546" s="3">
        <v>0.5</v>
      </c>
    </row>
    <row r="1547" spans="2:13" x14ac:dyDescent="0.25">
      <c r="B1547" t="s">
        <v>22</v>
      </c>
      <c r="C1547" s="1" t="s">
        <v>20</v>
      </c>
      <c r="D1547" s="2">
        <v>44822</v>
      </c>
      <c r="E1547" s="5" t="s">
        <v>76</v>
      </c>
      <c r="F1547" s="5" t="s">
        <v>82</v>
      </c>
      <c r="G1547" s="5" t="s">
        <v>82</v>
      </c>
      <c r="H1547" t="s">
        <v>25</v>
      </c>
      <c r="I1547" s="4">
        <v>300</v>
      </c>
      <c r="J1547" s="5">
        <v>7</v>
      </c>
      <c r="K1547" s="4">
        <f t="shared" si="40"/>
        <v>2100</v>
      </c>
      <c r="L1547" s="4">
        <f t="shared" si="41"/>
        <v>315</v>
      </c>
      <c r="M1547" s="3">
        <v>0.15</v>
      </c>
    </row>
    <row r="1548" spans="2:13" x14ac:dyDescent="0.25">
      <c r="B1548" t="s">
        <v>13</v>
      </c>
      <c r="C1548" s="1" t="s">
        <v>20</v>
      </c>
      <c r="D1548" s="2">
        <v>44822</v>
      </c>
      <c r="E1548" s="5" t="s">
        <v>76</v>
      </c>
      <c r="F1548" s="5" t="s">
        <v>82</v>
      </c>
      <c r="G1548" s="5" t="s">
        <v>82</v>
      </c>
      <c r="H1548" t="s">
        <v>33</v>
      </c>
      <c r="I1548" s="4">
        <v>4600</v>
      </c>
      <c r="J1548" s="5">
        <v>1</v>
      </c>
      <c r="K1548" s="4">
        <f t="shared" si="40"/>
        <v>4600</v>
      </c>
      <c r="L1548" s="4">
        <f t="shared" si="41"/>
        <v>1150</v>
      </c>
      <c r="M1548" s="3">
        <v>0.25</v>
      </c>
    </row>
    <row r="1549" spans="2:13" x14ac:dyDescent="0.25">
      <c r="B1549" t="s">
        <v>22</v>
      </c>
      <c r="C1549" s="1" t="s">
        <v>20</v>
      </c>
      <c r="D1549" s="2">
        <v>44822</v>
      </c>
      <c r="E1549" s="5" t="s">
        <v>76</v>
      </c>
      <c r="F1549" s="5" t="s">
        <v>82</v>
      </c>
      <c r="G1549" s="5" t="s">
        <v>82</v>
      </c>
      <c r="H1549" t="s">
        <v>18</v>
      </c>
      <c r="I1549" s="4">
        <v>8902</v>
      </c>
      <c r="J1549" s="5">
        <v>12</v>
      </c>
      <c r="K1549" s="4">
        <f t="shared" si="40"/>
        <v>106824</v>
      </c>
      <c r="L1549" s="4">
        <f t="shared" si="41"/>
        <v>37388.399999999994</v>
      </c>
      <c r="M1549" s="3">
        <v>0.35</v>
      </c>
    </row>
    <row r="1550" spans="2:13" x14ac:dyDescent="0.25">
      <c r="B1550" t="s">
        <v>34</v>
      </c>
      <c r="C1550" s="1" t="s">
        <v>20</v>
      </c>
      <c r="D1550" s="2">
        <v>44829</v>
      </c>
      <c r="E1550" s="5" t="s">
        <v>76</v>
      </c>
      <c r="F1550" s="5" t="s">
        <v>82</v>
      </c>
      <c r="G1550" s="5" t="s">
        <v>82</v>
      </c>
      <c r="H1550" t="s">
        <v>33</v>
      </c>
      <c r="I1550" s="4">
        <v>4600</v>
      </c>
      <c r="J1550" s="5">
        <v>2</v>
      </c>
      <c r="K1550" s="4">
        <f t="shared" si="40"/>
        <v>9200</v>
      </c>
      <c r="L1550" s="4">
        <f t="shared" si="41"/>
        <v>2300</v>
      </c>
      <c r="M1550" s="3">
        <v>0.25</v>
      </c>
    </row>
    <row r="1551" spans="2:13" x14ac:dyDescent="0.25">
      <c r="B1551" t="s">
        <v>22</v>
      </c>
      <c r="C1551" s="1" t="s">
        <v>20</v>
      </c>
      <c r="D1551" s="2">
        <v>44829</v>
      </c>
      <c r="E1551" s="5" t="s">
        <v>76</v>
      </c>
      <c r="F1551" s="5" t="s">
        <v>82</v>
      </c>
      <c r="G1551" s="5" t="s">
        <v>82</v>
      </c>
      <c r="H1551" t="s">
        <v>35</v>
      </c>
      <c r="I1551" s="4">
        <v>4500</v>
      </c>
      <c r="J1551" s="5">
        <v>4</v>
      </c>
      <c r="K1551" s="4">
        <f t="shared" si="40"/>
        <v>18000</v>
      </c>
      <c r="L1551" s="4">
        <f t="shared" si="41"/>
        <v>4500</v>
      </c>
      <c r="M1551" s="3">
        <v>0.25</v>
      </c>
    </row>
    <row r="1552" spans="2:13" x14ac:dyDescent="0.25">
      <c r="B1552" t="s">
        <v>13</v>
      </c>
      <c r="C1552" s="1" t="s">
        <v>14</v>
      </c>
      <c r="D1552" s="2">
        <v>44829</v>
      </c>
      <c r="E1552" s="5" t="s">
        <v>76</v>
      </c>
      <c r="F1552" s="5" t="s">
        <v>82</v>
      </c>
      <c r="G1552" s="5" t="s">
        <v>82</v>
      </c>
      <c r="H1552" t="s">
        <v>18</v>
      </c>
      <c r="I1552" s="4">
        <v>8902</v>
      </c>
      <c r="J1552" s="5">
        <v>4</v>
      </c>
      <c r="K1552" s="4">
        <f t="shared" si="40"/>
        <v>35608</v>
      </c>
      <c r="L1552" s="4">
        <f t="shared" si="41"/>
        <v>12462.8</v>
      </c>
      <c r="M1552" s="3">
        <v>0.35</v>
      </c>
    </row>
    <row r="1553" spans="2:13" x14ac:dyDescent="0.25">
      <c r="B1553" t="s">
        <v>13</v>
      </c>
      <c r="C1553" s="1" t="s">
        <v>20</v>
      </c>
      <c r="D1553" s="2">
        <v>44829</v>
      </c>
      <c r="E1553" s="5" t="s">
        <v>76</v>
      </c>
      <c r="F1553" s="5" t="s">
        <v>82</v>
      </c>
      <c r="G1553" s="5" t="s">
        <v>82</v>
      </c>
      <c r="H1553" t="s">
        <v>29</v>
      </c>
      <c r="I1553" s="4">
        <v>5340</v>
      </c>
      <c r="J1553" s="5">
        <v>11</v>
      </c>
      <c r="K1553" s="4">
        <f t="shared" si="40"/>
        <v>58740</v>
      </c>
      <c r="L1553" s="4">
        <f t="shared" si="41"/>
        <v>17622</v>
      </c>
      <c r="M1553" s="3">
        <v>0.3</v>
      </c>
    </row>
    <row r="1554" spans="2:13" x14ac:dyDescent="0.25">
      <c r="B1554" t="s">
        <v>13</v>
      </c>
      <c r="C1554" s="1" t="s">
        <v>14</v>
      </c>
      <c r="D1554" s="2">
        <v>44836</v>
      </c>
      <c r="E1554" s="5" t="s">
        <v>76</v>
      </c>
      <c r="F1554" s="5" t="s">
        <v>82</v>
      </c>
      <c r="G1554" s="5" t="s">
        <v>82</v>
      </c>
      <c r="H1554" t="s">
        <v>23</v>
      </c>
      <c r="I1554" s="4">
        <v>5130</v>
      </c>
      <c r="J1554" s="5">
        <v>2</v>
      </c>
      <c r="K1554" s="4">
        <f t="shared" si="40"/>
        <v>10260</v>
      </c>
      <c r="L1554" s="4">
        <f t="shared" si="41"/>
        <v>4104</v>
      </c>
      <c r="M1554" s="3">
        <v>0.4</v>
      </c>
    </row>
    <row r="1555" spans="2:13" x14ac:dyDescent="0.25">
      <c r="B1555" t="s">
        <v>13</v>
      </c>
      <c r="C1555" s="1" t="s">
        <v>20</v>
      </c>
      <c r="D1555" s="2">
        <v>44836</v>
      </c>
      <c r="E1555" s="5" t="s">
        <v>76</v>
      </c>
      <c r="F1555" s="5" t="s">
        <v>82</v>
      </c>
      <c r="G1555" s="5" t="s">
        <v>82</v>
      </c>
      <c r="H1555" t="s">
        <v>26</v>
      </c>
      <c r="I1555" s="4">
        <v>1700</v>
      </c>
      <c r="J1555" s="5">
        <v>9</v>
      </c>
      <c r="K1555" s="4">
        <f t="shared" si="40"/>
        <v>15300</v>
      </c>
      <c r="L1555" s="4">
        <f t="shared" si="41"/>
        <v>7650</v>
      </c>
      <c r="M1555" s="3">
        <v>0.5</v>
      </c>
    </row>
    <row r="1556" spans="2:13" x14ac:dyDescent="0.25">
      <c r="B1556" t="s">
        <v>22</v>
      </c>
      <c r="C1556" s="1" t="s">
        <v>14</v>
      </c>
      <c r="D1556" s="2">
        <v>44836</v>
      </c>
      <c r="E1556" s="5" t="s">
        <v>76</v>
      </c>
      <c r="F1556" s="5" t="s">
        <v>82</v>
      </c>
      <c r="G1556" s="5" t="s">
        <v>82</v>
      </c>
      <c r="H1556" t="s">
        <v>35</v>
      </c>
      <c r="I1556" s="4">
        <v>4500</v>
      </c>
      <c r="J1556" s="5">
        <v>4</v>
      </c>
      <c r="K1556" s="4">
        <f t="shared" si="40"/>
        <v>18000</v>
      </c>
      <c r="L1556" s="4">
        <f t="shared" si="41"/>
        <v>4500</v>
      </c>
      <c r="M1556" s="3">
        <v>0.25</v>
      </c>
    </row>
    <row r="1557" spans="2:13" x14ac:dyDescent="0.25">
      <c r="B1557" t="s">
        <v>34</v>
      </c>
      <c r="C1557" s="1" t="s">
        <v>20</v>
      </c>
      <c r="D1557" s="2">
        <v>44836</v>
      </c>
      <c r="E1557" s="5" t="s">
        <v>76</v>
      </c>
      <c r="F1557" s="5" t="s">
        <v>82</v>
      </c>
      <c r="G1557" s="5" t="s">
        <v>82</v>
      </c>
      <c r="H1557" t="s">
        <v>31</v>
      </c>
      <c r="I1557" s="4">
        <v>5300</v>
      </c>
      <c r="J1557" s="5">
        <v>6</v>
      </c>
      <c r="K1557" s="4">
        <f t="shared" si="40"/>
        <v>31800</v>
      </c>
      <c r="L1557" s="4">
        <f t="shared" si="41"/>
        <v>9540</v>
      </c>
      <c r="M1557" s="3">
        <v>0.3</v>
      </c>
    </row>
    <row r="1558" spans="2:13" x14ac:dyDescent="0.25">
      <c r="B1558" t="s">
        <v>13</v>
      </c>
      <c r="C1558" s="1" t="s">
        <v>20</v>
      </c>
      <c r="D1558" s="2">
        <v>44843</v>
      </c>
      <c r="E1558" s="5" t="s">
        <v>76</v>
      </c>
      <c r="F1558" s="5" t="s">
        <v>82</v>
      </c>
      <c r="G1558" s="5" t="s">
        <v>82</v>
      </c>
      <c r="H1558" t="s">
        <v>21</v>
      </c>
      <c r="I1558" s="4">
        <v>1200</v>
      </c>
      <c r="J1558" s="5">
        <v>1</v>
      </c>
      <c r="K1558" s="4">
        <f t="shared" si="40"/>
        <v>1200</v>
      </c>
      <c r="L1558" s="4">
        <f t="shared" si="41"/>
        <v>360</v>
      </c>
      <c r="M1558" s="3">
        <v>0.3</v>
      </c>
    </row>
    <row r="1559" spans="2:13" x14ac:dyDescent="0.25">
      <c r="B1559" t="s">
        <v>24</v>
      </c>
      <c r="C1559" s="1" t="s">
        <v>14</v>
      </c>
      <c r="D1559" s="2">
        <v>44843</v>
      </c>
      <c r="E1559" s="5" t="s">
        <v>76</v>
      </c>
      <c r="F1559" s="5" t="s">
        <v>82</v>
      </c>
      <c r="G1559" s="5" t="s">
        <v>82</v>
      </c>
      <c r="H1559" t="s">
        <v>19</v>
      </c>
      <c r="I1559" s="4">
        <v>500</v>
      </c>
      <c r="J1559" s="5">
        <v>8</v>
      </c>
      <c r="K1559" s="4">
        <f t="shared" si="40"/>
        <v>4000</v>
      </c>
      <c r="L1559" s="4">
        <f t="shared" si="41"/>
        <v>1000</v>
      </c>
      <c r="M1559" s="3">
        <v>0.25</v>
      </c>
    </row>
    <row r="1560" spans="2:13" x14ac:dyDescent="0.25">
      <c r="B1560" t="s">
        <v>27</v>
      </c>
      <c r="C1560" s="1" t="s">
        <v>14</v>
      </c>
      <c r="D1560" s="2">
        <v>44843</v>
      </c>
      <c r="E1560" s="5" t="s">
        <v>76</v>
      </c>
      <c r="F1560" s="5" t="s">
        <v>82</v>
      </c>
      <c r="G1560" s="5" t="s">
        <v>82</v>
      </c>
      <c r="H1560" t="s">
        <v>26</v>
      </c>
      <c r="I1560" s="4">
        <v>1700</v>
      </c>
      <c r="J1560" s="5">
        <v>6</v>
      </c>
      <c r="K1560" s="4">
        <f t="shared" si="40"/>
        <v>10200</v>
      </c>
      <c r="L1560" s="4">
        <f t="shared" si="41"/>
        <v>5100</v>
      </c>
      <c r="M1560" s="3">
        <v>0.5</v>
      </c>
    </row>
    <row r="1561" spans="2:13" x14ac:dyDescent="0.25">
      <c r="B1561" t="s">
        <v>22</v>
      </c>
      <c r="C1561" s="1" t="s">
        <v>20</v>
      </c>
      <c r="D1561" s="2">
        <v>44843</v>
      </c>
      <c r="E1561" s="5" t="s">
        <v>76</v>
      </c>
      <c r="F1561" s="5" t="s">
        <v>82</v>
      </c>
      <c r="G1561" s="5" t="s">
        <v>82</v>
      </c>
      <c r="H1561" t="s">
        <v>18</v>
      </c>
      <c r="I1561" s="4">
        <v>8902</v>
      </c>
      <c r="J1561" s="5">
        <v>7</v>
      </c>
      <c r="K1561" s="4">
        <f t="shared" si="40"/>
        <v>62314</v>
      </c>
      <c r="L1561" s="4">
        <f t="shared" si="41"/>
        <v>21809.899999999998</v>
      </c>
      <c r="M1561" s="3">
        <v>0.35</v>
      </c>
    </row>
    <row r="1562" spans="2:13" x14ac:dyDescent="0.25">
      <c r="B1562" t="s">
        <v>13</v>
      </c>
      <c r="C1562" s="1" t="s">
        <v>14</v>
      </c>
      <c r="D1562" s="2">
        <v>44850</v>
      </c>
      <c r="E1562" s="5" t="s">
        <v>76</v>
      </c>
      <c r="F1562" s="5" t="s">
        <v>82</v>
      </c>
      <c r="G1562" s="5" t="s">
        <v>82</v>
      </c>
      <c r="H1562" t="s">
        <v>26</v>
      </c>
      <c r="I1562" s="4">
        <v>1700</v>
      </c>
      <c r="J1562" s="5">
        <v>3</v>
      </c>
      <c r="K1562" s="4">
        <f t="shared" ref="K1562:K1625" si="42">I1562*J1562</f>
        <v>5100</v>
      </c>
      <c r="L1562" s="4">
        <f t="shared" ref="L1562:L1625" si="43">K1562*M1562</f>
        <v>2550</v>
      </c>
      <c r="M1562" s="3">
        <v>0.5</v>
      </c>
    </row>
    <row r="1563" spans="2:13" x14ac:dyDescent="0.25">
      <c r="B1563" t="s">
        <v>24</v>
      </c>
      <c r="C1563" s="1" t="s">
        <v>14</v>
      </c>
      <c r="D1563" s="2">
        <v>44850</v>
      </c>
      <c r="E1563" s="5" t="s">
        <v>76</v>
      </c>
      <c r="F1563" s="5" t="s">
        <v>82</v>
      </c>
      <c r="G1563" s="5" t="s">
        <v>82</v>
      </c>
      <c r="H1563" t="s">
        <v>33</v>
      </c>
      <c r="I1563" s="4">
        <v>4600</v>
      </c>
      <c r="J1563" s="5">
        <v>2</v>
      </c>
      <c r="K1563" s="4">
        <f t="shared" si="42"/>
        <v>9200</v>
      </c>
      <c r="L1563" s="4">
        <f t="shared" si="43"/>
        <v>2300</v>
      </c>
      <c r="M1563" s="3">
        <v>0.25</v>
      </c>
    </row>
    <row r="1564" spans="2:13" x14ac:dyDescent="0.25">
      <c r="B1564" t="s">
        <v>13</v>
      </c>
      <c r="C1564" s="1" t="s">
        <v>14</v>
      </c>
      <c r="D1564" s="2">
        <v>44850</v>
      </c>
      <c r="E1564" s="5" t="s">
        <v>76</v>
      </c>
      <c r="F1564" s="5" t="s">
        <v>82</v>
      </c>
      <c r="G1564" s="5" t="s">
        <v>82</v>
      </c>
      <c r="H1564" t="s">
        <v>23</v>
      </c>
      <c r="I1564" s="4">
        <v>5130</v>
      </c>
      <c r="J1564" s="5">
        <v>3</v>
      </c>
      <c r="K1564" s="4">
        <f t="shared" si="42"/>
        <v>15390</v>
      </c>
      <c r="L1564" s="4">
        <f t="shared" si="43"/>
        <v>6156</v>
      </c>
      <c r="M1564" s="3">
        <v>0.4</v>
      </c>
    </row>
    <row r="1565" spans="2:13" x14ac:dyDescent="0.25">
      <c r="B1565" t="s">
        <v>13</v>
      </c>
      <c r="C1565" s="1" t="s">
        <v>20</v>
      </c>
      <c r="D1565" s="2">
        <v>44850</v>
      </c>
      <c r="E1565" s="5" t="s">
        <v>76</v>
      </c>
      <c r="F1565" s="5" t="s">
        <v>82</v>
      </c>
      <c r="G1565" s="5" t="s">
        <v>82</v>
      </c>
      <c r="H1565" t="s">
        <v>23</v>
      </c>
      <c r="I1565" s="4">
        <v>5130</v>
      </c>
      <c r="J1565" s="5">
        <v>12</v>
      </c>
      <c r="K1565" s="4">
        <f t="shared" si="42"/>
        <v>61560</v>
      </c>
      <c r="L1565" s="4">
        <f t="shared" si="43"/>
        <v>24624</v>
      </c>
      <c r="M1565" s="3">
        <v>0.4</v>
      </c>
    </row>
    <row r="1566" spans="2:13" x14ac:dyDescent="0.25">
      <c r="B1566" t="s">
        <v>34</v>
      </c>
      <c r="C1566" s="1" t="s">
        <v>20</v>
      </c>
      <c r="D1566" s="2">
        <v>44857</v>
      </c>
      <c r="E1566" s="5" t="s">
        <v>76</v>
      </c>
      <c r="F1566" s="5" t="s">
        <v>82</v>
      </c>
      <c r="G1566" s="5" t="s">
        <v>82</v>
      </c>
      <c r="H1566" t="s">
        <v>25</v>
      </c>
      <c r="I1566" s="4">
        <v>300</v>
      </c>
      <c r="J1566" s="5">
        <v>4</v>
      </c>
      <c r="K1566" s="4">
        <f t="shared" si="42"/>
        <v>1200</v>
      </c>
      <c r="L1566" s="4">
        <f t="shared" si="43"/>
        <v>180</v>
      </c>
      <c r="M1566" s="3">
        <v>0.15</v>
      </c>
    </row>
    <row r="1567" spans="2:13" x14ac:dyDescent="0.25">
      <c r="B1567" t="s">
        <v>24</v>
      </c>
      <c r="C1567" s="1" t="s">
        <v>20</v>
      </c>
      <c r="D1567" s="2">
        <v>44857</v>
      </c>
      <c r="E1567" s="5" t="s">
        <v>76</v>
      </c>
      <c r="F1567" s="5" t="s">
        <v>82</v>
      </c>
      <c r="G1567" s="5" t="s">
        <v>82</v>
      </c>
      <c r="H1567" t="s">
        <v>28</v>
      </c>
      <c r="I1567" s="4">
        <v>1500</v>
      </c>
      <c r="J1567" s="5">
        <v>7</v>
      </c>
      <c r="K1567" s="4">
        <f t="shared" si="42"/>
        <v>10500</v>
      </c>
      <c r="L1567" s="4">
        <f t="shared" si="43"/>
        <v>4200</v>
      </c>
      <c r="M1567" s="3">
        <v>0.4</v>
      </c>
    </row>
    <row r="1568" spans="2:13" x14ac:dyDescent="0.25">
      <c r="B1568" t="s">
        <v>13</v>
      </c>
      <c r="C1568" s="1" t="s">
        <v>14</v>
      </c>
      <c r="D1568" s="2">
        <v>44857</v>
      </c>
      <c r="E1568" s="5" t="s">
        <v>76</v>
      </c>
      <c r="F1568" s="5" t="s">
        <v>82</v>
      </c>
      <c r="G1568" s="5" t="s">
        <v>82</v>
      </c>
      <c r="H1568" t="s">
        <v>23</v>
      </c>
      <c r="I1568" s="4">
        <v>5130</v>
      </c>
      <c r="J1568" s="5">
        <v>4</v>
      </c>
      <c r="K1568" s="4">
        <f t="shared" si="42"/>
        <v>20520</v>
      </c>
      <c r="L1568" s="4">
        <f t="shared" si="43"/>
        <v>8208</v>
      </c>
      <c r="M1568" s="3">
        <v>0.4</v>
      </c>
    </row>
    <row r="1569" spans="2:13" x14ac:dyDescent="0.25">
      <c r="B1569" t="s">
        <v>22</v>
      </c>
      <c r="C1569" s="1" t="s">
        <v>20</v>
      </c>
      <c r="D1569" s="2">
        <v>44857</v>
      </c>
      <c r="E1569" s="5" t="s">
        <v>76</v>
      </c>
      <c r="F1569" s="5" t="s">
        <v>82</v>
      </c>
      <c r="G1569" s="5" t="s">
        <v>82</v>
      </c>
      <c r="H1569" t="s">
        <v>32</v>
      </c>
      <c r="I1569" s="4">
        <v>3200</v>
      </c>
      <c r="J1569" s="5">
        <v>12</v>
      </c>
      <c r="K1569" s="4">
        <f t="shared" si="42"/>
        <v>38400</v>
      </c>
      <c r="L1569" s="4">
        <f t="shared" si="43"/>
        <v>7680</v>
      </c>
      <c r="M1569" s="3">
        <v>0.2</v>
      </c>
    </row>
    <row r="1570" spans="2:13" x14ac:dyDescent="0.25">
      <c r="B1570" t="s">
        <v>13</v>
      </c>
      <c r="C1570" s="1" t="s">
        <v>20</v>
      </c>
      <c r="D1570" s="2">
        <v>44864</v>
      </c>
      <c r="E1570" s="5" t="s">
        <v>76</v>
      </c>
      <c r="F1570" s="5" t="s">
        <v>82</v>
      </c>
      <c r="G1570" s="5" t="s">
        <v>82</v>
      </c>
      <c r="H1570" t="s">
        <v>19</v>
      </c>
      <c r="I1570" s="4">
        <v>500</v>
      </c>
      <c r="J1570" s="5">
        <v>1</v>
      </c>
      <c r="K1570" s="4">
        <f t="shared" si="42"/>
        <v>500</v>
      </c>
      <c r="L1570" s="4">
        <f t="shared" si="43"/>
        <v>125</v>
      </c>
      <c r="M1570" s="3">
        <v>0.25</v>
      </c>
    </row>
    <row r="1571" spans="2:13" x14ac:dyDescent="0.25">
      <c r="B1571" t="s">
        <v>24</v>
      </c>
      <c r="C1571" s="1" t="s">
        <v>20</v>
      </c>
      <c r="D1571" s="2">
        <v>44864</v>
      </c>
      <c r="E1571" s="5" t="s">
        <v>76</v>
      </c>
      <c r="F1571" s="5" t="s">
        <v>82</v>
      </c>
      <c r="G1571" s="5" t="s">
        <v>82</v>
      </c>
      <c r="H1571" t="s">
        <v>31</v>
      </c>
      <c r="I1571" s="4">
        <v>5300</v>
      </c>
      <c r="J1571" s="5">
        <v>3</v>
      </c>
      <c r="K1571" s="4">
        <f t="shared" si="42"/>
        <v>15900</v>
      </c>
      <c r="L1571" s="4">
        <f t="shared" si="43"/>
        <v>4770</v>
      </c>
      <c r="M1571" s="3">
        <v>0.3</v>
      </c>
    </row>
    <row r="1572" spans="2:13" x14ac:dyDescent="0.25">
      <c r="B1572" t="s">
        <v>27</v>
      </c>
      <c r="C1572" s="1" t="s">
        <v>20</v>
      </c>
      <c r="D1572" s="2">
        <v>44864</v>
      </c>
      <c r="E1572" s="5" t="s">
        <v>76</v>
      </c>
      <c r="F1572" s="5" t="s">
        <v>82</v>
      </c>
      <c r="G1572" s="5" t="s">
        <v>82</v>
      </c>
      <c r="H1572" t="s">
        <v>35</v>
      </c>
      <c r="I1572" s="4">
        <v>4500</v>
      </c>
      <c r="J1572" s="5">
        <v>8</v>
      </c>
      <c r="K1572" s="4">
        <f t="shared" si="42"/>
        <v>36000</v>
      </c>
      <c r="L1572" s="4">
        <f t="shared" si="43"/>
        <v>9000</v>
      </c>
      <c r="M1572" s="3">
        <v>0.25</v>
      </c>
    </row>
    <row r="1573" spans="2:13" x14ac:dyDescent="0.25">
      <c r="B1573" t="s">
        <v>13</v>
      </c>
      <c r="C1573" s="1" t="s">
        <v>20</v>
      </c>
      <c r="D1573" s="2">
        <v>44864</v>
      </c>
      <c r="E1573" s="5" t="s">
        <v>76</v>
      </c>
      <c r="F1573" s="5" t="s">
        <v>82</v>
      </c>
      <c r="G1573" s="5" t="s">
        <v>82</v>
      </c>
      <c r="H1573" t="s">
        <v>33</v>
      </c>
      <c r="I1573" s="4">
        <v>4600</v>
      </c>
      <c r="J1573" s="5">
        <v>11</v>
      </c>
      <c r="K1573" s="4">
        <f t="shared" si="42"/>
        <v>50600</v>
      </c>
      <c r="L1573" s="4">
        <f t="shared" si="43"/>
        <v>12650</v>
      </c>
      <c r="M1573" s="3">
        <v>0.25</v>
      </c>
    </row>
    <row r="1574" spans="2:13" x14ac:dyDescent="0.25">
      <c r="B1574" t="s">
        <v>24</v>
      </c>
      <c r="C1574" s="1" t="s">
        <v>14</v>
      </c>
      <c r="D1574" s="2">
        <v>44871</v>
      </c>
      <c r="E1574" s="5" t="s">
        <v>76</v>
      </c>
      <c r="F1574" s="5" t="s">
        <v>82</v>
      </c>
      <c r="G1574" s="5" t="s">
        <v>82</v>
      </c>
      <c r="H1574" t="s">
        <v>19</v>
      </c>
      <c r="I1574" s="4">
        <v>500</v>
      </c>
      <c r="J1574" s="5">
        <v>8</v>
      </c>
      <c r="K1574" s="4">
        <f t="shared" si="42"/>
        <v>4000</v>
      </c>
      <c r="L1574" s="4">
        <f t="shared" si="43"/>
        <v>1000</v>
      </c>
      <c r="M1574" s="3">
        <v>0.25</v>
      </c>
    </row>
    <row r="1575" spans="2:13" x14ac:dyDescent="0.25">
      <c r="B1575" t="s">
        <v>13</v>
      </c>
      <c r="C1575" s="1" t="s">
        <v>20</v>
      </c>
      <c r="D1575" s="2">
        <v>44871</v>
      </c>
      <c r="E1575" s="5" t="s">
        <v>76</v>
      </c>
      <c r="F1575" s="5" t="s">
        <v>82</v>
      </c>
      <c r="G1575" s="5" t="s">
        <v>82</v>
      </c>
      <c r="H1575" t="s">
        <v>26</v>
      </c>
      <c r="I1575" s="4">
        <v>1700</v>
      </c>
      <c r="J1575" s="5">
        <v>12</v>
      </c>
      <c r="K1575" s="4">
        <f t="shared" si="42"/>
        <v>20400</v>
      </c>
      <c r="L1575" s="4">
        <f t="shared" si="43"/>
        <v>10200</v>
      </c>
      <c r="M1575" s="3">
        <v>0.5</v>
      </c>
    </row>
    <row r="1576" spans="2:13" x14ac:dyDescent="0.25">
      <c r="B1576" t="s">
        <v>24</v>
      </c>
      <c r="C1576" s="1" t="s">
        <v>14</v>
      </c>
      <c r="D1576" s="2">
        <v>44871</v>
      </c>
      <c r="E1576" s="5" t="s">
        <v>76</v>
      </c>
      <c r="F1576" s="5" t="s">
        <v>82</v>
      </c>
      <c r="G1576" s="5" t="s">
        <v>82</v>
      </c>
      <c r="H1576" t="s">
        <v>23</v>
      </c>
      <c r="I1576" s="4">
        <v>5130</v>
      </c>
      <c r="J1576" s="5">
        <v>8</v>
      </c>
      <c r="K1576" s="4">
        <f t="shared" si="42"/>
        <v>41040</v>
      </c>
      <c r="L1576" s="4">
        <f t="shared" si="43"/>
        <v>16416</v>
      </c>
      <c r="M1576" s="3">
        <v>0.4</v>
      </c>
    </row>
    <row r="1577" spans="2:13" x14ac:dyDescent="0.25">
      <c r="B1577" t="s">
        <v>27</v>
      </c>
      <c r="C1577" s="1" t="s">
        <v>20</v>
      </c>
      <c r="D1577" s="2">
        <v>44871</v>
      </c>
      <c r="E1577" s="5" t="s">
        <v>76</v>
      </c>
      <c r="F1577" s="5" t="s">
        <v>82</v>
      </c>
      <c r="G1577" s="5" t="s">
        <v>82</v>
      </c>
      <c r="H1577" t="s">
        <v>35</v>
      </c>
      <c r="I1577" s="4">
        <v>4500</v>
      </c>
      <c r="J1577" s="5">
        <v>10</v>
      </c>
      <c r="K1577" s="4">
        <f t="shared" si="42"/>
        <v>45000</v>
      </c>
      <c r="L1577" s="4">
        <f t="shared" si="43"/>
        <v>11250</v>
      </c>
      <c r="M1577" s="3">
        <v>0.25</v>
      </c>
    </row>
    <row r="1578" spans="2:13" x14ac:dyDescent="0.25">
      <c r="B1578" t="s">
        <v>13</v>
      </c>
      <c r="C1578" s="1" t="s">
        <v>20</v>
      </c>
      <c r="D1578" s="2">
        <v>44878</v>
      </c>
      <c r="E1578" s="5" t="s">
        <v>76</v>
      </c>
      <c r="F1578" s="5" t="s">
        <v>82</v>
      </c>
      <c r="G1578" s="5" t="s">
        <v>82</v>
      </c>
      <c r="H1578" t="s">
        <v>28</v>
      </c>
      <c r="I1578" s="4">
        <v>1500</v>
      </c>
      <c r="J1578" s="5">
        <v>6</v>
      </c>
      <c r="K1578" s="4">
        <f t="shared" si="42"/>
        <v>9000</v>
      </c>
      <c r="L1578" s="4">
        <f t="shared" si="43"/>
        <v>3600</v>
      </c>
      <c r="M1578" s="3">
        <v>0.4</v>
      </c>
    </row>
    <row r="1579" spans="2:13" x14ac:dyDescent="0.25">
      <c r="B1579" t="s">
        <v>13</v>
      </c>
      <c r="C1579" s="1" t="s">
        <v>20</v>
      </c>
      <c r="D1579" s="2">
        <v>44878</v>
      </c>
      <c r="E1579" s="5" t="s">
        <v>76</v>
      </c>
      <c r="F1579" s="5" t="s">
        <v>82</v>
      </c>
      <c r="G1579" s="5" t="s">
        <v>82</v>
      </c>
      <c r="H1579" t="s">
        <v>21</v>
      </c>
      <c r="I1579" s="4">
        <v>1200</v>
      </c>
      <c r="J1579" s="5">
        <v>10</v>
      </c>
      <c r="K1579" s="4">
        <f t="shared" si="42"/>
        <v>12000</v>
      </c>
      <c r="L1579" s="4">
        <f t="shared" si="43"/>
        <v>3600</v>
      </c>
      <c r="M1579" s="3">
        <v>0.3</v>
      </c>
    </row>
    <row r="1580" spans="2:13" x14ac:dyDescent="0.25">
      <c r="B1580" t="s">
        <v>22</v>
      </c>
      <c r="C1580" s="1" t="s">
        <v>14</v>
      </c>
      <c r="D1580" s="2">
        <v>44878</v>
      </c>
      <c r="E1580" s="5" t="s">
        <v>76</v>
      </c>
      <c r="F1580" s="5" t="s">
        <v>82</v>
      </c>
      <c r="G1580" s="5" t="s">
        <v>82</v>
      </c>
      <c r="H1580" t="s">
        <v>32</v>
      </c>
      <c r="I1580" s="4">
        <v>3200</v>
      </c>
      <c r="J1580" s="5">
        <v>6</v>
      </c>
      <c r="K1580" s="4">
        <f t="shared" si="42"/>
        <v>19200</v>
      </c>
      <c r="L1580" s="4">
        <f t="shared" si="43"/>
        <v>3840</v>
      </c>
      <c r="M1580" s="3">
        <v>0.2</v>
      </c>
    </row>
    <row r="1581" spans="2:13" x14ac:dyDescent="0.25">
      <c r="B1581" t="s">
        <v>13</v>
      </c>
      <c r="C1581" s="1" t="s">
        <v>20</v>
      </c>
      <c r="D1581" s="2">
        <v>44878</v>
      </c>
      <c r="E1581" s="5" t="s">
        <v>76</v>
      </c>
      <c r="F1581" s="5" t="s">
        <v>82</v>
      </c>
      <c r="G1581" s="5" t="s">
        <v>82</v>
      </c>
      <c r="H1581" t="s">
        <v>23</v>
      </c>
      <c r="I1581" s="4">
        <v>5130</v>
      </c>
      <c r="J1581" s="5">
        <v>13</v>
      </c>
      <c r="K1581" s="4">
        <f t="shared" si="42"/>
        <v>66690</v>
      </c>
      <c r="L1581" s="4">
        <f t="shared" si="43"/>
        <v>26676</v>
      </c>
      <c r="M1581" s="3">
        <v>0.4</v>
      </c>
    </row>
    <row r="1582" spans="2:13" x14ac:dyDescent="0.25">
      <c r="B1582" t="s">
        <v>34</v>
      </c>
      <c r="C1582" s="1" t="s">
        <v>20</v>
      </c>
      <c r="D1582" s="2">
        <v>44885</v>
      </c>
      <c r="E1582" s="5" t="s">
        <v>76</v>
      </c>
      <c r="F1582" s="5" t="s">
        <v>82</v>
      </c>
      <c r="G1582" s="5" t="s">
        <v>82</v>
      </c>
      <c r="H1582" t="s">
        <v>28</v>
      </c>
      <c r="I1582" s="4">
        <v>1500</v>
      </c>
      <c r="J1582" s="5">
        <v>3</v>
      </c>
      <c r="K1582" s="4">
        <f t="shared" si="42"/>
        <v>4500</v>
      </c>
      <c r="L1582" s="4">
        <f t="shared" si="43"/>
        <v>1800</v>
      </c>
      <c r="M1582" s="3">
        <v>0.4</v>
      </c>
    </row>
    <row r="1583" spans="2:13" x14ac:dyDescent="0.25">
      <c r="B1583" t="s">
        <v>34</v>
      </c>
      <c r="C1583" s="1" t="s">
        <v>20</v>
      </c>
      <c r="D1583" s="2">
        <v>44885</v>
      </c>
      <c r="E1583" s="5" t="s">
        <v>76</v>
      </c>
      <c r="F1583" s="5" t="s">
        <v>82</v>
      </c>
      <c r="G1583" s="5" t="s">
        <v>82</v>
      </c>
      <c r="H1583" t="s">
        <v>28</v>
      </c>
      <c r="I1583" s="4">
        <v>1500</v>
      </c>
      <c r="J1583" s="5">
        <v>11</v>
      </c>
      <c r="K1583" s="4">
        <f t="shared" si="42"/>
        <v>16500</v>
      </c>
      <c r="L1583" s="4">
        <f t="shared" si="43"/>
        <v>6600</v>
      </c>
      <c r="M1583" s="3">
        <v>0.4</v>
      </c>
    </row>
    <row r="1584" spans="2:13" x14ac:dyDescent="0.25">
      <c r="B1584" t="s">
        <v>27</v>
      </c>
      <c r="C1584" s="1" t="s">
        <v>20</v>
      </c>
      <c r="D1584" s="2">
        <v>44885</v>
      </c>
      <c r="E1584" s="5" t="s">
        <v>76</v>
      </c>
      <c r="F1584" s="5" t="s">
        <v>82</v>
      </c>
      <c r="G1584" s="5" t="s">
        <v>82</v>
      </c>
      <c r="H1584" t="s">
        <v>30</v>
      </c>
      <c r="I1584" s="4">
        <v>3400</v>
      </c>
      <c r="J1584" s="5">
        <v>8</v>
      </c>
      <c r="K1584" s="4">
        <f t="shared" si="42"/>
        <v>27200</v>
      </c>
      <c r="L1584" s="4">
        <f t="shared" si="43"/>
        <v>9520</v>
      </c>
      <c r="M1584" s="3">
        <v>0.35</v>
      </c>
    </row>
    <row r="1585" spans="2:13" x14ac:dyDescent="0.25">
      <c r="B1585" t="s">
        <v>13</v>
      </c>
      <c r="C1585" s="1" t="s">
        <v>20</v>
      </c>
      <c r="D1585" s="2">
        <v>44885</v>
      </c>
      <c r="E1585" s="5" t="s">
        <v>76</v>
      </c>
      <c r="F1585" s="5" t="s">
        <v>82</v>
      </c>
      <c r="G1585" s="5" t="s">
        <v>82</v>
      </c>
      <c r="H1585" t="s">
        <v>29</v>
      </c>
      <c r="I1585" s="4">
        <v>5340</v>
      </c>
      <c r="J1585" s="5">
        <v>8</v>
      </c>
      <c r="K1585" s="4">
        <f t="shared" si="42"/>
        <v>42720</v>
      </c>
      <c r="L1585" s="4">
        <f t="shared" si="43"/>
        <v>12816</v>
      </c>
      <c r="M1585" s="3">
        <v>0.3</v>
      </c>
    </row>
    <row r="1586" spans="2:13" x14ac:dyDescent="0.25">
      <c r="B1586" t="s">
        <v>13</v>
      </c>
      <c r="C1586" s="1" t="s">
        <v>20</v>
      </c>
      <c r="D1586" s="2">
        <v>44892</v>
      </c>
      <c r="E1586" s="5" t="s">
        <v>76</v>
      </c>
      <c r="F1586" s="5" t="s">
        <v>82</v>
      </c>
      <c r="G1586" s="5" t="s">
        <v>82</v>
      </c>
      <c r="H1586" t="s">
        <v>26</v>
      </c>
      <c r="I1586" s="4">
        <v>1700</v>
      </c>
      <c r="J1586" s="5">
        <v>2</v>
      </c>
      <c r="K1586" s="4">
        <f t="shared" si="42"/>
        <v>3400</v>
      </c>
      <c r="L1586" s="4">
        <f t="shared" si="43"/>
        <v>1700</v>
      </c>
      <c r="M1586" s="3">
        <v>0.5</v>
      </c>
    </row>
    <row r="1587" spans="2:13" x14ac:dyDescent="0.25">
      <c r="B1587" t="s">
        <v>27</v>
      </c>
      <c r="C1587" s="1" t="s">
        <v>20</v>
      </c>
      <c r="D1587" s="2">
        <v>44892</v>
      </c>
      <c r="E1587" s="5" t="s">
        <v>76</v>
      </c>
      <c r="F1587" s="5" t="s">
        <v>82</v>
      </c>
      <c r="G1587" s="5" t="s">
        <v>82</v>
      </c>
      <c r="H1587" t="s">
        <v>26</v>
      </c>
      <c r="I1587" s="4">
        <v>1700</v>
      </c>
      <c r="J1587" s="5">
        <v>7</v>
      </c>
      <c r="K1587" s="4">
        <f t="shared" si="42"/>
        <v>11900</v>
      </c>
      <c r="L1587" s="4">
        <f t="shared" si="43"/>
        <v>5950</v>
      </c>
      <c r="M1587" s="3">
        <v>0.5</v>
      </c>
    </row>
    <row r="1588" spans="2:13" x14ac:dyDescent="0.25">
      <c r="B1588" t="s">
        <v>27</v>
      </c>
      <c r="C1588" s="1" t="s">
        <v>20</v>
      </c>
      <c r="D1588" s="2">
        <v>44892</v>
      </c>
      <c r="E1588" s="5" t="s">
        <v>76</v>
      </c>
      <c r="F1588" s="5" t="s">
        <v>82</v>
      </c>
      <c r="G1588" s="5" t="s">
        <v>82</v>
      </c>
      <c r="H1588" t="s">
        <v>26</v>
      </c>
      <c r="I1588" s="4">
        <v>1700</v>
      </c>
      <c r="J1588" s="5">
        <v>10</v>
      </c>
      <c r="K1588" s="4">
        <f t="shared" si="42"/>
        <v>17000</v>
      </c>
      <c r="L1588" s="4">
        <f t="shared" si="43"/>
        <v>8500</v>
      </c>
      <c r="M1588" s="3">
        <v>0.5</v>
      </c>
    </row>
    <row r="1589" spans="2:13" x14ac:dyDescent="0.25">
      <c r="B1589" t="s">
        <v>27</v>
      </c>
      <c r="C1589" s="1" t="s">
        <v>14</v>
      </c>
      <c r="D1589" s="2">
        <v>44892</v>
      </c>
      <c r="E1589" s="5" t="s">
        <v>76</v>
      </c>
      <c r="F1589" s="5" t="s">
        <v>82</v>
      </c>
      <c r="G1589" s="5" t="s">
        <v>82</v>
      </c>
      <c r="H1589" t="s">
        <v>18</v>
      </c>
      <c r="I1589" s="4">
        <v>8902</v>
      </c>
      <c r="J1589" s="5">
        <v>7</v>
      </c>
      <c r="K1589" s="4">
        <f t="shared" si="42"/>
        <v>62314</v>
      </c>
      <c r="L1589" s="4">
        <f t="shared" si="43"/>
        <v>21809.899999999998</v>
      </c>
      <c r="M1589" s="3">
        <v>0.35</v>
      </c>
    </row>
    <row r="1590" spans="2:13" x14ac:dyDescent="0.25">
      <c r="B1590" t="s">
        <v>13</v>
      </c>
      <c r="C1590" s="1" t="s">
        <v>20</v>
      </c>
      <c r="D1590" s="2">
        <v>44899</v>
      </c>
      <c r="E1590" s="5" t="s">
        <v>76</v>
      </c>
      <c r="F1590" s="5" t="s">
        <v>82</v>
      </c>
      <c r="G1590" s="5" t="s">
        <v>82</v>
      </c>
      <c r="H1590" t="s">
        <v>19</v>
      </c>
      <c r="I1590" s="4">
        <v>500</v>
      </c>
      <c r="J1590" s="5">
        <v>3</v>
      </c>
      <c r="K1590" s="4">
        <f t="shared" si="42"/>
        <v>1500</v>
      </c>
      <c r="L1590" s="4">
        <f t="shared" si="43"/>
        <v>375</v>
      </c>
      <c r="M1590" s="3">
        <v>0.25</v>
      </c>
    </row>
    <row r="1591" spans="2:13" x14ac:dyDescent="0.25">
      <c r="B1591" t="s">
        <v>27</v>
      </c>
      <c r="C1591" s="1" t="s">
        <v>14</v>
      </c>
      <c r="D1591" s="2">
        <v>44899</v>
      </c>
      <c r="E1591" s="5" t="s">
        <v>76</v>
      </c>
      <c r="F1591" s="5" t="s">
        <v>82</v>
      </c>
      <c r="G1591" s="5" t="s">
        <v>82</v>
      </c>
      <c r="H1591" t="s">
        <v>26</v>
      </c>
      <c r="I1591" s="4">
        <v>1700</v>
      </c>
      <c r="J1591" s="5">
        <v>10</v>
      </c>
      <c r="K1591" s="4">
        <f t="shared" si="42"/>
        <v>17000</v>
      </c>
      <c r="L1591" s="4">
        <f t="shared" si="43"/>
        <v>8500</v>
      </c>
      <c r="M1591" s="3">
        <v>0.5</v>
      </c>
    </row>
    <row r="1592" spans="2:13" x14ac:dyDescent="0.25">
      <c r="B1592" t="s">
        <v>24</v>
      </c>
      <c r="C1592" s="1" t="s">
        <v>20</v>
      </c>
      <c r="D1592" s="2">
        <v>44899</v>
      </c>
      <c r="E1592" s="5" t="s">
        <v>76</v>
      </c>
      <c r="F1592" s="5" t="s">
        <v>82</v>
      </c>
      <c r="G1592" s="5" t="s">
        <v>82</v>
      </c>
      <c r="H1592" t="s">
        <v>23</v>
      </c>
      <c r="I1592" s="4">
        <v>5130</v>
      </c>
      <c r="J1592" s="5">
        <v>7</v>
      </c>
      <c r="K1592" s="4">
        <f t="shared" si="42"/>
        <v>35910</v>
      </c>
      <c r="L1592" s="4">
        <f t="shared" si="43"/>
        <v>14364</v>
      </c>
      <c r="M1592" s="3">
        <v>0.4</v>
      </c>
    </row>
    <row r="1593" spans="2:13" x14ac:dyDescent="0.25">
      <c r="B1593" t="s">
        <v>24</v>
      </c>
      <c r="C1593" s="1" t="s">
        <v>20</v>
      </c>
      <c r="D1593" s="2">
        <v>44899</v>
      </c>
      <c r="E1593" s="5" t="s">
        <v>76</v>
      </c>
      <c r="F1593" s="5" t="s">
        <v>82</v>
      </c>
      <c r="G1593" s="5" t="s">
        <v>82</v>
      </c>
      <c r="H1593" t="s">
        <v>23</v>
      </c>
      <c r="I1593" s="4">
        <v>5130</v>
      </c>
      <c r="J1593" s="5">
        <v>9</v>
      </c>
      <c r="K1593" s="4">
        <f t="shared" si="42"/>
        <v>46170</v>
      </c>
      <c r="L1593" s="4">
        <f t="shared" si="43"/>
        <v>18468</v>
      </c>
      <c r="M1593" s="3">
        <v>0.4</v>
      </c>
    </row>
    <row r="1594" spans="2:13" x14ac:dyDescent="0.25">
      <c r="B1594" t="s">
        <v>27</v>
      </c>
      <c r="C1594" s="1" t="s">
        <v>20</v>
      </c>
      <c r="D1594" s="2">
        <v>44906</v>
      </c>
      <c r="E1594" s="5" t="s">
        <v>76</v>
      </c>
      <c r="F1594" s="5" t="s">
        <v>82</v>
      </c>
      <c r="G1594" s="5" t="s">
        <v>82</v>
      </c>
      <c r="H1594" t="s">
        <v>25</v>
      </c>
      <c r="I1594" s="4">
        <v>300</v>
      </c>
      <c r="J1594" s="5">
        <v>1</v>
      </c>
      <c r="K1594" s="4">
        <f t="shared" si="42"/>
        <v>300</v>
      </c>
      <c r="L1594" s="4">
        <f t="shared" si="43"/>
        <v>45</v>
      </c>
      <c r="M1594" s="3">
        <v>0.15</v>
      </c>
    </row>
    <row r="1595" spans="2:13" x14ac:dyDescent="0.25">
      <c r="B1595" t="s">
        <v>27</v>
      </c>
      <c r="C1595" s="1" t="s">
        <v>20</v>
      </c>
      <c r="D1595" s="2">
        <v>44906</v>
      </c>
      <c r="E1595" s="5" t="s">
        <v>76</v>
      </c>
      <c r="F1595" s="5" t="s">
        <v>82</v>
      </c>
      <c r="G1595" s="5" t="s">
        <v>82</v>
      </c>
      <c r="H1595" t="s">
        <v>28</v>
      </c>
      <c r="I1595" s="4">
        <v>1500</v>
      </c>
      <c r="J1595" s="5">
        <v>4</v>
      </c>
      <c r="K1595" s="4">
        <f t="shared" si="42"/>
        <v>6000</v>
      </c>
      <c r="L1595" s="4">
        <f t="shared" si="43"/>
        <v>2400</v>
      </c>
      <c r="M1595" s="3">
        <v>0.4</v>
      </c>
    </row>
    <row r="1596" spans="2:13" x14ac:dyDescent="0.25">
      <c r="B1596" t="s">
        <v>27</v>
      </c>
      <c r="C1596" s="1" t="s">
        <v>20</v>
      </c>
      <c r="D1596" s="2">
        <v>44906</v>
      </c>
      <c r="E1596" s="5" t="s">
        <v>76</v>
      </c>
      <c r="F1596" s="5" t="s">
        <v>82</v>
      </c>
      <c r="G1596" s="5" t="s">
        <v>82</v>
      </c>
      <c r="H1596" t="s">
        <v>30</v>
      </c>
      <c r="I1596" s="4">
        <v>3400</v>
      </c>
      <c r="J1596" s="5">
        <v>2</v>
      </c>
      <c r="K1596" s="4">
        <f t="shared" si="42"/>
        <v>6800</v>
      </c>
      <c r="L1596" s="4">
        <f t="shared" si="43"/>
        <v>2380</v>
      </c>
      <c r="M1596" s="3">
        <v>0.35</v>
      </c>
    </row>
    <row r="1597" spans="2:13" x14ac:dyDescent="0.25">
      <c r="B1597" t="s">
        <v>13</v>
      </c>
      <c r="C1597" s="1" t="s">
        <v>14</v>
      </c>
      <c r="D1597" s="2">
        <v>44906</v>
      </c>
      <c r="E1597" s="5" t="s">
        <v>76</v>
      </c>
      <c r="F1597" s="5" t="s">
        <v>82</v>
      </c>
      <c r="G1597" s="5" t="s">
        <v>82</v>
      </c>
      <c r="H1597" t="s">
        <v>33</v>
      </c>
      <c r="I1597" s="4">
        <v>4600</v>
      </c>
      <c r="J1597" s="5">
        <v>3</v>
      </c>
      <c r="K1597" s="4">
        <f t="shared" si="42"/>
        <v>13800</v>
      </c>
      <c r="L1597" s="4">
        <f t="shared" si="43"/>
        <v>3450</v>
      </c>
      <c r="M1597" s="3">
        <v>0.25</v>
      </c>
    </row>
    <row r="1598" spans="2:13" x14ac:dyDescent="0.25">
      <c r="B1598" t="s">
        <v>34</v>
      </c>
      <c r="C1598" s="1" t="s">
        <v>20</v>
      </c>
      <c r="D1598" s="2">
        <v>44913</v>
      </c>
      <c r="E1598" s="5" t="s">
        <v>76</v>
      </c>
      <c r="F1598" s="5" t="s">
        <v>82</v>
      </c>
      <c r="G1598" s="5" t="s">
        <v>82</v>
      </c>
      <c r="H1598" t="s">
        <v>19</v>
      </c>
      <c r="I1598" s="4">
        <v>500</v>
      </c>
      <c r="J1598" s="5">
        <v>4</v>
      </c>
      <c r="K1598" s="4">
        <f t="shared" si="42"/>
        <v>2000</v>
      </c>
      <c r="L1598" s="4">
        <f t="shared" si="43"/>
        <v>500</v>
      </c>
      <c r="M1598" s="3">
        <v>0.25</v>
      </c>
    </row>
    <row r="1599" spans="2:13" x14ac:dyDescent="0.25">
      <c r="B1599" t="s">
        <v>13</v>
      </c>
      <c r="C1599" s="1" t="s">
        <v>20</v>
      </c>
      <c r="D1599" s="2">
        <v>44913</v>
      </c>
      <c r="E1599" s="5" t="s">
        <v>76</v>
      </c>
      <c r="F1599" s="5" t="s">
        <v>82</v>
      </c>
      <c r="G1599" s="5" t="s">
        <v>82</v>
      </c>
      <c r="H1599" t="s">
        <v>23</v>
      </c>
      <c r="I1599" s="4">
        <v>5130</v>
      </c>
      <c r="J1599" s="5">
        <v>2</v>
      </c>
      <c r="K1599" s="4">
        <f t="shared" si="42"/>
        <v>10260</v>
      </c>
      <c r="L1599" s="4">
        <f t="shared" si="43"/>
        <v>4104</v>
      </c>
      <c r="M1599" s="3">
        <v>0.4</v>
      </c>
    </row>
    <row r="1600" spans="2:13" x14ac:dyDescent="0.25">
      <c r="B1600" t="s">
        <v>34</v>
      </c>
      <c r="C1600" s="1" t="s">
        <v>20</v>
      </c>
      <c r="D1600" s="2">
        <v>44913</v>
      </c>
      <c r="E1600" s="5" t="s">
        <v>76</v>
      </c>
      <c r="F1600" s="5" t="s">
        <v>82</v>
      </c>
      <c r="G1600" s="5" t="s">
        <v>82</v>
      </c>
      <c r="H1600" t="s">
        <v>29</v>
      </c>
      <c r="I1600" s="4">
        <v>5340</v>
      </c>
      <c r="J1600" s="5">
        <v>8</v>
      </c>
      <c r="K1600" s="4">
        <f t="shared" si="42"/>
        <v>42720</v>
      </c>
      <c r="L1600" s="4">
        <f t="shared" si="43"/>
        <v>12816</v>
      </c>
      <c r="M1600" s="3">
        <v>0.3</v>
      </c>
    </row>
    <row r="1601" spans="2:13" x14ac:dyDescent="0.25">
      <c r="B1601" t="s">
        <v>13</v>
      </c>
      <c r="C1601" s="1" t="s">
        <v>20</v>
      </c>
      <c r="D1601" s="2">
        <v>44913</v>
      </c>
      <c r="E1601" s="5" t="s">
        <v>76</v>
      </c>
      <c r="F1601" s="5" t="s">
        <v>82</v>
      </c>
      <c r="G1601" s="5" t="s">
        <v>82</v>
      </c>
      <c r="H1601" t="s">
        <v>33</v>
      </c>
      <c r="I1601" s="4">
        <v>4600</v>
      </c>
      <c r="J1601" s="5">
        <v>11</v>
      </c>
      <c r="K1601" s="4">
        <f t="shared" si="42"/>
        <v>50600</v>
      </c>
      <c r="L1601" s="4">
        <f t="shared" si="43"/>
        <v>12650</v>
      </c>
      <c r="M1601" s="3">
        <v>0.25</v>
      </c>
    </row>
    <row r="1602" spans="2:13" x14ac:dyDescent="0.25">
      <c r="B1602" t="s">
        <v>13</v>
      </c>
      <c r="C1602" s="1" t="s">
        <v>20</v>
      </c>
      <c r="D1602" s="2">
        <v>44920</v>
      </c>
      <c r="E1602" s="5" t="s">
        <v>76</v>
      </c>
      <c r="F1602" s="5" t="s">
        <v>82</v>
      </c>
      <c r="G1602" s="5" t="s">
        <v>82</v>
      </c>
      <c r="H1602" t="s">
        <v>29</v>
      </c>
      <c r="I1602" s="4">
        <v>5340</v>
      </c>
      <c r="J1602" s="5">
        <v>2</v>
      </c>
      <c r="K1602" s="4">
        <f t="shared" si="42"/>
        <v>10680</v>
      </c>
      <c r="L1602" s="4">
        <f t="shared" si="43"/>
        <v>3204</v>
      </c>
      <c r="M1602" s="3">
        <v>0.3</v>
      </c>
    </row>
    <row r="1603" spans="2:13" x14ac:dyDescent="0.25">
      <c r="B1603" t="s">
        <v>27</v>
      </c>
      <c r="C1603" s="1" t="s">
        <v>14</v>
      </c>
      <c r="D1603" s="2">
        <v>44920</v>
      </c>
      <c r="E1603" s="5" t="s">
        <v>76</v>
      </c>
      <c r="F1603" s="5" t="s">
        <v>82</v>
      </c>
      <c r="G1603" s="5" t="s">
        <v>82</v>
      </c>
      <c r="H1603" t="s">
        <v>35</v>
      </c>
      <c r="I1603" s="4">
        <v>4500</v>
      </c>
      <c r="J1603" s="5">
        <v>8</v>
      </c>
      <c r="K1603" s="4">
        <f t="shared" si="42"/>
        <v>36000</v>
      </c>
      <c r="L1603" s="4">
        <f t="shared" si="43"/>
        <v>9000</v>
      </c>
      <c r="M1603" s="3">
        <v>0.25</v>
      </c>
    </row>
    <row r="1604" spans="2:13" x14ac:dyDescent="0.25">
      <c r="B1604" t="s">
        <v>27</v>
      </c>
      <c r="C1604" s="1" t="s">
        <v>14</v>
      </c>
      <c r="D1604" s="2">
        <v>44920</v>
      </c>
      <c r="E1604" s="5" t="s">
        <v>76</v>
      </c>
      <c r="F1604" s="5" t="s">
        <v>82</v>
      </c>
      <c r="G1604" s="5" t="s">
        <v>82</v>
      </c>
      <c r="H1604" t="s">
        <v>31</v>
      </c>
      <c r="I1604" s="4">
        <v>5300</v>
      </c>
      <c r="J1604" s="5">
        <v>9</v>
      </c>
      <c r="K1604" s="4">
        <f t="shared" si="42"/>
        <v>47700</v>
      </c>
      <c r="L1604" s="4">
        <f t="shared" si="43"/>
        <v>14310</v>
      </c>
      <c r="M1604" s="3">
        <v>0.3</v>
      </c>
    </row>
    <row r="1605" spans="2:13" x14ac:dyDescent="0.25">
      <c r="B1605" t="s">
        <v>13</v>
      </c>
      <c r="C1605" s="1" t="s">
        <v>20</v>
      </c>
      <c r="D1605" s="2">
        <v>44920</v>
      </c>
      <c r="E1605" s="5" t="s">
        <v>76</v>
      </c>
      <c r="F1605" s="5" t="s">
        <v>82</v>
      </c>
      <c r="G1605" s="5" t="s">
        <v>82</v>
      </c>
      <c r="H1605" t="s">
        <v>18</v>
      </c>
      <c r="I1605" s="4">
        <v>8902</v>
      </c>
      <c r="J1605" s="5">
        <v>6</v>
      </c>
      <c r="K1605" s="4">
        <f t="shared" si="42"/>
        <v>53412</v>
      </c>
      <c r="L1605" s="4">
        <f t="shared" si="43"/>
        <v>18694.199999999997</v>
      </c>
      <c r="M1605" s="3">
        <v>0.35</v>
      </c>
    </row>
    <row r="1606" spans="2:13" x14ac:dyDescent="0.25">
      <c r="B1606" t="s">
        <v>13</v>
      </c>
      <c r="C1606" s="1" t="s">
        <v>14</v>
      </c>
      <c r="D1606" s="2">
        <v>44927</v>
      </c>
      <c r="E1606" s="5" t="s">
        <v>76</v>
      </c>
      <c r="F1606" s="5" t="s">
        <v>82</v>
      </c>
      <c r="G1606" s="5" t="s">
        <v>82</v>
      </c>
      <c r="H1606" t="s">
        <v>25</v>
      </c>
      <c r="I1606" s="4">
        <v>300</v>
      </c>
      <c r="J1606" s="5">
        <v>5</v>
      </c>
      <c r="K1606" s="4">
        <f t="shared" si="42"/>
        <v>1500</v>
      </c>
      <c r="L1606" s="4">
        <f t="shared" si="43"/>
        <v>225</v>
      </c>
      <c r="M1606" s="3">
        <v>0.15</v>
      </c>
    </row>
    <row r="1607" spans="2:13" x14ac:dyDescent="0.25">
      <c r="B1607" t="s">
        <v>22</v>
      </c>
      <c r="C1607" s="1" t="s">
        <v>14</v>
      </c>
      <c r="D1607" s="2">
        <v>44927</v>
      </c>
      <c r="E1607" s="5" t="s">
        <v>76</v>
      </c>
      <c r="F1607" s="5" t="s">
        <v>82</v>
      </c>
      <c r="G1607" s="5" t="s">
        <v>82</v>
      </c>
      <c r="H1607" t="s">
        <v>19</v>
      </c>
      <c r="I1607" s="4">
        <v>500</v>
      </c>
      <c r="J1607" s="5">
        <v>9</v>
      </c>
      <c r="K1607" s="4">
        <f t="shared" si="42"/>
        <v>4500</v>
      </c>
      <c r="L1607" s="4">
        <f t="shared" si="43"/>
        <v>1125</v>
      </c>
      <c r="M1607" s="3">
        <v>0.25</v>
      </c>
    </row>
    <row r="1608" spans="2:13" x14ac:dyDescent="0.25">
      <c r="B1608" t="s">
        <v>34</v>
      </c>
      <c r="C1608" s="1" t="s">
        <v>20</v>
      </c>
      <c r="D1608" s="2">
        <v>44927</v>
      </c>
      <c r="E1608" s="5" t="s">
        <v>76</v>
      </c>
      <c r="F1608" s="5" t="s">
        <v>82</v>
      </c>
      <c r="G1608" s="5" t="s">
        <v>82</v>
      </c>
      <c r="H1608" t="s">
        <v>23</v>
      </c>
      <c r="I1608" s="4">
        <v>5130</v>
      </c>
      <c r="J1608" s="5">
        <v>3</v>
      </c>
      <c r="K1608" s="4">
        <f t="shared" si="42"/>
        <v>15390</v>
      </c>
      <c r="L1608" s="4">
        <f t="shared" si="43"/>
        <v>6156</v>
      </c>
      <c r="M1608" s="3">
        <v>0.4</v>
      </c>
    </row>
    <row r="1609" spans="2:13" x14ac:dyDescent="0.25">
      <c r="B1609" t="s">
        <v>34</v>
      </c>
      <c r="C1609" s="1" t="s">
        <v>14</v>
      </c>
      <c r="D1609" s="2">
        <v>44927</v>
      </c>
      <c r="E1609" s="5" t="s">
        <v>76</v>
      </c>
      <c r="F1609" s="5" t="s">
        <v>82</v>
      </c>
      <c r="G1609" s="5" t="s">
        <v>82</v>
      </c>
      <c r="H1609" t="s">
        <v>18</v>
      </c>
      <c r="I1609" s="4">
        <v>8902</v>
      </c>
      <c r="J1609" s="5">
        <v>11</v>
      </c>
      <c r="K1609" s="4">
        <f t="shared" si="42"/>
        <v>97922</v>
      </c>
      <c r="L1609" s="4">
        <f t="shared" si="43"/>
        <v>34272.699999999997</v>
      </c>
      <c r="M1609" s="3">
        <v>0.35</v>
      </c>
    </row>
    <row r="1610" spans="2:13" x14ac:dyDescent="0.25">
      <c r="B1610" t="s">
        <v>13</v>
      </c>
      <c r="C1610" s="1" t="s">
        <v>14</v>
      </c>
      <c r="D1610" s="2">
        <v>44934</v>
      </c>
      <c r="E1610" s="5" t="s">
        <v>76</v>
      </c>
      <c r="F1610" s="5" t="s">
        <v>82</v>
      </c>
      <c r="G1610" s="5" t="s">
        <v>82</v>
      </c>
      <c r="H1610" t="s">
        <v>30</v>
      </c>
      <c r="I1610" s="4">
        <v>3400</v>
      </c>
      <c r="J1610" s="5">
        <v>1</v>
      </c>
      <c r="K1610" s="4">
        <f t="shared" si="42"/>
        <v>3400</v>
      </c>
      <c r="L1610" s="4">
        <f t="shared" si="43"/>
        <v>1190</v>
      </c>
      <c r="M1610" s="3">
        <v>0.35</v>
      </c>
    </row>
    <row r="1611" spans="2:13" x14ac:dyDescent="0.25">
      <c r="B1611" t="s">
        <v>13</v>
      </c>
      <c r="C1611" s="1" t="s">
        <v>20</v>
      </c>
      <c r="D1611" s="2">
        <v>44934</v>
      </c>
      <c r="E1611" s="5" t="s">
        <v>76</v>
      </c>
      <c r="F1611" s="5" t="s">
        <v>82</v>
      </c>
      <c r="G1611" s="5" t="s">
        <v>82</v>
      </c>
      <c r="H1611" t="s">
        <v>26</v>
      </c>
      <c r="I1611" s="4">
        <v>1700</v>
      </c>
      <c r="J1611" s="5">
        <v>2</v>
      </c>
      <c r="K1611" s="4">
        <f t="shared" si="42"/>
        <v>3400</v>
      </c>
      <c r="L1611" s="4">
        <f t="shared" si="43"/>
        <v>1700</v>
      </c>
      <c r="M1611" s="3">
        <v>0.5</v>
      </c>
    </row>
    <row r="1612" spans="2:13" x14ac:dyDescent="0.25">
      <c r="B1612" t="s">
        <v>13</v>
      </c>
      <c r="C1612" s="1" t="s">
        <v>20</v>
      </c>
      <c r="D1612" s="2">
        <v>44934</v>
      </c>
      <c r="E1612" s="5" t="s">
        <v>76</v>
      </c>
      <c r="F1612" s="5" t="s">
        <v>82</v>
      </c>
      <c r="G1612" s="5" t="s">
        <v>82</v>
      </c>
      <c r="H1612" t="s">
        <v>28</v>
      </c>
      <c r="I1612" s="4">
        <v>1500</v>
      </c>
      <c r="J1612" s="5">
        <v>5</v>
      </c>
      <c r="K1612" s="4">
        <f t="shared" si="42"/>
        <v>7500</v>
      </c>
      <c r="L1612" s="4">
        <f t="shared" si="43"/>
        <v>3000</v>
      </c>
      <c r="M1612" s="3">
        <v>0.4</v>
      </c>
    </row>
    <row r="1613" spans="2:13" x14ac:dyDescent="0.25">
      <c r="B1613" t="s">
        <v>27</v>
      </c>
      <c r="C1613" s="1" t="s">
        <v>20</v>
      </c>
      <c r="D1613" s="2">
        <v>44934</v>
      </c>
      <c r="E1613" s="5" t="s">
        <v>76</v>
      </c>
      <c r="F1613" s="5" t="s">
        <v>82</v>
      </c>
      <c r="G1613" s="5" t="s">
        <v>82</v>
      </c>
      <c r="H1613" t="s">
        <v>30</v>
      </c>
      <c r="I1613" s="4">
        <v>3400</v>
      </c>
      <c r="J1613" s="5">
        <v>4</v>
      </c>
      <c r="K1613" s="4">
        <f t="shared" si="42"/>
        <v>13600</v>
      </c>
      <c r="L1613" s="4">
        <f t="shared" si="43"/>
        <v>4760</v>
      </c>
      <c r="M1613" s="3">
        <v>0.35</v>
      </c>
    </row>
    <row r="1614" spans="2:13" x14ac:dyDescent="0.25">
      <c r="B1614" t="s">
        <v>22</v>
      </c>
      <c r="C1614" s="1" t="s">
        <v>20</v>
      </c>
      <c r="D1614" s="2">
        <v>44941</v>
      </c>
      <c r="E1614" s="5" t="s">
        <v>76</v>
      </c>
      <c r="F1614" s="5" t="s">
        <v>82</v>
      </c>
      <c r="G1614" s="5" t="s">
        <v>82</v>
      </c>
      <c r="H1614" t="s">
        <v>28</v>
      </c>
      <c r="I1614" s="4">
        <v>1500</v>
      </c>
      <c r="J1614" s="5">
        <v>3</v>
      </c>
      <c r="K1614" s="4">
        <f t="shared" si="42"/>
        <v>4500</v>
      </c>
      <c r="L1614" s="4">
        <f t="shared" si="43"/>
        <v>1800</v>
      </c>
      <c r="M1614" s="3">
        <v>0.4</v>
      </c>
    </row>
    <row r="1615" spans="2:13" x14ac:dyDescent="0.25">
      <c r="B1615" t="s">
        <v>22</v>
      </c>
      <c r="C1615" s="1" t="s">
        <v>14</v>
      </c>
      <c r="D1615" s="2">
        <v>44941</v>
      </c>
      <c r="E1615" s="5" t="s">
        <v>76</v>
      </c>
      <c r="F1615" s="5" t="s">
        <v>82</v>
      </c>
      <c r="G1615" s="5" t="s">
        <v>82</v>
      </c>
      <c r="H1615" t="s">
        <v>21</v>
      </c>
      <c r="I1615" s="4">
        <v>1200</v>
      </c>
      <c r="J1615" s="5">
        <v>9</v>
      </c>
      <c r="K1615" s="4">
        <f t="shared" si="42"/>
        <v>10800</v>
      </c>
      <c r="L1615" s="4">
        <f t="shared" si="43"/>
        <v>3240</v>
      </c>
      <c r="M1615" s="3">
        <v>0.3</v>
      </c>
    </row>
    <row r="1616" spans="2:13" x14ac:dyDescent="0.25">
      <c r="B1616" t="s">
        <v>27</v>
      </c>
      <c r="C1616" s="1" t="s">
        <v>14</v>
      </c>
      <c r="D1616" s="2">
        <v>44941</v>
      </c>
      <c r="E1616" s="5" t="s">
        <v>76</v>
      </c>
      <c r="F1616" s="5" t="s">
        <v>82</v>
      </c>
      <c r="G1616" s="5" t="s">
        <v>82</v>
      </c>
      <c r="H1616" t="s">
        <v>31</v>
      </c>
      <c r="I1616" s="4">
        <v>5300</v>
      </c>
      <c r="J1616" s="5">
        <v>8</v>
      </c>
      <c r="K1616" s="4">
        <f t="shared" si="42"/>
        <v>42400</v>
      </c>
      <c r="L1616" s="4">
        <f t="shared" si="43"/>
        <v>12720</v>
      </c>
      <c r="M1616" s="3">
        <v>0.3</v>
      </c>
    </row>
    <row r="1617" spans="2:13" x14ac:dyDescent="0.25">
      <c r="B1617" t="s">
        <v>27</v>
      </c>
      <c r="C1617" s="1" t="s">
        <v>20</v>
      </c>
      <c r="D1617" s="2">
        <v>44941</v>
      </c>
      <c r="E1617" s="5" t="s">
        <v>76</v>
      </c>
      <c r="F1617" s="5" t="s">
        <v>82</v>
      </c>
      <c r="G1617" s="5" t="s">
        <v>82</v>
      </c>
      <c r="H1617" t="s">
        <v>18</v>
      </c>
      <c r="I1617" s="4">
        <v>8902</v>
      </c>
      <c r="J1617" s="5">
        <v>7</v>
      </c>
      <c r="K1617" s="4">
        <f t="shared" si="42"/>
        <v>62314</v>
      </c>
      <c r="L1617" s="4">
        <f t="shared" si="43"/>
        <v>21809.899999999998</v>
      </c>
      <c r="M1617" s="3">
        <v>0.35</v>
      </c>
    </row>
    <row r="1618" spans="2:13" x14ac:dyDescent="0.25">
      <c r="B1618" t="s">
        <v>34</v>
      </c>
      <c r="C1618" s="1" t="s">
        <v>20</v>
      </c>
      <c r="D1618" s="2">
        <v>44948</v>
      </c>
      <c r="E1618" s="5" t="s">
        <v>76</v>
      </c>
      <c r="F1618" s="5" t="s">
        <v>82</v>
      </c>
      <c r="G1618" s="5" t="s">
        <v>82</v>
      </c>
      <c r="H1618" t="s">
        <v>19</v>
      </c>
      <c r="I1618" s="4">
        <v>500</v>
      </c>
      <c r="J1618" s="5">
        <v>4</v>
      </c>
      <c r="K1618" s="4">
        <f t="shared" si="42"/>
        <v>2000</v>
      </c>
      <c r="L1618" s="4">
        <f t="shared" si="43"/>
        <v>500</v>
      </c>
      <c r="M1618" s="3">
        <v>0.25</v>
      </c>
    </row>
    <row r="1619" spans="2:13" x14ac:dyDescent="0.25">
      <c r="B1619" t="s">
        <v>27</v>
      </c>
      <c r="C1619" s="1" t="s">
        <v>14</v>
      </c>
      <c r="D1619" s="2">
        <v>44948</v>
      </c>
      <c r="E1619" s="5" t="s">
        <v>76</v>
      </c>
      <c r="F1619" s="5" t="s">
        <v>82</v>
      </c>
      <c r="G1619" s="5" t="s">
        <v>82</v>
      </c>
      <c r="H1619" t="s">
        <v>25</v>
      </c>
      <c r="I1619" s="4">
        <v>300</v>
      </c>
      <c r="J1619" s="5">
        <v>10</v>
      </c>
      <c r="K1619" s="4">
        <f t="shared" si="42"/>
        <v>3000</v>
      </c>
      <c r="L1619" s="4">
        <f t="shared" si="43"/>
        <v>450</v>
      </c>
      <c r="M1619" s="3">
        <v>0.15</v>
      </c>
    </row>
    <row r="1620" spans="2:13" x14ac:dyDescent="0.25">
      <c r="B1620" t="s">
        <v>24</v>
      </c>
      <c r="C1620" s="1" t="s">
        <v>14</v>
      </c>
      <c r="D1620" s="2">
        <v>44948</v>
      </c>
      <c r="E1620" s="5" t="s">
        <v>76</v>
      </c>
      <c r="F1620" s="5" t="s">
        <v>82</v>
      </c>
      <c r="G1620" s="5" t="s">
        <v>82</v>
      </c>
      <c r="H1620" t="s">
        <v>33</v>
      </c>
      <c r="I1620" s="4">
        <v>4600</v>
      </c>
      <c r="J1620" s="5">
        <v>2</v>
      </c>
      <c r="K1620" s="4">
        <f t="shared" si="42"/>
        <v>9200</v>
      </c>
      <c r="L1620" s="4">
        <f t="shared" si="43"/>
        <v>2300</v>
      </c>
      <c r="M1620" s="3">
        <v>0.25</v>
      </c>
    </row>
    <row r="1621" spans="2:13" x14ac:dyDescent="0.25">
      <c r="B1621" t="s">
        <v>24</v>
      </c>
      <c r="C1621" s="1" t="s">
        <v>20</v>
      </c>
      <c r="D1621" s="2">
        <v>44948</v>
      </c>
      <c r="E1621" s="5" t="s">
        <v>76</v>
      </c>
      <c r="F1621" s="5" t="s">
        <v>82</v>
      </c>
      <c r="G1621" s="5" t="s">
        <v>82</v>
      </c>
      <c r="H1621" t="s">
        <v>31</v>
      </c>
      <c r="I1621" s="4">
        <v>5300</v>
      </c>
      <c r="J1621" s="5">
        <v>4</v>
      </c>
      <c r="K1621" s="4">
        <f t="shared" si="42"/>
        <v>21200</v>
      </c>
      <c r="L1621" s="4">
        <f t="shared" si="43"/>
        <v>6360</v>
      </c>
      <c r="M1621" s="3">
        <v>0.3</v>
      </c>
    </row>
    <row r="1622" spans="2:13" x14ac:dyDescent="0.25">
      <c r="B1622" t="s">
        <v>13</v>
      </c>
      <c r="C1622" s="1" t="s">
        <v>20</v>
      </c>
      <c r="D1622" s="2">
        <v>44955</v>
      </c>
      <c r="E1622" s="5" t="s">
        <v>76</v>
      </c>
      <c r="F1622" s="5" t="s">
        <v>82</v>
      </c>
      <c r="G1622" s="5" t="s">
        <v>82</v>
      </c>
      <c r="H1622" t="s">
        <v>19</v>
      </c>
      <c r="I1622" s="4">
        <v>500</v>
      </c>
      <c r="J1622" s="5">
        <v>5</v>
      </c>
      <c r="K1622" s="4">
        <f t="shared" si="42"/>
        <v>2500</v>
      </c>
      <c r="L1622" s="4">
        <f t="shared" si="43"/>
        <v>625</v>
      </c>
      <c r="M1622" s="3">
        <v>0.25</v>
      </c>
    </row>
    <row r="1623" spans="2:13" x14ac:dyDescent="0.25">
      <c r="B1623" t="s">
        <v>24</v>
      </c>
      <c r="C1623" s="1" t="s">
        <v>14</v>
      </c>
      <c r="D1623" s="2">
        <v>44955</v>
      </c>
      <c r="E1623" s="5" t="s">
        <v>76</v>
      </c>
      <c r="F1623" s="5" t="s">
        <v>82</v>
      </c>
      <c r="G1623" s="5" t="s">
        <v>82</v>
      </c>
      <c r="H1623" t="s">
        <v>35</v>
      </c>
      <c r="I1623" s="4">
        <v>4500</v>
      </c>
      <c r="J1623" s="5">
        <v>3</v>
      </c>
      <c r="K1623" s="4">
        <f t="shared" si="42"/>
        <v>13500</v>
      </c>
      <c r="L1623" s="4">
        <f t="shared" si="43"/>
        <v>3375</v>
      </c>
      <c r="M1623" s="3">
        <v>0.25</v>
      </c>
    </row>
    <row r="1624" spans="2:13" x14ac:dyDescent="0.25">
      <c r="B1624" t="s">
        <v>13</v>
      </c>
      <c r="C1624" s="1" t="s">
        <v>20</v>
      </c>
      <c r="D1624" s="2">
        <v>44955</v>
      </c>
      <c r="E1624" s="5" t="s">
        <v>76</v>
      </c>
      <c r="F1624" s="5" t="s">
        <v>82</v>
      </c>
      <c r="G1624" s="5" t="s">
        <v>82</v>
      </c>
      <c r="H1624" t="s">
        <v>26</v>
      </c>
      <c r="I1624" s="4">
        <v>1700</v>
      </c>
      <c r="J1624" s="5">
        <v>9</v>
      </c>
      <c r="K1624" s="4">
        <f t="shared" si="42"/>
        <v>15300</v>
      </c>
      <c r="L1624" s="4">
        <f t="shared" si="43"/>
        <v>7650</v>
      </c>
      <c r="M1624" s="3">
        <v>0.5</v>
      </c>
    </row>
    <row r="1625" spans="2:13" x14ac:dyDescent="0.25">
      <c r="B1625" t="s">
        <v>13</v>
      </c>
      <c r="C1625" s="1" t="s">
        <v>20</v>
      </c>
      <c r="D1625" s="2">
        <v>44955</v>
      </c>
      <c r="E1625" s="5" t="s">
        <v>76</v>
      </c>
      <c r="F1625" s="5" t="s">
        <v>82</v>
      </c>
      <c r="G1625" s="5" t="s">
        <v>82</v>
      </c>
      <c r="H1625" t="s">
        <v>33</v>
      </c>
      <c r="I1625" s="4">
        <v>4600</v>
      </c>
      <c r="J1625" s="5">
        <v>11</v>
      </c>
      <c r="K1625" s="4">
        <f t="shared" si="42"/>
        <v>50600</v>
      </c>
      <c r="L1625" s="4">
        <f t="shared" si="43"/>
        <v>12650</v>
      </c>
      <c r="M1625" s="3">
        <v>0.25</v>
      </c>
    </row>
    <row r="1626" spans="2:13" x14ac:dyDescent="0.25">
      <c r="B1626" t="s">
        <v>13</v>
      </c>
      <c r="C1626" s="1" t="s">
        <v>20</v>
      </c>
      <c r="D1626" s="2">
        <v>44962</v>
      </c>
      <c r="E1626" s="5" t="s">
        <v>76</v>
      </c>
      <c r="F1626" s="5" t="s">
        <v>82</v>
      </c>
      <c r="G1626" s="5" t="s">
        <v>82</v>
      </c>
      <c r="H1626" t="s">
        <v>30</v>
      </c>
      <c r="I1626" s="4">
        <v>3400</v>
      </c>
      <c r="J1626" s="5">
        <v>1</v>
      </c>
      <c r="K1626" s="4">
        <f t="shared" ref="K1626:K1689" si="44">I1626*J1626</f>
        <v>3400</v>
      </c>
      <c r="L1626" s="4">
        <f t="shared" ref="L1626:L1689" si="45">K1626*M1626</f>
        <v>1190</v>
      </c>
      <c r="M1626" s="3">
        <v>0.35</v>
      </c>
    </row>
    <row r="1627" spans="2:13" x14ac:dyDescent="0.25">
      <c r="B1627" t="s">
        <v>27</v>
      </c>
      <c r="C1627" s="1" t="s">
        <v>20</v>
      </c>
      <c r="D1627" s="2">
        <v>44962</v>
      </c>
      <c r="E1627" s="5" t="s">
        <v>76</v>
      </c>
      <c r="F1627" s="5" t="s">
        <v>82</v>
      </c>
      <c r="G1627" s="5" t="s">
        <v>82</v>
      </c>
      <c r="H1627" t="s">
        <v>28</v>
      </c>
      <c r="I1627" s="4">
        <v>1500</v>
      </c>
      <c r="J1627" s="5">
        <v>4</v>
      </c>
      <c r="K1627" s="4">
        <f t="shared" si="44"/>
        <v>6000</v>
      </c>
      <c r="L1627" s="4">
        <f t="shared" si="45"/>
        <v>2400</v>
      </c>
      <c r="M1627" s="3">
        <v>0.4</v>
      </c>
    </row>
    <row r="1628" spans="2:13" x14ac:dyDescent="0.25">
      <c r="B1628" t="s">
        <v>13</v>
      </c>
      <c r="C1628" s="1" t="s">
        <v>20</v>
      </c>
      <c r="D1628" s="2">
        <v>44962</v>
      </c>
      <c r="E1628" s="5" t="s">
        <v>76</v>
      </c>
      <c r="F1628" s="5" t="s">
        <v>82</v>
      </c>
      <c r="G1628" s="5" t="s">
        <v>82</v>
      </c>
      <c r="H1628" t="s">
        <v>31</v>
      </c>
      <c r="I1628" s="4">
        <v>5300</v>
      </c>
      <c r="J1628" s="5">
        <v>8</v>
      </c>
      <c r="K1628" s="4">
        <f t="shared" si="44"/>
        <v>42400</v>
      </c>
      <c r="L1628" s="4">
        <f t="shared" si="45"/>
        <v>12720</v>
      </c>
      <c r="M1628" s="3">
        <v>0.3</v>
      </c>
    </row>
    <row r="1629" spans="2:13" x14ac:dyDescent="0.25">
      <c r="B1629" t="s">
        <v>13</v>
      </c>
      <c r="C1629" s="1" t="s">
        <v>14</v>
      </c>
      <c r="D1629" s="2">
        <v>44962</v>
      </c>
      <c r="E1629" s="5" t="s">
        <v>76</v>
      </c>
      <c r="F1629" s="5" t="s">
        <v>82</v>
      </c>
      <c r="G1629" s="5" t="s">
        <v>82</v>
      </c>
      <c r="H1629" t="s">
        <v>31</v>
      </c>
      <c r="I1629" s="4">
        <v>5300</v>
      </c>
      <c r="J1629" s="5">
        <v>12</v>
      </c>
      <c r="K1629" s="4">
        <f t="shared" si="44"/>
        <v>63600</v>
      </c>
      <c r="L1629" s="4">
        <f t="shared" si="45"/>
        <v>19080</v>
      </c>
      <c r="M1629" s="3">
        <v>0.3</v>
      </c>
    </row>
    <row r="1630" spans="2:13" x14ac:dyDescent="0.25">
      <c r="B1630" t="s">
        <v>13</v>
      </c>
      <c r="C1630" s="1" t="s">
        <v>20</v>
      </c>
      <c r="D1630" s="2">
        <v>44969</v>
      </c>
      <c r="E1630" s="5" t="s">
        <v>76</v>
      </c>
      <c r="F1630" s="5" t="s">
        <v>82</v>
      </c>
      <c r="G1630" s="5" t="s">
        <v>82</v>
      </c>
      <c r="H1630" t="s">
        <v>30</v>
      </c>
      <c r="I1630" s="4">
        <v>3400</v>
      </c>
      <c r="J1630" s="5">
        <v>1</v>
      </c>
      <c r="K1630" s="4">
        <f t="shared" si="44"/>
        <v>3400</v>
      </c>
      <c r="L1630" s="4">
        <f t="shared" si="45"/>
        <v>1190</v>
      </c>
      <c r="M1630" s="3">
        <v>0.35</v>
      </c>
    </row>
    <row r="1631" spans="2:13" x14ac:dyDescent="0.25">
      <c r="B1631" t="s">
        <v>24</v>
      </c>
      <c r="C1631" s="1" t="s">
        <v>14</v>
      </c>
      <c r="D1631" s="2">
        <v>44969</v>
      </c>
      <c r="E1631" s="5" t="s">
        <v>76</v>
      </c>
      <c r="F1631" s="5" t="s">
        <v>82</v>
      </c>
      <c r="G1631" s="5" t="s">
        <v>82</v>
      </c>
      <c r="H1631" t="s">
        <v>31</v>
      </c>
      <c r="I1631" s="4">
        <v>5300</v>
      </c>
      <c r="J1631" s="5">
        <v>1</v>
      </c>
      <c r="K1631" s="4">
        <f t="shared" si="44"/>
        <v>5300</v>
      </c>
      <c r="L1631" s="4">
        <f t="shared" si="45"/>
        <v>1590</v>
      </c>
      <c r="M1631" s="3">
        <v>0.3</v>
      </c>
    </row>
    <row r="1632" spans="2:13" x14ac:dyDescent="0.25">
      <c r="B1632" t="s">
        <v>27</v>
      </c>
      <c r="C1632" s="1" t="s">
        <v>20</v>
      </c>
      <c r="D1632" s="2">
        <v>44969</v>
      </c>
      <c r="E1632" s="5" t="s">
        <v>76</v>
      </c>
      <c r="F1632" s="5" t="s">
        <v>82</v>
      </c>
      <c r="G1632" s="5" t="s">
        <v>82</v>
      </c>
      <c r="H1632" t="s">
        <v>35</v>
      </c>
      <c r="I1632" s="4">
        <v>4500</v>
      </c>
      <c r="J1632" s="5">
        <v>4</v>
      </c>
      <c r="K1632" s="4">
        <f t="shared" si="44"/>
        <v>18000</v>
      </c>
      <c r="L1632" s="4">
        <f t="shared" si="45"/>
        <v>4500</v>
      </c>
      <c r="M1632" s="3">
        <v>0.25</v>
      </c>
    </row>
    <row r="1633" spans="2:13" x14ac:dyDescent="0.25">
      <c r="B1633" t="s">
        <v>27</v>
      </c>
      <c r="C1633" s="1" t="s">
        <v>20</v>
      </c>
      <c r="D1633" s="2">
        <v>44969</v>
      </c>
      <c r="E1633" s="5" t="s">
        <v>76</v>
      </c>
      <c r="F1633" s="5" t="s">
        <v>82</v>
      </c>
      <c r="G1633" s="5" t="s">
        <v>82</v>
      </c>
      <c r="H1633" t="s">
        <v>32</v>
      </c>
      <c r="I1633" s="4">
        <v>3200</v>
      </c>
      <c r="J1633" s="5">
        <v>10</v>
      </c>
      <c r="K1633" s="4">
        <f t="shared" si="44"/>
        <v>32000</v>
      </c>
      <c r="L1633" s="4">
        <f t="shared" si="45"/>
        <v>6400</v>
      </c>
      <c r="M1633" s="3">
        <v>0.2</v>
      </c>
    </row>
    <row r="1634" spans="2:13" x14ac:dyDescent="0.25">
      <c r="B1634" t="s">
        <v>13</v>
      </c>
      <c r="C1634" s="1" t="s">
        <v>14</v>
      </c>
      <c r="D1634" s="2">
        <v>44976</v>
      </c>
      <c r="E1634" s="5" t="s">
        <v>76</v>
      </c>
      <c r="F1634" s="5" t="s">
        <v>82</v>
      </c>
      <c r="G1634" s="5" t="s">
        <v>82</v>
      </c>
      <c r="H1634" t="s">
        <v>19</v>
      </c>
      <c r="I1634" s="4">
        <v>500</v>
      </c>
      <c r="J1634" s="5">
        <v>5</v>
      </c>
      <c r="K1634" s="4">
        <f t="shared" si="44"/>
        <v>2500</v>
      </c>
      <c r="L1634" s="4">
        <f t="shared" si="45"/>
        <v>625</v>
      </c>
      <c r="M1634" s="3">
        <v>0.25</v>
      </c>
    </row>
    <row r="1635" spans="2:13" x14ac:dyDescent="0.25">
      <c r="B1635" t="s">
        <v>27</v>
      </c>
      <c r="C1635" s="1" t="s">
        <v>20</v>
      </c>
      <c r="D1635" s="2">
        <v>44976</v>
      </c>
      <c r="E1635" s="5" t="s">
        <v>76</v>
      </c>
      <c r="F1635" s="5" t="s">
        <v>82</v>
      </c>
      <c r="G1635" s="5" t="s">
        <v>82</v>
      </c>
      <c r="H1635" t="s">
        <v>25</v>
      </c>
      <c r="I1635" s="4">
        <v>300</v>
      </c>
      <c r="J1635" s="5">
        <v>10</v>
      </c>
      <c r="K1635" s="4">
        <f t="shared" si="44"/>
        <v>3000</v>
      </c>
      <c r="L1635" s="4">
        <f t="shared" si="45"/>
        <v>450</v>
      </c>
      <c r="M1635" s="3">
        <v>0.15</v>
      </c>
    </row>
    <row r="1636" spans="2:13" x14ac:dyDescent="0.25">
      <c r="B1636" t="s">
        <v>22</v>
      </c>
      <c r="C1636" s="1" t="s">
        <v>20</v>
      </c>
      <c r="D1636" s="2">
        <v>44976</v>
      </c>
      <c r="E1636" s="5" t="s">
        <v>76</v>
      </c>
      <c r="F1636" s="5" t="s">
        <v>82</v>
      </c>
      <c r="G1636" s="5" t="s">
        <v>82</v>
      </c>
      <c r="H1636" t="s">
        <v>32</v>
      </c>
      <c r="I1636" s="4">
        <v>3200</v>
      </c>
      <c r="J1636" s="5">
        <v>4</v>
      </c>
      <c r="K1636" s="4">
        <f t="shared" si="44"/>
        <v>12800</v>
      </c>
      <c r="L1636" s="4">
        <f t="shared" si="45"/>
        <v>2560</v>
      </c>
      <c r="M1636" s="3">
        <v>0.2</v>
      </c>
    </row>
    <row r="1637" spans="2:13" x14ac:dyDescent="0.25">
      <c r="B1637" t="s">
        <v>27</v>
      </c>
      <c r="C1637" s="1" t="s">
        <v>14</v>
      </c>
      <c r="D1637" s="2">
        <v>44976</v>
      </c>
      <c r="E1637" s="5" t="s">
        <v>76</v>
      </c>
      <c r="F1637" s="5" t="s">
        <v>82</v>
      </c>
      <c r="G1637" s="5" t="s">
        <v>82</v>
      </c>
      <c r="H1637" t="s">
        <v>29</v>
      </c>
      <c r="I1637" s="4">
        <v>5340</v>
      </c>
      <c r="J1637" s="5">
        <v>12</v>
      </c>
      <c r="K1637" s="4">
        <f t="shared" si="44"/>
        <v>64080</v>
      </c>
      <c r="L1637" s="4">
        <f t="shared" si="45"/>
        <v>19224</v>
      </c>
      <c r="M1637" s="3">
        <v>0.3</v>
      </c>
    </row>
    <row r="1638" spans="2:13" x14ac:dyDescent="0.25">
      <c r="B1638" t="s">
        <v>24</v>
      </c>
      <c r="C1638" s="1" t="s">
        <v>20</v>
      </c>
      <c r="D1638" s="2">
        <v>44983</v>
      </c>
      <c r="E1638" s="5" t="s">
        <v>76</v>
      </c>
      <c r="F1638" s="5" t="s">
        <v>82</v>
      </c>
      <c r="G1638" s="5" t="s">
        <v>82</v>
      </c>
      <c r="H1638" t="s">
        <v>25</v>
      </c>
      <c r="I1638" s="4">
        <v>300</v>
      </c>
      <c r="J1638" s="5">
        <v>4</v>
      </c>
      <c r="K1638" s="4">
        <f t="shared" si="44"/>
        <v>1200</v>
      </c>
      <c r="L1638" s="4">
        <f t="shared" si="45"/>
        <v>180</v>
      </c>
      <c r="M1638" s="3">
        <v>0.15</v>
      </c>
    </row>
    <row r="1639" spans="2:13" x14ac:dyDescent="0.25">
      <c r="B1639" t="s">
        <v>22</v>
      </c>
      <c r="C1639" s="1" t="s">
        <v>20</v>
      </c>
      <c r="D1639" s="2">
        <v>44983</v>
      </c>
      <c r="E1639" s="5" t="s">
        <v>76</v>
      </c>
      <c r="F1639" s="5" t="s">
        <v>82</v>
      </c>
      <c r="G1639" s="5" t="s">
        <v>82</v>
      </c>
      <c r="H1639" t="s">
        <v>33</v>
      </c>
      <c r="I1639" s="4">
        <v>4600</v>
      </c>
      <c r="J1639" s="5">
        <v>2</v>
      </c>
      <c r="K1639" s="4">
        <f t="shared" si="44"/>
        <v>9200</v>
      </c>
      <c r="L1639" s="4">
        <f t="shared" si="45"/>
        <v>2300</v>
      </c>
      <c r="M1639" s="3">
        <v>0.25</v>
      </c>
    </row>
    <row r="1640" spans="2:13" x14ac:dyDescent="0.25">
      <c r="B1640" t="s">
        <v>24</v>
      </c>
      <c r="C1640" s="1" t="s">
        <v>14</v>
      </c>
      <c r="D1640" s="2">
        <v>44983</v>
      </c>
      <c r="E1640" s="5" t="s">
        <v>76</v>
      </c>
      <c r="F1640" s="5" t="s">
        <v>82</v>
      </c>
      <c r="G1640" s="5" t="s">
        <v>82</v>
      </c>
      <c r="H1640" t="s">
        <v>35</v>
      </c>
      <c r="I1640" s="4">
        <v>4500</v>
      </c>
      <c r="J1640" s="5">
        <v>3</v>
      </c>
      <c r="K1640" s="4">
        <f t="shared" si="44"/>
        <v>13500</v>
      </c>
      <c r="L1640" s="4">
        <f t="shared" si="45"/>
        <v>3375</v>
      </c>
      <c r="M1640" s="3">
        <v>0.25</v>
      </c>
    </row>
    <row r="1641" spans="2:13" x14ac:dyDescent="0.25">
      <c r="B1641" t="s">
        <v>13</v>
      </c>
      <c r="C1641" s="1" t="s">
        <v>20</v>
      </c>
      <c r="D1641" s="2">
        <v>44983</v>
      </c>
      <c r="E1641" s="5" t="s">
        <v>76</v>
      </c>
      <c r="F1641" s="5" t="s">
        <v>82</v>
      </c>
      <c r="G1641" s="5" t="s">
        <v>82</v>
      </c>
      <c r="H1641" t="s">
        <v>33</v>
      </c>
      <c r="I1641" s="4">
        <v>4600</v>
      </c>
      <c r="J1641" s="5">
        <v>4</v>
      </c>
      <c r="K1641" s="4">
        <f t="shared" si="44"/>
        <v>18400</v>
      </c>
      <c r="L1641" s="4">
        <f t="shared" si="45"/>
        <v>4600</v>
      </c>
      <c r="M1641" s="3">
        <v>0.25</v>
      </c>
    </row>
    <row r="1642" spans="2:13" x14ac:dyDescent="0.25">
      <c r="B1642" t="s">
        <v>27</v>
      </c>
      <c r="C1642" s="1" t="s">
        <v>14</v>
      </c>
      <c r="D1642" s="2">
        <v>44990</v>
      </c>
      <c r="E1642" s="5" t="s">
        <v>76</v>
      </c>
      <c r="F1642" s="5" t="s">
        <v>82</v>
      </c>
      <c r="G1642" s="5" t="s">
        <v>82</v>
      </c>
      <c r="H1642" t="s">
        <v>25</v>
      </c>
      <c r="I1642" s="4">
        <v>300</v>
      </c>
      <c r="J1642" s="5">
        <v>10</v>
      </c>
      <c r="K1642" s="4">
        <f t="shared" si="44"/>
        <v>3000</v>
      </c>
      <c r="L1642" s="4">
        <f t="shared" si="45"/>
        <v>450</v>
      </c>
      <c r="M1642" s="3">
        <v>0.15</v>
      </c>
    </row>
    <row r="1643" spans="2:13" x14ac:dyDescent="0.25">
      <c r="B1643" t="s">
        <v>13</v>
      </c>
      <c r="C1643" s="1" t="s">
        <v>20</v>
      </c>
      <c r="D1643" s="2">
        <v>44990</v>
      </c>
      <c r="E1643" s="5" t="s">
        <v>76</v>
      </c>
      <c r="F1643" s="5" t="s">
        <v>82</v>
      </c>
      <c r="G1643" s="5" t="s">
        <v>82</v>
      </c>
      <c r="H1643" t="s">
        <v>31</v>
      </c>
      <c r="I1643" s="4">
        <v>5300</v>
      </c>
      <c r="J1643" s="5">
        <v>2</v>
      </c>
      <c r="K1643" s="4">
        <f t="shared" si="44"/>
        <v>10600</v>
      </c>
      <c r="L1643" s="4">
        <f t="shared" si="45"/>
        <v>3180</v>
      </c>
      <c r="M1643" s="3">
        <v>0.3</v>
      </c>
    </row>
    <row r="1644" spans="2:13" x14ac:dyDescent="0.25">
      <c r="B1644" t="s">
        <v>13</v>
      </c>
      <c r="C1644" s="1" t="s">
        <v>20</v>
      </c>
      <c r="D1644" s="2">
        <v>44990</v>
      </c>
      <c r="E1644" s="5" t="s">
        <v>76</v>
      </c>
      <c r="F1644" s="5" t="s">
        <v>82</v>
      </c>
      <c r="G1644" s="5" t="s">
        <v>82</v>
      </c>
      <c r="H1644" t="s">
        <v>30</v>
      </c>
      <c r="I1644" s="4">
        <v>3400</v>
      </c>
      <c r="J1644" s="5">
        <v>12</v>
      </c>
      <c r="K1644" s="4">
        <f t="shared" si="44"/>
        <v>40800</v>
      </c>
      <c r="L1644" s="4">
        <f t="shared" si="45"/>
        <v>14280</v>
      </c>
      <c r="M1644" s="3">
        <v>0.35</v>
      </c>
    </row>
    <row r="1645" spans="2:13" x14ac:dyDescent="0.25">
      <c r="B1645" t="s">
        <v>27</v>
      </c>
      <c r="C1645" s="1" t="s">
        <v>14</v>
      </c>
      <c r="D1645" s="2">
        <v>44990</v>
      </c>
      <c r="E1645" s="5" t="s">
        <v>76</v>
      </c>
      <c r="F1645" s="5" t="s">
        <v>82</v>
      </c>
      <c r="G1645" s="5" t="s">
        <v>82</v>
      </c>
      <c r="H1645" t="s">
        <v>35</v>
      </c>
      <c r="I1645" s="4">
        <v>4500</v>
      </c>
      <c r="J1645" s="5">
        <v>12</v>
      </c>
      <c r="K1645" s="4">
        <f t="shared" si="44"/>
        <v>54000</v>
      </c>
      <c r="L1645" s="4">
        <f t="shared" si="45"/>
        <v>13500</v>
      </c>
      <c r="M1645" s="3">
        <v>0.25</v>
      </c>
    </row>
    <row r="1646" spans="2:13" x14ac:dyDescent="0.25">
      <c r="B1646" t="s">
        <v>13</v>
      </c>
      <c r="C1646" s="1" t="s">
        <v>14</v>
      </c>
      <c r="D1646" s="2">
        <v>44997</v>
      </c>
      <c r="E1646" s="5" t="s">
        <v>76</v>
      </c>
      <c r="F1646" s="5" t="s">
        <v>82</v>
      </c>
      <c r="G1646" s="5" t="s">
        <v>82</v>
      </c>
      <c r="H1646" t="s">
        <v>31</v>
      </c>
      <c r="I1646" s="4">
        <v>5300</v>
      </c>
      <c r="J1646" s="5">
        <v>2</v>
      </c>
      <c r="K1646" s="4">
        <f t="shared" si="44"/>
        <v>10600</v>
      </c>
      <c r="L1646" s="4">
        <f t="shared" si="45"/>
        <v>3180</v>
      </c>
      <c r="M1646" s="3">
        <v>0.3</v>
      </c>
    </row>
    <row r="1647" spans="2:13" x14ac:dyDescent="0.25">
      <c r="B1647" t="s">
        <v>27</v>
      </c>
      <c r="C1647" s="1" t="s">
        <v>20</v>
      </c>
      <c r="D1647" s="2">
        <v>44997</v>
      </c>
      <c r="E1647" s="5" t="s">
        <v>76</v>
      </c>
      <c r="F1647" s="5" t="s">
        <v>82</v>
      </c>
      <c r="G1647" s="5" t="s">
        <v>82</v>
      </c>
      <c r="H1647" t="s">
        <v>21</v>
      </c>
      <c r="I1647" s="4">
        <v>1200</v>
      </c>
      <c r="J1647" s="5">
        <v>11</v>
      </c>
      <c r="K1647" s="4">
        <f t="shared" si="44"/>
        <v>13200</v>
      </c>
      <c r="L1647" s="4">
        <f t="shared" si="45"/>
        <v>3960</v>
      </c>
      <c r="M1647" s="3">
        <v>0.3</v>
      </c>
    </row>
    <row r="1648" spans="2:13" x14ac:dyDescent="0.25">
      <c r="B1648" t="s">
        <v>13</v>
      </c>
      <c r="C1648" s="1" t="s">
        <v>14</v>
      </c>
      <c r="D1648" s="2">
        <v>44997</v>
      </c>
      <c r="E1648" s="5" t="s">
        <v>76</v>
      </c>
      <c r="F1648" s="5" t="s">
        <v>82</v>
      </c>
      <c r="G1648" s="5" t="s">
        <v>82</v>
      </c>
      <c r="H1648" t="s">
        <v>33</v>
      </c>
      <c r="I1648" s="4">
        <v>4600</v>
      </c>
      <c r="J1648" s="5">
        <v>5</v>
      </c>
      <c r="K1648" s="4">
        <f t="shared" si="44"/>
        <v>23000</v>
      </c>
      <c r="L1648" s="4">
        <f t="shared" si="45"/>
        <v>5750</v>
      </c>
      <c r="M1648" s="3">
        <v>0.25</v>
      </c>
    </row>
    <row r="1649" spans="2:13" x14ac:dyDescent="0.25">
      <c r="B1649" t="s">
        <v>13</v>
      </c>
      <c r="C1649" s="1" t="s">
        <v>20</v>
      </c>
      <c r="D1649" s="2">
        <v>44997</v>
      </c>
      <c r="E1649" s="5" t="s">
        <v>76</v>
      </c>
      <c r="F1649" s="5" t="s">
        <v>82</v>
      </c>
      <c r="G1649" s="5" t="s">
        <v>82</v>
      </c>
      <c r="H1649" t="s">
        <v>30</v>
      </c>
      <c r="I1649" s="4">
        <v>3400</v>
      </c>
      <c r="J1649" s="5">
        <v>11</v>
      </c>
      <c r="K1649" s="4">
        <f t="shared" si="44"/>
        <v>37400</v>
      </c>
      <c r="L1649" s="4">
        <f t="shared" si="45"/>
        <v>13090</v>
      </c>
      <c r="M1649" s="3">
        <v>0.35</v>
      </c>
    </row>
    <row r="1650" spans="2:13" x14ac:dyDescent="0.25">
      <c r="B1650" t="s">
        <v>24</v>
      </c>
      <c r="C1650" s="1" t="s">
        <v>14</v>
      </c>
      <c r="D1650" s="2">
        <v>45004</v>
      </c>
      <c r="E1650" s="5" t="s">
        <v>76</v>
      </c>
      <c r="F1650" s="5" t="s">
        <v>82</v>
      </c>
      <c r="G1650" s="5" t="s">
        <v>82</v>
      </c>
      <c r="H1650" t="s">
        <v>32</v>
      </c>
      <c r="I1650" s="4">
        <v>3200</v>
      </c>
      <c r="J1650" s="5">
        <v>2</v>
      </c>
      <c r="K1650" s="4">
        <f t="shared" si="44"/>
        <v>6400</v>
      </c>
      <c r="L1650" s="4">
        <f t="shared" si="45"/>
        <v>1280</v>
      </c>
      <c r="M1650" s="3">
        <v>0.2</v>
      </c>
    </row>
    <row r="1651" spans="2:13" x14ac:dyDescent="0.25">
      <c r="B1651" t="s">
        <v>13</v>
      </c>
      <c r="C1651" s="1" t="s">
        <v>20</v>
      </c>
      <c r="D1651" s="2">
        <v>45004</v>
      </c>
      <c r="E1651" s="5" t="s">
        <v>76</v>
      </c>
      <c r="F1651" s="5" t="s">
        <v>82</v>
      </c>
      <c r="G1651" s="5" t="s">
        <v>82</v>
      </c>
      <c r="H1651" t="s">
        <v>21</v>
      </c>
      <c r="I1651" s="4">
        <v>1200</v>
      </c>
      <c r="J1651" s="5">
        <v>8</v>
      </c>
      <c r="K1651" s="4">
        <f t="shared" si="44"/>
        <v>9600</v>
      </c>
      <c r="L1651" s="4">
        <f t="shared" si="45"/>
        <v>2880</v>
      </c>
      <c r="M1651" s="3">
        <v>0.3</v>
      </c>
    </row>
    <row r="1652" spans="2:13" x14ac:dyDescent="0.25">
      <c r="B1652" t="s">
        <v>13</v>
      </c>
      <c r="C1652" s="1" t="s">
        <v>20</v>
      </c>
      <c r="D1652" s="2">
        <v>45004</v>
      </c>
      <c r="E1652" s="5" t="s">
        <v>76</v>
      </c>
      <c r="F1652" s="5" t="s">
        <v>82</v>
      </c>
      <c r="G1652" s="5" t="s">
        <v>82</v>
      </c>
      <c r="H1652" t="s">
        <v>28</v>
      </c>
      <c r="I1652" s="4">
        <v>1500</v>
      </c>
      <c r="J1652" s="5">
        <v>8</v>
      </c>
      <c r="K1652" s="4">
        <f t="shared" si="44"/>
        <v>12000</v>
      </c>
      <c r="L1652" s="4">
        <f t="shared" si="45"/>
        <v>4800</v>
      </c>
      <c r="M1652" s="3">
        <v>0.4</v>
      </c>
    </row>
    <row r="1653" spans="2:13" x14ac:dyDescent="0.25">
      <c r="B1653" t="s">
        <v>13</v>
      </c>
      <c r="C1653" s="1" t="s">
        <v>20</v>
      </c>
      <c r="D1653" s="2">
        <v>45004</v>
      </c>
      <c r="E1653" s="5" t="s">
        <v>76</v>
      </c>
      <c r="F1653" s="5" t="s">
        <v>82</v>
      </c>
      <c r="G1653" s="5" t="s">
        <v>82</v>
      </c>
      <c r="H1653" t="s">
        <v>18</v>
      </c>
      <c r="I1653" s="4">
        <v>8902</v>
      </c>
      <c r="J1653" s="5">
        <v>3</v>
      </c>
      <c r="K1653" s="4">
        <f t="shared" si="44"/>
        <v>26706</v>
      </c>
      <c r="L1653" s="4">
        <f t="shared" si="45"/>
        <v>9347.0999999999985</v>
      </c>
      <c r="M1653" s="3">
        <v>0.35</v>
      </c>
    </row>
    <row r="1654" spans="2:13" x14ac:dyDescent="0.25">
      <c r="B1654" t="s">
        <v>13</v>
      </c>
      <c r="C1654" s="1" t="s">
        <v>20</v>
      </c>
      <c r="D1654" s="2">
        <v>45011</v>
      </c>
      <c r="E1654" s="5" t="s">
        <v>76</v>
      </c>
      <c r="F1654" s="5" t="s">
        <v>82</v>
      </c>
      <c r="G1654" s="5" t="s">
        <v>82</v>
      </c>
      <c r="H1654" t="s">
        <v>25</v>
      </c>
      <c r="I1654" s="4">
        <v>300</v>
      </c>
      <c r="J1654" s="5">
        <v>10</v>
      </c>
      <c r="K1654" s="4">
        <f t="shared" si="44"/>
        <v>3000</v>
      </c>
      <c r="L1654" s="4">
        <f t="shared" si="45"/>
        <v>450</v>
      </c>
      <c r="M1654" s="3">
        <v>0.15</v>
      </c>
    </row>
    <row r="1655" spans="2:13" x14ac:dyDescent="0.25">
      <c r="B1655" t="s">
        <v>34</v>
      </c>
      <c r="C1655" s="1" t="s">
        <v>14</v>
      </c>
      <c r="D1655" s="2">
        <v>45011</v>
      </c>
      <c r="E1655" s="5" t="s">
        <v>76</v>
      </c>
      <c r="F1655" s="5" t="s">
        <v>82</v>
      </c>
      <c r="G1655" s="5" t="s">
        <v>82</v>
      </c>
      <c r="H1655" t="s">
        <v>28</v>
      </c>
      <c r="I1655" s="4">
        <v>1500</v>
      </c>
      <c r="J1655" s="5">
        <v>8</v>
      </c>
      <c r="K1655" s="4">
        <f t="shared" si="44"/>
        <v>12000</v>
      </c>
      <c r="L1655" s="4">
        <f t="shared" si="45"/>
        <v>4800</v>
      </c>
      <c r="M1655" s="3">
        <v>0.4</v>
      </c>
    </row>
    <row r="1656" spans="2:13" x14ac:dyDescent="0.25">
      <c r="B1656" t="s">
        <v>13</v>
      </c>
      <c r="C1656" s="1" t="s">
        <v>20</v>
      </c>
      <c r="D1656" s="2">
        <v>45011</v>
      </c>
      <c r="E1656" s="5" t="s">
        <v>76</v>
      </c>
      <c r="F1656" s="5" t="s">
        <v>82</v>
      </c>
      <c r="G1656" s="5" t="s">
        <v>82</v>
      </c>
      <c r="H1656" t="s">
        <v>33</v>
      </c>
      <c r="I1656" s="4">
        <v>4600</v>
      </c>
      <c r="J1656" s="5">
        <v>8</v>
      </c>
      <c r="K1656" s="4">
        <f t="shared" si="44"/>
        <v>36800</v>
      </c>
      <c r="L1656" s="4">
        <f t="shared" si="45"/>
        <v>9200</v>
      </c>
      <c r="M1656" s="3">
        <v>0.25</v>
      </c>
    </row>
    <row r="1657" spans="2:13" x14ac:dyDescent="0.25">
      <c r="B1657" t="s">
        <v>27</v>
      </c>
      <c r="C1657" s="1" t="s">
        <v>20</v>
      </c>
      <c r="D1657" s="2">
        <v>45011</v>
      </c>
      <c r="E1657" s="5" t="s">
        <v>76</v>
      </c>
      <c r="F1657" s="5" t="s">
        <v>82</v>
      </c>
      <c r="G1657" s="5" t="s">
        <v>82</v>
      </c>
      <c r="H1657" t="s">
        <v>18</v>
      </c>
      <c r="I1657" s="4">
        <v>8902</v>
      </c>
      <c r="J1657" s="5">
        <v>7</v>
      </c>
      <c r="K1657" s="4">
        <f t="shared" si="44"/>
        <v>62314</v>
      </c>
      <c r="L1657" s="4">
        <f t="shared" si="45"/>
        <v>21809.899999999998</v>
      </c>
      <c r="M1657" s="3">
        <v>0.35</v>
      </c>
    </row>
    <row r="1658" spans="2:13" x14ac:dyDescent="0.25">
      <c r="B1658" t="s">
        <v>27</v>
      </c>
      <c r="C1658" s="1" t="s">
        <v>14</v>
      </c>
      <c r="D1658" s="2">
        <v>45018</v>
      </c>
      <c r="E1658" s="5" t="s">
        <v>76</v>
      </c>
      <c r="F1658" s="5" t="s">
        <v>82</v>
      </c>
      <c r="G1658" s="5" t="s">
        <v>82</v>
      </c>
      <c r="H1658" t="s">
        <v>19</v>
      </c>
      <c r="I1658" s="4">
        <v>500</v>
      </c>
      <c r="J1658" s="5">
        <v>2</v>
      </c>
      <c r="K1658" s="4">
        <f t="shared" si="44"/>
        <v>1000</v>
      </c>
      <c r="L1658" s="4">
        <f t="shared" si="45"/>
        <v>250</v>
      </c>
      <c r="M1658" s="3">
        <v>0.25</v>
      </c>
    </row>
    <row r="1659" spans="2:13" x14ac:dyDescent="0.25">
      <c r="B1659" t="s">
        <v>27</v>
      </c>
      <c r="C1659" s="1" t="s">
        <v>20</v>
      </c>
      <c r="D1659" s="2">
        <v>45018</v>
      </c>
      <c r="E1659" s="5" t="s">
        <v>76</v>
      </c>
      <c r="F1659" s="5" t="s">
        <v>82</v>
      </c>
      <c r="G1659" s="5" t="s">
        <v>82</v>
      </c>
      <c r="H1659" t="s">
        <v>28</v>
      </c>
      <c r="I1659" s="4">
        <v>1500</v>
      </c>
      <c r="J1659" s="5">
        <v>7</v>
      </c>
      <c r="K1659" s="4">
        <f t="shared" si="44"/>
        <v>10500</v>
      </c>
      <c r="L1659" s="4">
        <f t="shared" si="45"/>
        <v>4200</v>
      </c>
      <c r="M1659" s="3">
        <v>0.4</v>
      </c>
    </row>
    <row r="1660" spans="2:13" x14ac:dyDescent="0.25">
      <c r="B1660" t="s">
        <v>27</v>
      </c>
      <c r="C1660" s="1" t="s">
        <v>20</v>
      </c>
      <c r="D1660" s="2">
        <v>45018</v>
      </c>
      <c r="E1660" s="5" t="s">
        <v>76</v>
      </c>
      <c r="F1660" s="5" t="s">
        <v>82</v>
      </c>
      <c r="G1660" s="5" t="s">
        <v>82</v>
      </c>
      <c r="H1660" t="s">
        <v>29</v>
      </c>
      <c r="I1660" s="4">
        <v>5340</v>
      </c>
      <c r="J1660" s="5">
        <v>4</v>
      </c>
      <c r="K1660" s="4">
        <f t="shared" si="44"/>
        <v>21360</v>
      </c>
      <c r="L1660" s="4">
        <f t="shared" si="45"/>
        <v>6408</v>
      </c>
      <c r="M1660" s="3">
        <v>0.3</v>
      </c>
    </row>
    <row r="1661" spans="2:13" x14ac:dyDescent="0.25">
      <c r="B1661" t="s">
        <v>13</v>
      </c>
      <c r="C1661" s="1" t="s">
        <v>20</v>
      </c>
      <c r="D1661" s="2">
        <v>45018</v>
      </c>
      <c r="E1661" s="5" t="s">
        <v>76</v>
      </c>
      <c r="F1661" s="5" t="s">
        <v>82</v>
      </c>
      <c r="G1661" s="5" t="s">
        <v>82</v>
      </c>
      <c r="H1661" t="s">
        <v>32</v>
      </c>
      <c r="I1661" s="4">
        <v>3200</v>
      </c>
      <c r="J1661" s="5">
        <v>7</v>
      </c>
      <c r="K1661" s="4">
        <f t="shared" si="44"/>
        <v>22400</v>
      </c>
      <c r="L1661" s="4">
        <f t="shared" si="45"/>
        <v>4480</v>
      </c>
      <c r="M1661" s="3">
        <v>0.2</v>
      </c>
    </row>
    <row r="1662" spans="2:13" x14ac:dyDescent="0.25">
      <c r="B1662" t="s">
        <v>13</v>
      </c>
      <c r="C1662" s="1" t="s">
        <v>20</v>
      </c>
      <c r="D1662" s="2">
        <v>45025</v>
      </c>
      <c r="E1662" s="5" t="s">
        <v>76</v>
      </c>
      <c r="F1662" s="5" t="s">
        <v>82</v>
      </c>
      <c r="G1662" s="5" t="s">
        <v>82</v>
      </c>
      <c r="H1662" t="s">
        <v>19</v>
      </c>
      <c r="I1662" s="4">
        <v>500</v>
      </c>
      <c r="J1662" s="5">
        <v>11</v>
      </c>
      <c r="K1662" s="4">
        <f t="shared" si="44"/>
        <v>5500</v>
      </c>
      <c r="L1662" s="4">
        <f t="shared" si="45"/>
        <v>1375</v>
      </c>
      <c r="M1662" s="3">
        <v>0.25</v>
      </c>
    </row>
    <row r="1663" spans="2:13" x14ac:dyDescent="0.25">
      <c r="B1663" t="s">
        <v>27</v>
      </c>
      <c r="C1663" s="1" t="s">
        <v>20</v>
      </c>
      <c r="D1663" s="2">
        <v>45025</v>
      </c>
      <c r="E1663" s="5" t="s">
        <v>76</v>
      </c>
      <c r="F1663" s="5" t="s">
        <v>82</v>
      </c>
      <c r="G1663" s="5" t="s">
        <v>82</v>
      </c>
      <c r="H1663" t="s">
        <v>30</v>
      </c>
      <c r="I1663" s="4">
        <v>3400</v>
      </c>
      <c r="J1663" s="5">
        <v>3</v>
      </c>
      <c r="K1663" s="4">
        <f t="shared" si="44"/>
        <v>10200</v>
      </c>
      <c r="L1663" s="4">
        <f t="shared" si="45"/>
        <v>3570</v>
      </c>
      <c r="M1663" s="3">
        <v>0.35</v>
      </c>
    </row>
    <row r="1664" spans="2:13" x14ac:dyDescent="0.25">
      <c r="B1664" t="s">
        <v>27</v>
      </c>
      <c r="C1664" s="1" t="s">
        <v>20</v>
      </c>
      <c r="D1664" s="2">
        <v>45025</v>
      </c>
      <c r="E1664" s="5" t="s">
        <v>76</v>
      </c>
      <c r="F1664" s="5" t="s">
        <v>82</v>
      </c>
      <c r="G1664" s="5" t="s">
        <v>82</v>
      </c>
      <c r="H1664" t="s">
        <v>30</v>
      </c>
      <c r="I1664" s="4">
        <v>3400</v>
      </c>
      <c r="J1664" s="5">
        <v>5</v>
      </c>
      <c r="K1664" s="4">
        <f t="shared" si="44"/>
        <v>17000</v>
      </c>
      <c r="L1664" s="4">
        <f t="shared" si="45"/>
        <v>5950</v>
      </c>
      <c r="M1664" s="3">
        <v>0.35</v>
      </c>
    </row>
    <row r="1665" spans="2:13" x14ac:dyDescent="0.25">
      <c r="B1665" t="s">
        <v>24</v>
      </c>
      <c r="C1665" s="1" t="s">
        <v>14</v>
      </c>
      <c r="D1665" s="2">
        <v>45025</v>
      </c>
      <c r="E1665" s="5" t="s">
        <v>76</v>
      </c>
      <c r="F1665" s="5" t="s">
        <v>82</v>
      </c>
      <c r="G1665" s="5" t="s">
        <v>82</v>
      </c>
      <c r="H1665" t="s">
        <v>23</v>
      </c>
      <c r="I1665" s="4">
        <v>5130</v>
      </c>
      <c r="J1665" s="5">
        <v>11</v>
      </c>
      <c r="K1665" s="4">
        <f t="shared" si="44"/>
        <v>56430</v>
      </c>
      <c r="L1665" s="4">
        <f t="shared" si="45"/>
        <v>22572</v>
      </c>
      <c r="M1665" s="3">
        <v>0.4</v>
      </c>
    </row>
    <row r="1666" spans="2:13" x14ac:dyDescent="0.25">
      <c r="B1666" t="s">
        <v>34</v>
      </c>
      <c r="C1666" s="1" t="s">
        <v>20</v>
      </c>
      <c r="D1666" s="2">
        <v>45032</v>
      </c>
      <c r="E1666" s="5" t="s">
        <v>76</v>
      </c>
      <c r="F1666" s="5" t="s">
        <v>82</v>
      </c>
      <c r="G1666" s="5" t="s">
        <v>82</v>
      </c>
      <c r="H1666" t="s">
        <v>28</v>
      </c>
      <c r="I1666" s="4">
        <v>1500</v>
      </c>
      <c r="J1666" s="5">
        <v>8</v>
      </c>
      <c r="K1666" s="4">
        <f t="shared" si="44"/>
        <v>12000</v>
      </c>
      <c r="L1666" s="4">
        <f t="shared" si="45"/>
        <v>4800</v>
      </c>
      <c r="M1666" s="3">
        <v>0.4</v>
      </c>
    </row>
    <row r="1667" spans="2:13" x14ac:dyDescent="0.25">
      <c r="B1667" t="s">
        <v>13</v>
      </c>
      <c r="C1667" s="1" t="s">
        <v>14</v>
      </c>
      <c r="D1667" s="2">
        <v>45032</v>
      </c>
      <c r="E1667" s="5" t="s">
        <v>76</v>
      </c>
      <c r="F1667" s="5" t="s">
        <v>82</v>
      </c>
      <c r="G1667" s="5" t="s">
        <v>82</v>
      </c>
      <c r="H1667" t="s">
        <v>31</v>
      </c>
      <c r="I1667" s="4">
        <v>5300</v>
      </c>
      <c r="J1667" s="5">
        <v>5</v>
      </c>
      <c r="K1667" s="4">
        <f t="shared" si="44"/>
        <v>26500</v>
      </c>
      <c r="L1667" s="4">
        <f t="shared" si="45"/>
        <v>7950</v>
      </c>
      <c r="M1667" s="3">
        <v>0.3</v>
      </c>
    </row>
    <row r="1668" spans="2:13" x14ac:dyDescent="0.25">
      <c r="B1668" t="s">
        <v>27</v>
      </c>
      <c r="C1668" s="1" t="s">
        <v>20</v>
      </c>
      <c r="D1668" s="2">
        <v>45032</v>
      </c>
      <c r="E1668" s="5" t="s">
        <v>76</v>
      </c>
      <c r="F1668" s="5" t="s">
        <v>82</v>
      </c>
      <c r="G1668" s="5" t="s">
        <v>82</v>
      </c>
      <c r="H1668" t="s">
        <v>30</v>
      </c>
      <c r="I1668" s="4">
        <v>3400</v>
      </c>
      <c r="J1668" s="5">
        <v>9</v>
      </c>
      <c r="K1668" s="4">
        <f t="shared" si="44"/>
        <v>30600</v>
      </c>
      <c r="L1668" s="4">
        <f t="shared" si="45"/>
        <v>10710</v>
      </c>
      <c r="M1668" s="3">
        <v>0.35</v>
      </c>
    </row>
    <row r="1669" spans="2:13" x14ac:dyDescent="0.25">
      <c r="B1669" t="s">
        <v>27</v>
      </c>
      <c r="C1669" s="1" t="s">
        <v>20</v>
      </c>
      <c r="D1669" s="2">
        <v>45032</v>
      </c>
      <c r="E1669" s="5" t="s">
        <v>76</v>
      </c>
      <c r="F1669" s="5" t="s">
        <v>82</v>
      </c>
      <c r="G1669" s="5" t="s">
        <v>82</v>
      </c>
      <c r="H1669" t="s">
        <v>31</v>
      </c>
      <c r="I1669" s="4">
        <v>5300</v>
      </c>
      <c r="J1669" s="5">
        <v>7</v>
      </c>
      <c r="K1669" s="4">
        <f t="shared" si="44"/>
        <v>37100</v>
      </c>
      <c r="L1669" s="4">
        <f t="shared" si="45"/>
        <v>11130</v>
      </c>
      <c r="M1669" s="3">
        <v>0.3</v>
      </c>
    </row>
    <row r="1670" spans="2:13" x14ac:dyDescent="0.25">
      <c r="B1670" t="s">
        <v>24</v>
      </c>
      <c r="C1670" s="1" t="s">
        <v>14</v>
      </c>
      <c r="D1670" s="2">
        <v>45039</v>
      </c>
      <c r="E1670" s="5" t="s">
        <v>76</v>
      </c>
      <c r="F1670" s="5" t="s">
        <v>82</v>
      </c>
      <c r="G1670" s="5" t="s">
        <v>82</v>
      </c>
      <c r="H1670" t="s">
        <v>18</v>
      </c>
      <c r="I1670" s="4">
        <v>8902</v>
      </c>
      <c r="J1670" s="5">
        <v>1</v>
      </c>
      <c r="K1670" s="4">
        <f t="shared" si="44"/>
        <v>8902</v>
      </c>
      <c r="L1670" s="4">
        <f t="shared" si="45"/>
        <v>3115.7</v>
      </c>
      <c r="M1670" s="3">
        <v>0.35</v>
      </c>
    </row>
    <row r="1671" spans="2:13" x14ac:dyDescent="0.25">
      <c r="B1671" t="s">
        <v>27</v>
      </c>
      <c r="C1671" s="1" t="s">
        <v>20</v>
      </c>
      <c r="D1671" s="2">
        <v>45039</v>
      </c>
      <c r="E1671" s="5" t="s">
        <v>76</v>
      </c>
      <c r="F1671" s="5" t="s">
        <v>82</v>
      </c>
      <c r="G1671" s="5" t="s">
        <v>82</v>
      </c>
      <c r="H1671" t="s">
        <v>35</v>
      </c>
      <c r="I1671" s="4">
        <v>4500</v>
      </c>
      <c r="J1671" s="5">
        <v>5</v>
      </c>
      <c r="K1671" s="4">
        <f t="shared" si="44"/>
        <v>22500</v>
      </c>
      <c r="L1671" s="4">
        <f t="shared" si="45"/>
        <v>5625</v>
      </c>
      <c r="M1671" s="3">
        <v>0.25</v>
      </c>
    </row>
    <row r="1672" spans="2:13" x14ac:dyDescent="0.25">
      <c r="B1672" t="s">
        <v>27</v>
      </c>
      <c r="C1672" s="1" t="s">
        <v>20</v>
      </c>
      <c r="D1672" s="2">
        <v>45039</v>
      </c>
      <c r="E1672" s="5" t="s">
        <v>76</v>
      </c>
      <c r="F1672" s="5" t="s">
        <v>82</v>
      </c>
      <c r="G1672" s="5" t="s">
        <v>82</v>
      </c>
      <c r="H1672" t="s">
        <v>18</v>
      </c>
      <c r="I1672" s="4">
        <v>8902</v>
      </c>
      <c r="J1672" s="5">
        <v>7</v>
      </c>
      <c r="K1672" s="4">
        <f t="shared" si="44"/>
        <v>62314</v>
      </c>
      <c r="L1672" s="4">
        <f t="shared" si="45"/>
        <v>21809.899999999998</v>
      </c>
      <c r="M1672" s="3">
        <v>0.35</v>
      </c>
    </row>
    <row r="1673" spans="2:13" x14ac:dyDescent="0.25">
      <c r="B1673" t="s">
        <v>34</v>
      </c>
      <c r="C1673" s="1" t="s">
        <v>20</v>
      </c>
      <c r="D1673" s="2">
        <v>45039</v>
      </c>
      <c r="E1673" s="5" t="s">
        <v>76</v>
      </c>
      <c r="F1673" s="5" t="s">
        <v>82</v>
      </c>
      <c r="G1673" s="5" t="s">
        <v>82</v>
      </c>
      <c r="H1673" t="s">
        <v>18</v>
      </c>
      <c r="I1673" s="4">
        <v>8902</v>
      </c>
      <c r="J1673" s="5">
        <v>11</v>
      </c>
      <c r="K1673" s="4">
        <f t="shared" si="44"/>
        <v>97922</v>
      </c>
      <c r="L1673" s="4">
        <f t="shared" si="45"/>
        <v>34272.699999999997</v>
      </c>
      <c r="M1673" s="3">
        <v>0.35</v>
      </c>
    </row>
    <row r="1674" spans="2:13" x14ac:dyDescent="0.25">
      <c r="B1674" t="s">
        <v>13</v>
      </c>
      <c r="C1674" s="1" t="s">
        <v>20</v>
      </c>
      <c r="D1674" s="2">
        <v>45046</v>
      </c>
      <c r="E1674" s="5" t="s">
        <v>76</v>
      </c>
      <c r="F1674" s="5" t="s">
        <v>82</v>
      </c>
      <c r="G1674" s="5" t="s">
        <v>82</v>
      </c>
      <c r="H1674" t="s">
        <v>30</v>
      </c>
      <c r="I1674" s="4">
        <v>3400</v>
      </c>
      <c r="J1674" s="5">
        <v>2</v>
      </c>
      <c r="K1674" s="4">
        <f t="shared" si="44"/>
        <v>6800</v>
      </c>
      <c r="L1674" s="4">
        <f t="shared" si="45"/>
        <v>2380</v>
      </c>
      <c r="M1674" s="3">
        <v>0.35</v>
      </c>
    </row>
    <row r="1675" spans="2:13" x14ac:dyDescent="0.25">
      <c r="B1675" t="s">
        <v>22</v>
      </c>
      <c r="C1675" s="1" t="s">
        <v>14</v>
      </c>
      <c r="D1675" s="2">
        <v>45046</v>
      </c>
      <c r="E1675" s="5" t="s">
        <v>76</v>
      </c>
      <c r="F1675" s="5" t="s">
        <v>82</v>
      </c>
      <c r="G1675" s="5" t="s">
        <v>82</v>
      </c>
      <c r="H1675" t="s">
        <v>18</v>
      </c>
      <c r="I1675" s="4">
        <v>8902</v>
      </c>
      <c r="J1675" s="5">
        <v>1</v>
      </c>
      <c r="K1675" s="4">
        <f t="shared" si="44"/>
        <v>8902</v>
      </c>
      <c r="L1675" s="4">
        <f t="shared" si="45"/>
        <v>3115.7</v>
      </c>
      <c r="M1675" s="3">
        <v>0.35</v>
      </c>
    </row>
    <row r="1676" spans="2:13" x14ac:dyDescent="0.25">
      <c r="B1676" t="s">
        <v>13</v>
      </c>
      <c r="C1676" s="1" t="s">
        <v>14</v>
      </c>
      <c r="D1676" s="2">
        <v>45046</v>
      </c>
      <c r="E1676" s="5" t="s">
        <v>76</v>
      </c>
      <c r="F1676" s="5" t="s">
        <v>82</v>
      </c>
      <c r="G1676" s="5" t="s">
        <v>82</v>
      </c>
      <c r="H1676" t="s">
        <v>33</v>
      </c>
      <c r="I1676" s="4">
        <v>4600</v>
      </c>
      <c r="J1676" s="5">
        <v>10</v>
      </c>
      <c r="K1676" s="4">
        <f t="shared" si="44"/>
        <v>46000</v>
      </c>
      <c r="L1676" s="4">
        <f t="shared" si="45"/>
        <v>11500</v>
      </c>
      <c r="M1676" s="3">
        <v>0.25</v>
      </c>
    </row>
    <row r="1677" spans="2:13" x14ac:dyDescent="0.25">
      <c r="B1677" t="s">
        <v>27</v>
      </c>
      <c r="C1677" s="1" t="s">
        <v>20</v>
      </c>
      <c r="D1677" s="2">
        <v>45046</v>
      </c>
      <c r="E1677" s="5" t="s">
        <v>76</v>
      </c>
      <c r="F1677" s="5" t="s">
        <v>82</v>
      </c>
      <c r="G1677" s="5" t="s">
        <v>82</v>
      </c>
      <c r="H1677" t="s">
        <v>35</v>
      </c>
      <c r="I1677" s="4">
        <v>4500</v>
      </c>
      <c r="J1677" s="5">
        <v>11</v>
      </c>
      <c r="K1677" s="4">
        <f t="shared" si="44"/>
        <v>49500</v>
      </c>
      <c r="L1677" s="4">
        <f t="shared" si="45"/>
        <v>12375</v>
      </c>
      <c r="M1677" s="3">
        <v>0.25</v>
      </c>
    </row>
    <row r="1678" spans="2:13" x14ac:dyDescent="0.25">
      <c r="B1678" t="s">
        <v>13</v>
      </c>
      <c r="C1678" s="1" t="s">
        <v>20</v>
      </c>
      <c r="D1678" s="2">
        <v>45053</v>
      </c>
      <c r="E1678" s="5" t="s">
        <v>76</v>
      </c>
      <c r="F1678" s="5" t="s">
        <v>82</v>
      </c>
      <c r="G1678" s="5" t="s">
        <v>82</v>
      </c>
      <c r="H1678" t="s">
        <v>33</v>
      </c>
      <c r="I1678" s="4">
        <v>4600</v>
      </c>
      <c r="J1678" s="5">
        <v>1</v>
      </c>
      <c r="K1678" s="4">
        <f t="shared" si="44"/>
        <v>4600</v>
      </c>
      <c r="L1678" s="4">
        <f t="shared" si="45"/>
        <v>1150</v>
      </c>
      <c r="M1678" s="3">
        <v>0.25</v>
      </c>
    </row>
    <row r="1679" spans="2:13" x14ac:dyDescent="0.25">
      <c r="B1679" t="s">
        <v>27</v>
      </c>
      <c r="C1679" s="1" t="s">
        <v>20</v>
      </c>
      <c r="D1679" s="2">
        <v>45053</v>
      </c>
      <c r="E1679" s="5" t="s">
        <v>76</v>
      </c>
      <c r="F1679" s="5" t="s">
        <v>82</v>
      </c>
      <c r="G1679" s="5" t="s">
        <v>82</v>
      </c>
      <c r="H1679" t="s">
        <v>19</v>
      </c>
      <c r="I1679" s="4">
        <v>500</v>
      </c>
      <c r="J1679" s="5">
        <v>10</v>
      </c>
      <c r="K1679" s="4">
        <f t="shared" si="44"/>
        <v>5000</v>
      </c>
      <c r="L1679" s="4">
        <f t="shared" si="45"/>
        <v>1250</v>
      </c>
      <c r="M1679" s="3">
        <v>0.25</v>
      </c>
    </row>
    <row r="1680" spans="2:13" x14ac:dyDescent="0.25">
      <c r="B1680" t="s">
        <v>24</v>
      </c>
      <c r="C1680" s="1" t="s">
        <v>20</v>
      </c>
      <c r="D1680" s="2">
        <v>45053</v>
      </c>
      <c r="E1680" s="5" t="s">
        <v>76</v>
      </c>
      <c r="F1680" s="5" t="s">
        <v>82</v>
      </c>
      <c r="G1680" s="5" t="s">
        <v>82</v>
      </c>
      <c r="H1680" t="s">
        <v>28</v>
      </c>
      <c r="I1680" s="4">
        <v>1500</v>
      </c>
      <c r="J1680" s="5">
        <v>11</v>
      </c>
      <c r="K1680" s="4">
        <f t="shared" si="44"/>
        <v>16500</v>
      </c>
      <c r="L1680" s="4">
        <f t="shared" si="45"/>
        <v>6600</v>
      </c>
      <c r="M1680" s="3">
        <v>0.4</v>
      </c>
    </row>
    <row r="1681" spans="2:13" x14ac:dyDescent="0.25">
      <c r="B1681" t="s">
        <v>13</v>
      </c>
      <c r="C1681" s="1" t="s">
        <v>14</v>
      </c>
      <c r="D1681" s="2">
        <v>45053</v>
      </c>
      <c r="E1681" s="5" t="s">
        <v>76</v>
      </c>
      <c r="F1681" s="5" t="s">
        <v>82</v>
      </c>
      <c r="G1681" s="5" t="s">
        <v>82</v>
      </c>
      <c r="H1681" t="s">
        <v>18</v>
      </c>
      <c r="I1681" s="4">
        <v>8902</v>
      </c>
      <c r="J1681" s="5">
        <v>2</v>
      </c>
      <c r="K1681" s="4">
        <f t="shared" si="44"/>
        <v>17804</v>
      </c>
      <c r="L1681" s="4">
        <f t="shared" si="45"/>
        <v>6231.4</v>
      </c>
      <c r="M1681" s="3">
        <v>0.35</v>
      </c>
    </row>
    <row r="1682" spans="2:13" x14ac:dyDescent="0.25">
      <c r="B1682" t="s">
        <v>27</v>
      </c>
      <c r="C1682" s="1" t="s">
        <v>14</v>
      </c>
      <c r="D1682" s="2">
        <v>45060</v>
      </c>
      <c r="E1682" s="5" t="s">
        <v>76</v>
      </c>
      <c r="F1682" s="5" t="s">
        <v>82</v>
      </c>
      <c r="G1682" s="5" t="s">
        <v>82</v>
      </c>
      <c r="H1682" t="s">
        <v>25</v>
      </c>
      <c r="I1682" s="4">
        <v>300</v>
      </c>
      <c r="J1682" s="5">
        <v>7</v>
      </c>
      <c r="K1682" s="4">
        <f t="shared" si="44"/>
        <v>2100</v>
      </c>
      <c r="L1682" s="4">
        <f t="shared" si="45"/>
        <v>315</v>
      </c>
      <c r="M1682" s="3">
        <v>0.15</v>
      </c>
    </row>
    <row r="1683" spans="2:13" x14ac:dyDescent="0.25">
      <c r="B1683" t="s">
        <v>13</v>
      </c>
      <c r="C1683" s="1" t="s">
        <v>20</v>
      </c>
      <c r="D1683" s="2">
        <v>45060</v>
      </c>
      <c r="E1683" s="5" t="s">
        <v>76</v>
      </c>
      <c r="F1683" s="5" t="s">
        <v>82</v>
      </c>
      <c r="G1683" s="5" t="s">
        <v>82</v>
      </c>
      <c r="H1683" t="s">
        <v>35</v>
      </c>
      <c r="I1683" s="4">
        <v>4500</v>
      </c>
      <c r="J1683" s="5">
        <v>2</v>
      </c>
      <c r="K1683" s="4">
        <f t="shared" si="44"/>
        <v>9000</v>
      </c>
      <c r="L1683" s="4">
        <f t="shared" si="45"/>
        <v>2250</v>
      </c>
      <c r="M1683" s="3">
        <v>0.25</v>
      </c>
    </row>
    <row r="1684" spans="2:13" x14ac:dyDescent="0.25">
      <c r="B1684" t="s">
        <v>13</v>
      </c>
      <c r="C1684" s="1" t="s">
        <v>20</v>
      </c>
      <c r="D1684" s="2">
        <v>45060</v>
      </c>
      <c r="E1684" s="5" t="s">
        <v>76</v>
      </c>
      <c r="F1684" s="5" t="s">
        <v>82</v>
      </c>
      <c r="G1684" s="5" t="s">
        <v>82</v>
      </c>
      <c r="H1684" t="s">
        <v>29</v>
      </c>
      <c r="I1684" s="4">
        <v>5340</v>
      </c>
      <c r="J1684" s="5">
        <v>7</v>
      </c>
      <c r="K1684" s="4">
        <f t="shared" si="44"/>
        <v>37380</v>
      </c>
      <c r="L1684" s="4">
        <f t="shared" si="45"/>
        <v>11214</v>
      </c>
      <c r="M1684" s="3">
        <v>0.3</v>
      </c>
    </row>
    <row r="1685" spans="2:13" x14ac:dyDescent="0.25">
      <c r="B1685" t="s">
        <v>13</v>
      </c>
      <c r="C1685" s="1" t="s">
        <v>20</v>
      </c>
      <c r="D1685" s="2">
        <v>45060</v>
      </c>
      <c r="E1685" s="5" t="s">
        <v>76</v>
      </c>
      <c r="F1685" s="5" t="s">
        <v>82</v>
      </c>
      <c r="G1685" s="5" t="s">
        <v>82</v>
      </c>
      <c r="H1685" t="s">
        <v>33</v>
      </c>
      <c r="I1685" s="4">
        <v>4600</v>
      </c>
      <c r="J1685" s="5">
        <v>12</v>
      </c>
      <c r="K1685" s="4">
        <f t="shared" si="44"/>
        <v>55200</v>
      </c>
      <c r="L1685" s="4">
        <f t="shared" si="45"/>
        <v>13800</v>
      </c>
      <c r="M1685" s="3">
        <v>0.25</v>
      </c>
    </row>
    <row r="1686" spans="2:13" x14ac:dyDescent="0.25">
      <c r="B1686" t="s">
        <v>13</v>
      </c>
      <c r="C1686" s="1" t="s">
        <v>20</v>
      </c>
      <c r="D1686" s="2">
        <v>45067</v>
      </c>
      <c r="E1686" s="5" t="s">
        <v>76</v>
      </c>
      <c r="F1686" s="5" t="s">
        <v>82</v>
      </c>
      <c r="G1686" s="5" t="s">
        <v>82</v>
      </c>
      <c r="H1686" t="s">
        <v>32</v>
      </c>
      <c r="I1686" s="4">
        <v>3200</v>
      </c>
      <c r="J1686" s="5">
        <v>1</v>
      </c>
      <c r="K1686" s="4">
        <f t="shared" si="44"/>
        <v>3200</v>
      </c>
      <c r="L1686" s="4">
        <f t="shared" si="45"/>
        <v>640</v>
      </c>
      <c r="M1686" s="3">
        <v>0.2</v>
      </c>
    </row>
    <row r="1687" spans="2:13" x14ac:dyDescent="0.25">
      <c r="B1687" t="s">
        <v>13</v>
      </c>
      <c r="C1687" s="1" t="s">
        <v>20</v>
      </c>
      <c r="D1687" s="2">
        <v>45067</v>
      </c>
      <c r="E1687" s="5" t="s">
        <v>76</v>
      </c>
      <c r="F1687" s="5" t="s">
        <v>82</v>
      </c>
      <c r="G1687" s="5" t="s">
        <v>82</v>
      </c>
      <c r="H1687" t="s">
        <v>21</v>
      </c>
      <c r="I1687" s="4">
        <v>1200</v>
      </c>
      <c r="J1687" s="5">
        <v>5</v>
      </c>
      <c r="K1687" s="4">
        <f t="shared" si="44"/>
        <v>6000</v>
      </c>
      <c r="L1687" s="4">
        <f t="shared" si="45"/>
        <v>1800</v>
      </c>
      <c r="M1687" s="3">
        <v>0.3</v>
      </c>
    </row>
    <row r="1688" spans="2:13" x14ac:dyDescent="0.25">
      <c r="B1688" t="s">
        <v>13</v>
      </c>
      <c r="C1688" s="1" t="s">
        <v>20</v>
      </c>
      <c r="D1688" s="2">
        <v>45067</v>
      </c>
      <c r="E1688" s="5" t="s">
        <v>76</v>
      </c>
      <c r="F1688" s="5" t="s">
        <v>82</v>
      </c>
      <c r="G1688" s="5" t="s">
        <v>82</v>
      </c>
      <c r="H1688" t="s">
        <v>26</v>
      </c>
      <c r="I1688" s="4">
        <v>1700</v>
      </c>
      <c r="J1688" s="5">
        <v>9</v>
      </c>
      <c r="K1688" s="4">
        <f t="shared" si="44"/>
        <v>15300</v>
      </c>
      <c r="L1688" s="4">
        <f t="shared" si="45"/>
        <v>7650</v>
      </c>
      <c r="M1688" s="3">
        <v>0.5</v>
      </c>
    </row>
    <row r="1689" spans="2:13" x14ac:dyDescent="0.25">
      <c r="B1689" t="s">
        <v>13</v>
      </c>
      <c r="C1689" s="1" t="s">
        <v>20</v>
      </c>
      <c r="D1689" s="2">
        <v>45067</v>
      </c>
      <c r="E1689" s="5" t="s">
        <v>76</v>
      </c>
      <c r="F1689" s="5" t="s">
        <v>82</v>
      </c>
      <c r="G1689" s="5" t="s">
        <v>82</v>
      </c>
      <c r="H1689" t="s">
        <v>23</v>
      </c>
      <c r="I1689" s="4">
        <v>5130</v>
      </c>
      <c r="J1689" s="5">
        <v>4</v>
      </c>
      <c r="K1689" s="4">
        <f t="shared" si="44"/>
        <v>20520</v>
      </c>
      <c r="L1689" s="4">
        <f t="shared" si="45"/>
        <v>8208</v>
      </c>
      <c r="M1689" s="3">
        <v>0.4</v>
      </c>
    </row>
    <row r="1690" spans="2:13" x14ac:dyDescent="0.25">
      <c r="B1690" t="s">
        <v>13</v>
      </c>
      <c r="C1690" s="1" t="s">
        <v>20</v>
      </c>
      <c r="D1690" s="2">
        <v>45074</v>
      </c>
      <c r="E1690" s="5" t="s">
        <v>76</v>
      </c>
      <c r="F1690" s="5" t="s">
        <v>82</v>
      </c>
      <c r="G1690" s="5" t="s">
        <v>82</v>
      </c>
      <c r="H1690" t="s">
        <v>30</v>
      </c>
      <c r="I1690" s="4">
        <v>3400</v>
      </c>
      <c r="J1690" s="5">
        <v>3</v>
      </c>
      <c r="K1690" s="4">
        <f t="shared" ref="K1690:K1745" si="46">I1690*J1690</f>
        <v>10200</v>
      </c>
      <c r="L1690" s="4">
        <f t="shared" ref="L1690:L1745" si="47">K1690*M1690</f>
        <v>3570</v>
      </c>
      <c r="M1690" s="3">
        <v>0.35</v>
      </c>
    </row>
    <row r="1691" spans="2:13" x14ac:dyDescent="0.25">
      <c r="B1691" t="s">
        <v>13</v>
      </c>
      <c r="C1691" s="1" t="s">
        <v>20</v>
      </c>
      <c r="D1691" s="2">
        <v>45074</v>
      </c>
      <c r="E1691" s="5" t="s">
        <v>76</v>
      </c>
      <c r="F1691" s="5" t="s">
        <v>82</v>
      </c>
      <c r="G1691" s="5" t="s">
        <v>82</v>
      </c>
      <c r="H1691" t="s">
        <v>35</v>
      </c>
      <c r="I1691" s="4">
        <v>4500</v>
      </c>
      <c r="J1691" s="5">
        <v>9</v>
      </c>
      <c r="K1691" s="4">
        <f t="shared" si="46"/>
        <v>40500</v>
      </c>
      <c r="L1691" s="4">
        <f t="shared" si="47"/>
        <v>10125</v>
      </c>
      <c r="M1691" s="3">
        <v>0.25</v>
      </c>
    </row>
    <row r="1692" spans="2:13" x14ac:dyDescent="0.25">
      <c r="B1692" t="s">
        <v>24</v>
      </c>
      <c r="C1692" s="1" t="s">
        <v>20</v>
      </c>
      <c r="D1692" s="2">
        <v>45074</v>
      </c>
      <c r="E1692" s="5" t="s">
        <v>76</v>
      </c>
      <c r="F1692" s="5" t="s">
        <v>82</v>
      </c>
      <c r="G1692" s="5" t="s">
        <v>82</v>
      </c>
      <c r="H1692" t="s">
        <v>23</v>
      </c>
      <c r="I1692" s="4">
        <v>5130</v>
      </c>
      <c r="J1692" s="5">
        <v>8</v>
      </c>
      <c r="K1692" s="4">
        <f t="shared" si="46"/>
        <v>41040</v>
      </c>
      <c r="L1692" s="4">
        <f t="shared" si="47"/>
        <v>16416</v>
      </c>
      <c r="M1692" s="3">
        <v>0.4</v>
      </c>
    </row>
    <row r="1693" spans="2:13" x14ac:dyDescent="0.25">
      <c r="B1693" t="s">
        <v>24</v>
      </c>
      <c r="C1693" s="1" t="s">
        <v>20</v>
      </c>
      <c r="D1693" s="2">
        <v>45074</v>
      </c>
      <c r="E1693" s="5" t="s">
        <v>76</v>
      </c>
      <c r="F1693" s="5" t="s">
        <v>82</v>
      </c>
      <c r="G1693" s="5" t="s">
        <v>82</v>
      </c>
      <c r="H1693" t="s">
        <v>18</v>
      </c>
      <c r="I1693" s="4">
        <v>8902</v>
      </c>
      <c r="J1693" s="5">
        <v>11</v>
      </c>
      <c r="K1693" s="4">
        <f t="shared" si="46"/>
        <v>97922</v>
      </c>
      <c r="L1693" s="4">
        <f t="shared" si="47"/>
        <v>34272.699999999997</v>
      </c>
      <c r="M1693" s="3">
        <v>0.35</v>
      </c>
    </row>
    <row r="1694" spans="2:13" x14ac:dyDescent="0.25">
      <c r="B1694" t="s">
        <v>13</v>
      </c>
      <c r="C1694" s="1" t="s">
        <v>20</v>
      </c>
      <c r="D1694" s="2">
        <v>45081</v>
      </c>
      <c r="E1694" s="5" t="s">
        <v>76</v>
      </c>
      <c r="F1694" s="5" t="s">
        <v>82</v>
      </c>
      <c r="G1694" s="5" t="s">
        <v>82</v>
      </c>
      <c r="H1694" t="s">
        <v>25</v>
      </c>
      <c r="I1694" s="4">
        <v>300</v>
      </c>
      <c r="J1694" s="5">
        <v>6</v>
      </c>
      <c r="K1694" s="4">
        <f t="shared" si="46"/>
        <v>1800</v>
      </c>
      <c r="L1694" s="4">
        <f t="shared" si="47"/>
        <v>270</v>
      </c>
      <c r="M1694" s="3">
        <v>0.15</v>
      </c>
    </row>
    <row r="1695" spans="2:13" x14ac:dyDescent="0.25">
      <c r="B1695" t="s">
        <v>13</v>
      </c>
      <c r="C1695" s="1" t="s">
        <v>20</v>
      </c>
      <c r="D1695" s="2">
        <v>45081</v>
      </c>
      <c r="E1695" s="5" t="s">
        <v>76</v>
      </c>
      <c r="F1695" s="5" t="s">
        <v>82</v>
      </c>
      <c r="G1695" s="5" t="s">
        <v>82</v>
      </c>
      <c r="H1695" t="s">
        <v>26</v>
      </c>
      <c r="I1695" s="4">
        <v>1700</v>
      </c>
      <c r="J1695" s="5">
        <v>9</v>
      </c>
      <c r="K1695" s="4">
        <f t="shared" si="46"/>
        <v>15300</v>
      </c>
      <c r="L1695" s="4">
        <f t="shared" si="47"/>
        <v>7650</v>
      </c>
      <c r="M1695" s="3">
        <v>0.5</v>
      </c>
    </row>
    <row r="1696" spans="2:13" x14ac:dyDescent="0.25">
      <c r="B1696" t="s">
        <v>27</v>
      </c>
      <c r="C1696" s="1" t="s">
        <v>20</v>
      </c>
      <c r="D1696" s="2">
        <v>45081</v>
      </c>
      <c r="E1696" s="5" t="s">
        <v>76</v>
      </c>
      <c r="F1696" s="5" t="s">
        <v>82</v>
      </c>
      <c r="G1696" s="5" t="s">
        <v>82</v>
      </c>
      <c r="H1696" t="s">
        <v>28</v>
      </c>
      <c r="I1696" s="4">
        <v>1500</v>
      </c>
      <c r="J1696" s="5">
        <v>12</v>
      </c>
      <c r="K1696" s="4">
        <f t="shared" si="46"/>
        <v>18000</v>
      </c>
      <c r="L1696" s="4">
        <f t="shared" si="47"/>
        <v>7200</v>
      </c>
      <c r="M1696" s="3">
        <v>0.4</v>
      </c>
    </row>
    <row r="1697" spans="2:13" x14ac:dyDescent="0.25">
      <c r="B1697" t="s">
        <v>34</v>
      </c>
      <c r="C1697" s="1" t="s">
        <v>20</v>
      </c>
      <c r="D1697" s="2">
        <v>45081</v>
      </c>
      <c r="E1697" s="5" t="s">
        <v>76</v>
      </c>
      <c r="F1697" s="5" t="s">
        <v>82</v>
      </c>
      <c r="G1697" s="5" t="s">
        <v>82</v>
      </c>
      <c r="H1697" t="s">
        <v>26</v>
      </c>
      <c r="I1697" s="4">
        <v>1700</v>
      </c>
      <c r="J1697" s="5">
        <v>11</v>
      </c>
      <c r="K1697" s="4">
        <f t="shared" si="46"/>
        <v>18700</v>
      </c>
      <c r="L1697" s="4">
        <f t="shared" si="47"/>
        <v>9350</v>
      </c>
      <c r="M1697" s="3">
        <v>0.5</v>
      </c>
    </row>
    <row r="1698" spans="2:13" x14ac:dyDescent="0.25">
      <c r="B1698" t="s">
        <v>13</v>
      </c>
      <c r="C1698" s="1" t="s">
        <v>14</v>
      </c>
      <c r="D1698" s="2">
        <v>45088</v>
      </c>
      <c r="E1698" s="5" t="s">
        <v>76</v>
      </c>
      <c r="F1698" s="5" t="s">
        <v>82</v>
      </c>
      <c r="G1698" s="5" t="s">
        <v>82</v>
      </c>
      <c r="H1698" t="s">
        <v>30</v>
      </c>
      <c r="I1698" s="4">
        <v>3400</v>
      </c>
      <c r="J1698" s="5">
        <v>7</v>
      </c>
      <c r="K1698" s="4">
        <f t="shared" si="46"/>
        <v>23800</v>
      </c>
      <c r="L1698" s="4">
        <f t="shared" si="47"/>
        <v>8330</v>
      </c>
      <c r="M1698" s="3">
        <v>0.35</v>
      </c>
    </row>
    <row r="1699" spans="2:13" x14ac:dyDescent="0.25">
      <c r="B1699" t="s">
        <v>27</v>
      </c>
      <c r="C1699" s="1" t="s">
        <v>14</v>
      </c>
      <c r="D1699" s="2">
        <v>45088</v>
      </c>
      <c r="E1699" s="5" t="s">
        <v>76</v>
      </c>
      <c r="F1699" s="5" t="s">
        <v>82</v>
      </c>
      <c r="G1699" s="5" t="s">
        <v>82</v>
      </c>
      <c r="H1699" t="s">
        <v>26</v>
      </c>
      <c r="I1699" s="4">
        <v>1700</v>
      </c>
      <c r="J1699" s="5">
        <v>16</v>
      </c>
      <c r="K1699" s="4">
        <f t="shared" si="46"/>
        <v>27200</v>
      </c>
      <c r="L1699" s="4">
        <f t="shared" si="47"/>
        <v>13600</v>
      </c>
      <c r="M1699" s="3">
        <v>0.5</v>
      </c>
    </row>
    <row r="1700" spans="2:13" x14ac:dyDescent="0.25">
      <c r="B1700" t="s">
        <v>13</v>
      </c>
      <c r="C1700" s="1" t="s">
        <v>14</v>
      </c>
      <c r="D1700" s="2">
        <v>45088</v>
      </c>
      <c r="E1700" s="5" t="s">
        <v>76</v>
      </c>
      <c r="F1700" s="5" t="s">
        <v>82</v>
      </c>
      <c r="G1700" s="5" t="s">
        <v>82</v>
      </c>
      <c r="H1700" t="s">
        <v>23</v>
      </c>
      <c r="I1700" s="4">
        <v>5130</v>
      </c>
      <c r="J1700" s="5">
        <v>6</v>
      </c>
      <c r="K1700" s="4">
        <f t="shared" si="46"/>
        <v>30780</v>
      </c>
      <c r="L1700" s="4">
        <f t="shared" si="47"/>
        <v>12312</v>
      </c>
      <c r="M1700" s="3">
        <v>0.4</v>
      </c>
    </row>
    <row r="1701" spans="2:13" x14ac:dyDescent="0.25">
      <c r="B1701" t="s">
        <v>13</v>
      </c>
      <c r="C1701" s="1" t="s">
        <v>14</v>
      </c>
      <c r="D1701" s="2">
        <v>45088</v>
      </c>
      <c r="E1701" s="5" t="s">
        <v>76</v>
      </c>
      <c r="F1701" s="5" t="s">
        <v>82</v>
      </c>
      <c r="G1701" s="5" t="s">
        <v>82</v>
      </c>
      <c r="H1701" t="s">
        <v>33</v>
      </c>
      <c r="I1701" s="4">
        <v>4600</v>
      </c>
      <c r="J1701" s="5">
        <v>8</v>
      </c>
      <c r="K1701" s="4">
        <f t="shared" si="46"/>
        <v>36800</v>
      </c>
      <c r="L1701" s="4">
        <f t="shared" si="47"/>
        <v>9200</v>
      </c>
      <c r="M1701" s="3">
        <v>0.25</v>
      </c>
    </row>
    <row r="1702" spans="2:13" x14ac:dyDescent="0.25">
      <c r="B1702" t="s">
        <v>27</v>
      </c>
      <c r="C1702" s="1" t="s">
        <v>20</v>
      </c>
      <c r="D1702" s="2">
        <v>45095</v>
      </c>
      <c r="E1702" s="5" t="s">
        <v>76</v>
      </c>
      <c r="F1702" s="5" t="s">
        <v>82</v>
      </c>
      <c r="G1702" s="5" t="s">
        <v>82</v>
      </c>
      <c r="H1702" t="s">
        <v>25</v>
      </c>
      <c r="I1702" s="4">
        <v>300</v>
      </c>
      <c r="J1702" s="5">
        <v>1</v>
      </c>
      <c r="K1702" s="4">
        <f t="shared" si="46"/>
        <v>300</v>
      </c>
      <c r="L1702" s="4">
        <f t="shared" si="47"/>
        <v>45</v>
      </c>
      <c r="M1702" s="3">
        <v>0.15</v>
      </c>
    </row>
    <row r="1703" spans="2:13" x14ac:dyDescent="0.25">
      <c r="B1703" t="s">
        <v>27</v>
      </c>
      <c r="C1703" s="1" t="s">
        <v>20</v>
      </c>
      <c r="D1703" s="2">
        <v>45095</v>
      </c>
      <c r="E1703" s="5" t="s">
        <v>76</v>
      </c>
      <c r="F1703" s="5" t="s">
        <v>82</v>
      </c>
      <c r="G1703" s="5" t="s">
        <v>82</v>
      </c>
      <c r="H1703" t="s">
        <v>30</v>
      </c>
      <c r="I1703" s="4">
        <v>3400</v>
      </c>
      <c r="J1703" s="5">
        <v>8</v>
      </c>
      <c r="K1703" s="4">
        <f t="shared" si="46"/>
        <v>27200</v>
      </c>
      <c r="L1703" s="4">
        <f t="shared" si="47"/>
        <v>9520</v>
      </c>
      <c r="M1703" s="3">
        <v>0.35</v>
      </c>
    </row>
    <row r="1704" spans="2:13" x14ac:dyDescent="0.25">
      <c r="B1704" t="s">
        <v>13</v>
      </c>
      <c r="C1704" s="1" t="s">
        <v>20</v>
      </c>
      <c r="D1704" s="2">
        <v>45095</v>
      </c>
      <c r="E1704" s="5" t="s">
        <v>76</v>
      </c>
      <c r="F1704" s="5" t="s">
        <v>79</v>
      </c>
      <c r="G1704" s="5" t="s">
        <v>80</v>
      </c>
      <c r="H1704" t="s">
        <v>30</v>
      </c>
      <c r="I1704" s="4">
        <v>3400</v>
      </c>
      <c r="J1704" s="5">
        <v>11</v>
      </c>
      <c r="K1704" s="4">
        <f t="shared" si="46"/>
        <v>37400</v>
      </c>
      <c r="L1704" s="4">
        <f t="shared" si="47"/>
        <v>13090</v>
      </c>
      <c r="M1704" s="3">
        <v>0.35</v>
      </c>
    </row>
    <row r="1705" spans="2:13" x14ac:dyDescent="0.25">
      <c r="B1705" t="s">
        <v>24</v>
      </c>
      <c r="C1705" s="1" t="s">
        <v>20</v>
      </c>
      <c r="D1705" s="2">
        <v>45095</v>
      </c>
      <c r="E1705" s="5" t="s">
        <v>76</v>
      </c>
      <c r="F1705" s="5" t="s">
        <v>82</v>
      </c>
      <c r="G1705" s="5" t="s">
        <v>82</v>
      </c>
      <c r="H1705" t="s">
        <v>18</v>
      </c>
      <c r="I1705" s="4">
        <v>8902</v>
      </c>
      <c r="J1705" s="5">
        <v>11</v>
      </c>
      <c r="K1705" s="4">
        <f t="shared" si="46"/>
        <v>97922</v>
      </c>
      <c r="L1705" s="4">
        <f t="shared" si="47"/>
        <v>34272.699999999997</v>
      </c>
      <c r="M1705" s="3">
        <v>0.35</v>
      </c>
    </row>
    <row r="1706" spans="2:13" x14ac:dyDescent="0.25">
      <c r="B1706" t="s">
        <v>27</v>
      </c>
      <c r="C1706" s="1" t="s">
        <v>14</v>
      </c>
      <c r="D1706" s="2">
        <v>45102</v>
      </c>
      <c r="E1706" s="5" t="s">
        <v>76</v>
      </c>
      <c r="F1706" s="5" t="s">
        <v>82</v>
      </c>
      <c r="G1706" s="5" t="s">
        <v>82</v>
      </c>
      <c r="H1706" t="s">
        <v>21</v>
      </c>
      <c r="I1706" s="4">
        <v>1200</v>
      </c>
      <c r="J1706" s="5">
        <v>16</v>
      </c>
      <c r="K1706" s="4">
        <f t="shared" si="46"/>
        <v>19200</v>
      </c>
      <c r="L1706" s="4">
        <f t="shared" si="47"/>
        <v>5760</v>
      </c>
      <c r="M1706" s="3">
        <v>0.3</v>
      </c>
    </row>
    <row r="1707" spans="2:13" x14ac:dyDescent="0.25">
      <c r="B1707" t="s">
        <v>13</v>
      </c>
      <c r="C1707" s="1" t="s">
        <v>20</v>
      </c>
      <c r="D1707" s="2">
        <v>45102</v>
      </c>
      <c r="E1707" s="5" t="s">
        <v>76</v>
      </c>
      <c r="F1707" s="5" t="s">
        <v>82</v>
      </c>
      <c r="G1707" s="5" t="s">
        <v>82</v>
      </c>
      <c r="H1707" t="s">
        <v>32</v>
      </c>
      <c r="I1707" s="4">
        <v>3200</v>
      </c>
      <c r="J1707" s="5">
        <v>11</v>
      </c>
      <c r="K1707" s="4">
        <f t="shared" si="46"/>
        <v>35200</v>
      </c>
      <c r="L1707" s="4">
        <f t="shared" si="47"/>
        <v>7040</v>
      </c>
      <c r="M1707" s="3">
        <v>0.2</v>
      </c>
    </row>
    <row r="1708" spans="2:13" x14ac:dyDescent="0.25">
      <c r="B1708" t="s">
        <v>24</v>
      </c>
      <c r="C1708" s="1" t="s">
        <v>14</v>
      </c>
      <c r="D1708" s="2">
        <v>45102</v>
      </c>
      <c r="E1708" s="5" t="s">
        <v>76</v>
      </c>
      <c r="F1708" s="5" t="s">
        <v>82</v>
      </c>
      <c r="G1708" s="5" t="s">
        <v>82</v>
      </c>
      <c r="H1708" t="s">
        <v>23</v>
      </c>
      <c r="I1708" s="4">
        <v>5130</v>
      </c>
      <c r="J1708" s="5">
        <v>10</v>
      </c>
      <c r="K1708" s="4">
        <f t="shared" si="46"/>
        <v>51300</v>
      </c>
      <c r="L1708" s="4">
        <f t="shared" si="47"/>
        <v>20520</v>
      </c>
      <c r="M1708" s="3">
        <v>0.4</v>
      </c>
    </row>
    <row r="1709" spans="2:13" x14ac:dyDescent="0.25">
      <c r="B1709" t="s">
        <v>27</v>
      </c>
      <c r="C1709" s="1" t="s">
        <v>14</v>
      </c>
      <c r="D1709" s="2">
        <v>45102</v>
      </c>
      <c r="E1709" s="5" t="s">
        <v>76</v>
      </c>
      <c r="F1709" s="5" t="s">
        <v>82</v>
      </c>
      <c r="G1709" s="5" t="s">
        <v>82</v>
      </c>
      <c r="H1709" t="s">
        <v>31</v>
      </c>
      <c r="I1709" s="4">
        <v>5300</v>
      </c>
      <c r="J1709" s="5">
        <v>11</v>
      </c>
      <c r="K1709" s="4">
        <f t="shared" si="46"/>
        <v>58300</v>
      </c>
      <c r="L1709" s="4">
        <f t="shared" si="47"/>
        <v>17490</v>
      </c>
      <c r="M1709" s="3">
        <v>0.3</v>
      </c>
    </row>
    <row r="1710" spans="2:13" x14ac:dyDescent="0.25">
      <c r="B1710" t="s">
        <v>27</v>
      </c>
      <c r="C1710" s="1" t="s">
        <v>20</v>
      </c>
      <c r="D1710" s="2">
        <v>45109</v>
      </c>
      <c r="E1710" s="5" t="s">
        <v>76</v>
      </c>
      <c r="F1710" s="5" t="s">
        <v>79</v>
      </c>
      <c r="G1710" s="5" t="s">
        <v>80</v>
      </c>
      <c r="H1710" t="s">
        <v>33</v>
      </c>
      <c r="I1710" s="4">
        <v>4600</v>
      </c>
      <c r="J1710" s="5">
        <v>9</v>
      </c>
      <c r="K1710" s="4">
        <f t="shared" si="46"/>
        <v>41400</v>
      </c>
      <c r="L1710" s="4">
        <f t="shared" si="47"/>
        <v>10350</v>
      </c>
      <c r="M1710" s="3">
        <v>0.25</v>
      </c>
    </row>
    <row r="1711" spans="2:13" x14ac:dyDescent="0.25">
      <c r="B1711" t="s">
        <v>24</v>
      </c>
      <c r="C1711" s="1" t="s">
        <v>20</v>
      </c>
      <c r="D1711" s="2">
        <v>45109</v>
      </c>
      <c r="E1711" s="5" t="s">
        <v>76</v>
      </c>
      <c r="F1711" s="5" t="s">
        <v>79</v>
      </c>
      <c r="G1711" s="5" t="s">
        <v>80</v>
      </c>
      <c r="H1711" t="s">
        <v>18</v>
      </c>
      <c r="I1711" s="4">
        <v>8902</v>
      </c>
      <c r="J1711" s="5">
        <v>6</v>
      </c>
      <c r="K1711" s="4">
        <f t="shared" si="46"/>
        <v>53412</v>
      </c>
      <c r="L1711" s="4">
        <f t="shared" si="47"/>
        <v>18694.199999999997</v>
      </c>
      <c r="M1711" s="3">
        <v>0.35</v>
      </c>
    </row>
    <row r="1712" spans="2:13" x14ac:dyDescent="0.25">
      <c r="B1712" t="s">
        <v>13</v>
      </c>
      <c r="C1712" s="1" t="s">
        <v>14</v>
      </c>
      <c r="D1712" s="2">
        <v>45109</v>
      </c>
      <c r="E1712" s="5" t="s">
        <v>76</v>
      </c>
      <c r="F1712" s="5" t="s">
        <v>82</v>
      </c>
      <c r="G1712" s="5" t="s">
        <v>82</v>
      </c>
      <c r="H1712" t="s">
        <v>31</v>
      </c>
      <c r="I1712" s="4">
        <v>5300</v>
      </c>
      <c r="J1712" s="5">
        <v>12</v>
      </c>
      <c r="K1712" s="4">
        <f t="shared" si="46"/>
        <v>63600</v>
      </c>
      <c r="L1712" s="4">
        <f t="shared" si="47"/>
        <v>19080</v>
      </c>
      <c r="M1712" s="3">
        <v>0.3</v>
      </c>
    </row>
    <row r="1713" spans="2:13" x14ac:dyDescent="0.25">
      <c r="B1713" t="s">
        <v>27</v>
      </c>
      <c r="C1713" s="1" t="s">
        <v>20</v>
      </c>
      <c r="D1713" s="2">
        <v>45109</v>
      </c>
      <c r="E1713" s="5" t="s">
        <v>76</v>
      </c>
      <c r="F1713" s="5" t="s">
        <v>82</v>
      </c>
      <c r="G1713" s="5" t="s">
        <v>82</v>
      </c>
      <c r="H1713" t="s">
        <v>29</v>
      </c>
      <c r="I1713" s="4">
        <v>5340</v>
      </c>
      <c r="J1713" s="5">
        <v>12</v>
      </c>
      <c r="K1713" s="4">
        <f t="shared" si="46"/>
        <v>64080</v>
      </c>
      <c r="L1713" s="4">
        <f t="shared" si="47"/>
        <v>19224</v>
      </c>
      <c r="M1713" s="3">
        <v>0.3</v>
      </c>
    </row>
    <row r="1714" spans="2:13" x14ac:dyDescent="0.25">
      <c r="B1714" t="s">
        <v>27</v>
      </c>
      <c r="C1714" s="1" t="s">
        <v>14</v>
      </c>
      <c r="D1714" s="2">
        <v>45116</v>
      </c>
      <c r="E1714" s="5" t="s">
        <v>76</v>
      </c>
      <c r="F1714" s="5" t="s">
        <v>79</v>
      </c>
      <c r="G1714" s="5" t="s">
        <v>80</v>
      </c>
      <c r="H1714" t="s">
        <v>19</v>
      </c>
      <c r="I1714" s="4">
        <v>500</v>
      </c>
      <c r="J1714" s="5">
        <v>7</v>
      </c>
      <c r="K1714" s="4">
        <f t="shared" si="46"/>
        <v>3500</v>
      </c>
      <c r="L1714" s="4">
        <f t="shared" si="47"/>
        <v>875</v>
      </c>
      <c r="M1714" s="3">
        <v>0.25</v>
      </c>
    </row>
    <row r="1715" spans="2:13" x14ac:dyDescent="0.25">
      <c r="B1715" t="s">
        <v>13</v>
      </c>
      <c r="C1715" s="1" t="s">
        <v>20</v>
      </c>
      <c r="D1715" s="2">
        <v>45116</v>
      </c>
      <c r="E1715" s="5" t="s">
        <v>76</v>
      </c>
      <c r="F1715" s="5" t="s">
        <v>82</v>
      </c>
      <c r="G1715" s="5" t="s">
        <v>82</v>
      </c>
      <c r="H1715" t="s">
        <v>29</v>
      </c>
      <c r="I1715" s="4">
        <v>5340</v>
      </c>
      <c r="J1715" s="5">
        <v>2</v>
      </c>
      <c r="K1715" s="4">
        <f t="shared" si="46"/>
        <v>10680</v>
      </c>
      <c r="L1715" s="4">
        <f t="shared" si="47"/>
        <v>3204</v>
      </c>
      <c r="M1715" s="3">
        <v>0.3</v>
      </c>
    </row>
    <row r="1716" spans="2:13" x14ac:dyDescent="0.25">
      <c r="B1716" t="s">
        <v>22</v>
      </c>
      <c r="C1716" s="1" t="s">
        <v>14</v>
      </c>
      <c r="D1716" s="2">
        <v>45116</v>
      </c>
      <c r="E1716" s="5" t="s">
        <v>76</v>
      </c>
      <c r="F1716" s="5" t="s">
        <v>82</v>
      </c>
      <c r="G1716" s="5" t="s">
        <v>82</v>
      </c>
      <c r="H1716" t="s">
        <v>32</v>
      </c>
      <c r="I1716" s="4">
        <v>3200</v>
      </c>
      <c r="J1716" s="5">
        <v>8</v>
      </c>
      <c r="K1716" s="4">
        <f t="shared" si="46"/>
        <v>25600</v>
      </c>
      <c r="L1716" s="4">
        <f t="shared" si="47"/>
        <v>5120</v>
      </c>
      <c r="M1716" s="3">
        <v>0.2</v>
      </c>
    </row>
    <row r="1717" spans="2:13" x14ac:dyDescent="0.25">
      <c r="B1717" t="s">
        <v>13</v>
      </c>
      <c r="C1717" s="1" t="s">
        <v>20</v>
      </c>
      <c r="D1717" s="2">
        <v>45116</v>
      </c>
      <c r="E1717" s="5" t="s">
        <v>76</v>
      </c>
      <c r="F1717" s="5" t="s">
        <v>82</v>
      </c>
      <c r="G1717" s="5" t="s">
        <v>82</v>
      </c>
      <c r="H1717" t="s">
        <v>33</v>
      </c>
      <c r="I1717" s="4">
        <v>4600</v>
      </c>
      <c r="J1717" s="5">
        <v>8</v>
      </c>
      <c r="K1717" s="4">
        <f t="shared" si="46"/>
        <v>36800</v>
      </c>
      <c r="L1717" s="4">
        <f t="shared" si="47"/>
        <v>9200</v>
      </c>
      <c r="M1717" s="3">
        <v>0.25</v>
      </c>
    </row>
    <row r="1718" spans="2:13" x14ac:dyDescent="0.25">
      <c r="B1718" t="s">
        <v>13</v>
      </c>
      <c r="C1718" s="1" t="s">
        <v>20</v>
      </c>
      <c r="D1718" s="2">
        <v>45123</v>
      </c>
      <c r="E1718" s="5" t="s">
        <v>76</v>
      </c>
      <c r="F1718" s="5" t="s">
        <v>82</v>
      </c>
      <c r="G1718" s="5" t="s">
        <v>82</v>
      </c>
      <c r="H1718" t="s">
        <v>26</v>
      </c>
      <c r="I1718" s="4">
        <v>1700</v>
      </c>
      <c r="J1718" s="5">
        <v>6</v>
      </c>
      <c r="K1718" s="4">
        <f t="shared" si="46"/>
        <v>10200</v>
      </c>
      <c r="L1718" s="4">
        <f t="shared" si="47"/>
        <v>5100</v>
      </c>
      <c r="M1718" s="3">
        <v>0.5</v>
      </c>
    </row>
    <row r="1719" spans="2:13" x14ac:dyDescent="0.25">
      <c r="B1719" t="s">
        <v>13</v>
      </c>
      <c r="C1719" s="1" t="s">
        <v>20</v>
      </c>
      <c r="D1719" s="2">
        <v>45123</v>
      </c>
      <c r="E1719" s="5" t="s">
        <v>76</v>
      </c>
      <c r="F1719" s="5" t="s">
        <v>79</v>
      </c>
      <c r="G1719" s="5" t="s">
        <v>80</v>
      </c>
      <c r="H1719" t="s">
        <v>30</v>
      </c>
      <c r="I1719" s="4">
        <v>3400</v>
      </c>
      <c r="J1719" s="5">
        <v>8</v>
      </c>
      <c r="K1719" s="4">
        <f t="shared" si="46"/>
        <v>27200</v>
      </c>
      <c r="L1719" s="4">
        <f t="shared" si="47"/>
        <v>9520</v>
      </c>
      <c r="M1719" s="3">
        <v>0.35</v>
      </c>
    </row>
    <row r="1720" spans="2:13" x14ac:dyDescent="0.25">
      <c r="B1720" t="s">
        <v>34</v>
      </c>
      <c r="C1720" s="1" t="s">
        <v>20</v>
      </c>
      <c r="D1720" s="2">
        <v>45123</v>
      </c>
      <c r="E1720" s="5" t="s">
        <v>76</v>
      </c>
      <c r="F1720" s="5" t="s">
        <v>82</v>
      </c>
      <c r="G1720" s="5" t="s">
        <v>82</v>
      </c>
      <c r="H1720" t="s">
        <v>35</v>
      </c>
      <c r="I1720" s="4">
        <v>4500</v>
      </c>
      <c r="J1720" s="5">
        <v>7</v>
      </c>
      <c r="K1720" s="4">
        <f t="shared" si="46"/>
        <v>31500</v>
      </c>
      <c r="L1720" s="4">
        <f t="shared" si="47"/>
        <v>7875</v>
      </c>
      <c r="M1720" s="3">
        <v>0.25</v>
      </c>
    </row>
    <row r="1721" spans="2:13" x14ac:dyDescent="0.25">
      <c r="B1721" t="s">
        <v>13</v>
      </c>
      <c r="C1721" s="1" t="s">
        <v>14</v>
      </c>
      <c r="D1721" s="2">
        <v>45123</v>
      </c>
      <c r="E1721" s="5" t="s">
        <v>76</v>
      </c>
      <c r="F1721" s="5" t="s">
        <v>82</v>
      </c>
      <c r="G1721" s="5" t="s">
        <v>82</v>
      </c>
      <c r="H1721" t="s">
        <v>33</v>
      </c>
      <c r="I1721" s="4">
        <v>4600</v>
      </c>
      <c r="J1721" s="5">
        <v>11</v>
      </c>
      <c r="K1721" s="4">
        <f t="shared" si="46"/>
        <v>50600</v>
      </c>
      <c r="L1721" s="4">
        <f t="shared" si="47"/>
        <v>12650</v>
      </c>
      <c r="M1721" s="3">
        <v>0.25</v>
      </c>
    </row>
    <row r="1722" spans="2:13" x14ac:dyDescent="0.25">
      <c r="B1722" t="s">
        <v>13</v>
      </c>
      <c r="C1722" s="1" t="s">
        <v>20</v>
      </c>
      <c r="D1722" s="2">
        <v>45130</v>
      </c>
      <c r="E1722" s="5" t="s">
        <v>76</v>
      </c>
      <c r="F1722" s="5" t="s">
        <v>82</v>
      </c>
      <c r="G1722" s="5" t="s">
        <v>82</v>
      </c>
      <c r="H1722" t="s">
        <v>25</v>
      </c>
      <c r="I1722" s="4">
        <v>300</v>
      </c>
      <c r="J1722" s="5">
        <v>12</v>
      </c>
      <c r="K1722" s="4">
        <f t="shared" si="46"/>
        <v>3600</v>
      </c>
      <c r="L1722" s="4">
        <f t="shared" si="47"/>
        <v>540</v>
      </c>
      <c r="M1722" s="3">
        <v>0.15</v>
      </c>
    </row>
    <row r="1723" spans="2:13" x14ac:dyDescent="0.25">
      <c r="B1723" t="s">
        <v>13</v>
      </c>
      <c r="C1723" s="1" t="s">
        <v>20</v>
      </c>
      <c r="D1723" s="2">
        <v>45130</v>
      </c>
      <c r="E1723" s="5" t="s">
        <v>76</v>
      </c>
      <c r="F1723" s="5" t="s">
        <v>82</v>
      </c>
      <c r="G1723" s="5" t="s">
        <v>82</v>
      </c>
      <c r="H1723" t="s">
        <v>33</v>
      </c>
      <c r="I1723" s="4">
        <v>4600</v>
      </c>
      <c r="J1723" s="5">
        <v>3</v>
      </c>
      <c r="K1723" s="4">
        <f t="shared" si="46"/>
        <v>13800</v>
      </c>
      <c r="L1723" s="4">
        <f t="shared" si="47"/>
        <v>3450</v>
      </c>
      <c r="M1723" s="3">
        <v>0.25</v>
      </c>
    </row>
    <row r="1724" spans="2:13" x14ac:dyDescent="0.25">
      <c r="B1724" t="s">
        <v>13</v>
      </c>
      <c r="C1724" s="1" t="s">
        <v>14</v>
      </c>
      <c r="D1724" s="2">
        <v>45130</v>
      </c>
      <c r="E1724" s="5" t="s">
        <v>76</v>
      </c>
      <c r="F1724" s="5" t="s">
        <v>79</v>
      </c>
      <c r="G1724" s="5" t="s">
        <v>80</v>
      </c>
      <c r="H1724" t="s">
        <v>23</v>
      </c>
      <c r="I1724" s="4">
        <v>5130</v>
      </c>
      <c r="J1724" s="5">
        <v>6</v>
      </c>
      <c r="K1724" s="4">
        <f t="shared" si="46"/>
        <v>30780</v>
      </c>
      <c r="L1724" s="4">
        <f t="shared" si="47"/>
        <v>12312</v>
      </c>
      <c r="M1724" s="3">
        <v>0.4</v>
      </c>
    </row>
    <row r="1725" spans="2:13" x14ac:dyDescent="0.25">
      <c r="B1725" t="s">
        <v>34</v>
      </c>
      <c r="C1725" s="1" t="s">
        <v>14</v>
      </c>
      <c r="D1725" s="2">
        <v>45130</v>
      </c>
      <c r="E1725" s="5" t="s">
        <v>76</v>
      </c>
      <c r="F1725" s="5" t="s">
        <v>82</v>
      </c>
      <c r="G1725" s="5" t="s">
        <v>82</v>
      </c>
      <c r="H1725" t="s">
        <v>33</v>
      </c>
      <c r="I1725" s="4">
        <v>4600</v>
      </c>
      <c r="J1725" s="5">
        <v>8</v>
      </c>
      <c r="K1725" s="4">
        <f t="shared" si="46"/>
        <v>36800</v>
      </c>
      <c r="L1725" s="4">
        <f t="shared" si="47"/>
        <v>9200</v>
      </c>
      <c r="M1725" s="3">
        <v>0.25</v>
      </c>
    </row>
    <row r="1726" spans="2:13" x14ac:dyDescent="0.25">
      <c r="B1726" t="s">
        <v>13</v>
      </c>
      <c r="C1726" s="1" t="s">
        <v>20</v>
      </c>
      <c r="D1726" s="2">
        <v>45137</v>
      </c>
      <c r="E1726" s="5" t="s">
        <v>76</v>
      </c>
      <c r="F1726" s="5" t="s">
        <v>79</v>
      </c>
      <c r="G1726" s="5" t="s">
        <v>80</v>
      </c>
      <c r="H1726" t="s">
        <v>28</v>
      </c>
      <c r="I1726" s="4">
        <v>1500</v>
      </c>
      <c r="J1726" s="5">
        <v>4</v>
      </c>
      <c r="K1726" s="4">
        <f t="shared" si="46"/>
        <v>6000</v>
      </c>
      <c r="L1726" s="4">
        <f t="shared" si="47"/>
        <v>2400</v>
      </c>
      <c r="M1726" s="3">
        <v>0.4</v>
      </c>
    </row>
    <row r="1727" spans="2:13" x14ac:dyDescent="0.25">
      <c r="B1727" t="s">
        <v>27</v>
      </c>
      <c r="C1727" s="1" t="s">
        <v>14</v>
      </c>
      <c r="D1727" s="2">
        <v>45137</v>
      </c>
      <c r="E1727" s="5" t="s">
        <v>76</v>
      </c>
      <c r="F1727" s="5" t="s">
        <v>82</v>
      </c>
      <c r="G1727" s="5" t="s">
        <v>82</v>
      </c>
      <c r="H1727" t="s">
        <v>21</v>
      </c>
      <c r="I1727" s="4">
        <v>1200</v>
      </c>
      <c r="J1727" s="5">
        <v>9</v>
      </c>
      <c r="K1727" s="4">
        <f t="shared" si="46"/>
        <v>10800</v>
      </c>
      <c r="L1727" s="4">
        <f t="shared" si="47"/>
        <v>3240</v>
      </c>
      <c r="M1727" s="3">
        <v>0.3</v>
      </c>
    </row>
    <row r="1728" spans="2:13" x14ac:dyDescent="0.25">
      <c r="B1728" t="s">
        <v>13</v>
      </c>
      <c r="C1728" s="1" t="s">
        <v>20</v>
      </c>
      <c r="D1728" s="2">
        <v>45137</v>
      </c>
      <c r="E1728" s="5" t="s">
        <v>76</v>
      </c>
      <c r="F1728" s="5" t="s">
        <v>79</v>
      </c>
      <c r="G1728" s="5" t="s">
        <v>80</v>
      </c>
      <c r="H1728" t="s">
        <v>30</v>
      </c>
      <c r="I1728" s="4">
        <v>3400</v>
      </c>
      <c r="J1728" s="5">
        <v>4</v>
      </c>
      <c r="K1728" s="4">
        <f t="shared" si="46"/>
        <v>13600</v>
      </c>
      <c r="L1728" s="4">
        <f t="shared" si="47"/>
        <v>4760</v>
      </c>
      <c r="M1728" s="3">
        <v>0.35</v>
      </c>
    </row>
    <row r="1729" spans="2:13" x14ac:dyDescent="0.25">
      <c r="B1729" t="s">
        <v>27</v>
      </c>
      <c r="C1729" s="1" t="s">
        <v>20</v>
      </c>
      <c r="D1729" s="2">
        <v>45137</v>
      </c>
      <c r="E1729" s="5" t="s">
        <v>76</v>
      </c>
      <c r="F1729" s="5" t="s">
        <v>82</v>
      </c>
      <c r="G1729" s="5" t="s">
        <v>82</v>
      </c>
      <c r="H1729" t="s">
        <v>31</v>
      </c>
      <c r="I1729" s="4">
        <v>5300</v>
      </c>
      <c r="J1729" s="5">
        <v>11</v>
      </c>
      <c r="K1729" s="4">
        <f t="shared" si="46"/>
        <v>58300</v>
      </c>
      <c r="L1729" s="4">
        <f t="shared" si="47"/>
        <v>17490</v>
      </c>
      <c r="M1729" s="3">
        <v>0.3</v>
      </c>
    </row>
    <row r="1730" spans="2:13" x14ac:dyDescent="0.25">
      <c r="B1730" t="s">
        <v>27</v>
      </c>
      <c r="C1730" s="1" t="s">
        <v>20</v>
      </c>
      <c r="D1730" s="2">
        <v>45144</v>
      </c>
      <c r="E1730" s="5" t="s">
        <v>76</v>
      </c>
      <c r="F1730" s="5" t="s">
        <v>82</v>
      </c>
      <c r="G1730" s="5" t="s">
        <v>82</v>
      </c>
      <c r="H1730" t="s">
        <v>19</v>
      </c>
      <c r="I1730" s="4">
        <v>500</v>
      </c>
      <c r="J1730" s="5">
        <v>9</v>
      </c>
      <c r="K1730" s="4">
        <f t="shared" si="46"/>
        <v>4500</v>
      </c>
      <c r="L1730" s="4">
        <f t="shared" si="47"/>
        <v>1125</v>
      </c>
      <c r="M1730" s="3">
        <v>0.25</v>
      </c>
    </row>
    <row r="1731" spans="2:13" x14ac:dyDescent="0.25">
      <c r="B1731" t="s">
        <v>13</v>
      </c>
      <c r="C1731" s="1" t="s">
        <v>14</v>
      </c>
      <c r="D1731" s="2">
        <v>45144</v>
      </c>
      <c r="E1731" s="5" t="s">
        <v>76</v>
      </c>
      <c r="F1731" s="5" t="s">
        <v>79</v>
      </c>
      <c r="G1731" s="5" t="s">
        <v>80</v>
      </c>
      <c r="H1731" t="s">
        <v>29</v>
      </c>
      <c r="I1731" s="4">
        <v>5340</v>
      </c>
      <c r="J1731" s="5">
        <v>3</v>
      </c>
      <c r="K1731" s="4">
        <f t="shared" si="46"/>
        <v>16020</v>
      </c>
      <c r="L1731" s="4">
        <f t="shared" si="47"/>
        <v>4806</v>
      </c>
      <c r="M1731" s="3">
        <v>0.3</v>
      </c>
    </row>
    <row r="1732" spans="2:13" x14ac:dyDescent="0.25">
      <c r="B1732" t="s">
        <v>24</v>
      </c>
      <c r="C1732" s="1" t="s">
        <v>14</v>
      </c>
      <c r="D1732" s="2">
        <v>45144</v>
      </c>
      <c r="E1732" s="5" t="s">
        <v>76</v>
      </c>
      <c r="F1732" s="5" t="s">
        <v>82</v>
      </c>
      <c r="G1732" s="5" t="s">
        <v>82</v>
      </c>
      <c r="H1732" t="s">
        <v>26</v>
      </c>
      <c r="I1732" s="4">
        <v>1700</v>
      </c>
      <c r="J1732" s="5">
        <v>12</v>
      </c>
      <c r="K1732" s="4">
        <f t="shared" si="46"/>
        <v>20400</v>
      </c>
      <c r="L1732" s="4">
        <f t="shared" si="47"/>
        <v>10200</v>
      </c>
      <c r="M1732" s="3">
        <v>0.5</v>
      </c>
    </row>
    <row r="1733" spans="2:13" x14ac:dyDescent="0.25">
      <c r="B1733" t="s">
        <v>24</v>
      </c>
      <c r="C1733" s="1" t="s">
        <v>20</v>
      </c>
      <c r="D1733" s="2">
        <v>45144</v>
      </c>
      <c r="E1733" s="5" t="s">
        <v>76</v>
      </c>
      <c r="F1733" s="5" t="s">
        <v>79</v>
      </c>
      <c r="G1733" s="5" t="s">
        <v>80</v>
      </c>
      <c r="H1733" t="s">
        <v>35</v>
      </c>
      <c r="I1733" s="4">
        <v>4500</v>
      </c>
      <c r="J1733" s="5">
        <v>6</v>
      </c>
      <c r="K1733" s="4">
        <f t="shared" si="46"/>
        <v>27000</v>
      </c>
      <c r="L1733" s="4">
        <f t="shared" si="47"/>
        <v>6750</v>
      </c>
      <c r="M1733" s="3">
        <v>0.25</v>
      </c>
    </row>
    <row r="1734" spans="2:13" x14ac:dyDescent="0.25">
      <c r="B1734" t="s">
        <v>24</v>
      </c>
      <c r="C1734" s="1" t="s">
        <v>14</v>
      </c>
      <c r="D1734" s="2">
        <v>45151</v>
      </c>
      <c r="E1734" s="5" t="s">
        <v>76</v>
      </c>
      <c r="F1734" s="5" t="s">
        <v>82</v>
      </c>
      <c r="G1734" s="5" t="s">
        <v>82</v>
      </c>
      <c r="H1734" t="s">
        <v>25</v>
      </c>
      <c r="I1734" s="4">
        <v>300</v>
      </c>
      <c r="J1734" s="5">
        <v>5</v>
      </c>
      <c r="K1734" s="4">
        <f t="shared" si="46"/>
        <v>1500</v>
      </c>
      <c r="L1734" s="4">
        <f t="shared" si="47"/>
        <v>225</v>
      </c>
      <c r="M1734" s="3">
        <v>0.15</v>
      </c>
    </row>
    <row r="1735" spans="2:13" x14ac:dyDescent="0.25">
      <c r="B1735" t="s">
        <v>13</v>
      </c>
      <c r="C1735" s="1" t="s">
        <v>20</v>
      </c>
      <c r="D1735" s="2">
        <v>45151</v>
      </c>
      <c r="E1735" s="5" t="s">
        <v>76</v>
      </c>
      <c r="F1735" s="5" t="s">
        <v>82</v>
      </c>
      <c r="G1735" s="5" t="s">
        <v>82</v>
      </c>
      <c r="H1735" t="s">
        <v>35</v>
      </c>
      <c r="I1735" s="4">
        <v>4500</v>
      </c>
      <c r="J1735" s="5">
        <v>1</v>
      </c>
      <c r="K1735" s="4">
        <f t="shared" si="46"/>
        <v>4500</v>
      </c>
      <c r="L1735" s="4">
        <f t="shared" si="47"/>
        <v>1125</v>
      </c>
      <c r="M1735" s="3">
        <v>0.25</v>
      </c>
    </row>
    <row r="1736" spans="2:13" x14ac:dyDescent="0.25">
      <c r="B1736" t="s">
        <v>13</v>
      </c>
      <c r="C1736" s="1" t="s">
        <v>20</v>
      </c>
      <c r="D1736" s="2">
        <v>45151</v>
      </c>
      <c r="E1736" s="5" t="s">
        <v>76</v>
      </c>
      <c r="F1736" s="5" t="s">
        <v>82</v>
      </c>
      <c r="G1736" s="5" t="s">
        <v>82</v>
      </c>
      <c r="H1736" t="s">
        <v>19</v>
      </c>
      <c r="I1736" s="4">
        <v>500</v>
      </c>
      <c r="J1736" s="5">
        <v>9</v>
      </c>
      <c r="K1736" s="4">
        <f t="shared" si="46"/>
        <v>4500</v>
      </c>
      <c r="L1736" s="4">
        <f t="shared" si="47"/>
        <v>1125</v>
      </c>
      <c r="M1736" s="3">
        <v>0.25</v>
      </c>
    </row>
    <row r="1737" spans="2:13" x14ac:dyDescent="0.25">
      <c r="B1737" t="s">
        <v>24</v>
      </c>
      <c r="C1737" s="1" t="s">
        <v>20</v>
      </c>
      <c r="D1737" s="2">
        <v>45151</v>
      </c>
      <c r="E1737" s="5" t="s">
        <v>76</v>
      </c>
      <c r="F1737" s="5" t="s">
        <v>82</v>
      </c>
      <c r="G1737" s="5" t="s">
        <v>82</v>
      </c>
      <c r="H1737" t="s">
        <v>23</v>
      </c>
      <c r="I1737" s="4">
        <v>5130</v>
      </c>
      <c r="J1737" s="5">
        <v>11</v>
      </c>
      <c r="K1737" s="4">
        <f t="shared" si="46"/>
        <v>56430</v>
      </c>
      <c r="L1737" s="4">
        <f t="shared" si="47"/>
        <v>22572</v>
      </c>
      <c r="M1737" s="3">
        <v>0.4</v>
      </c>
    </row>
    <row r="1738" spans="2:13" x14ac:dyDescent="0.25">
      <c r="B1738" t="s">
        <v>13</v>
      </c>
      <c r="C1738" s="1" t="s">
        <v>20</v>
      </c>
      <c r="D1738" s="2">
        <v>45158</v>
      </c>
      <c r="E1738" s="5" t="s">
        <v>76</v>
      </c>
      <c r="F1738" s="5" t="s">
        <v>82</v>
      </c>
      <c r="G1738" s="5" t="s">
        <v>82</v>
      </c>
      <c r="H1738" t="s">
        <v>19</v>
      </c>
      <c r="I1738" s="4">
        <v>500</v>
      </c>
      <c r="J1738" s="5">
        <v>12</v>
      </c>
      <c r="K1738" s="4">
        <f t="shared" si="46"/>
        <v>6000</v>
      </c>
      <c r="L1738" s="4">
        <f t="shared" si="47"/>
        <v>1500</v>
      </c>
      <c r="M1738" s="3">
        <v>0.25</v>
      </c>
    </row>
    <row r="1739" spans="2:13" x14ac:dyDescent="0.25">
      <c r="B1739" t="s">
        <v>27</v>
      </c>
      <c r="C1739" s="1" t="s">
        <v>20</v>
      </c>
      <c r="D1739" s="2">
        <v>45158</v>
      </c>
      <c r="E1739" s="5" t="s">
        <v>76</v>
      </c>
      <c r="F1739" s="5" t="s">
        <v>82</v>
      </c>
      <c r="G1739" s="5" t="s">
        <v>82</v>
      </c>
      <c r="H1739" t="s">
        <v>31</v>
      </c>
      <c r="I1739" s="4">
        <v>5300</v>
      </c>
      <c r="J1739" s="5">
        <v>7</v>
      </c>
      <c r="K1739" s="4">
        <f t="shared" si="46"/>
        <v>37100</v>
      </c>
      <c r="L1739" s="4">
        <f t="shared" si="47"/>
        <v>11130</v>
      </c>
      <c r="M1739" s="3">
        <v>0.3</v>
      </c>
    </row>
    <row r="1740" spans="2:13" x14ac:dyDescent="0.25">
      <c r="B1740" t="s">
        <v>13</v>
      </c>
      <c r="C1740" s="1" t="s">
        <v>14</v>
      </c>
      <c r="D1740" s="2">
        <v>45158</v>
      </c>
      <c r="E1740" s="5" t="s">
        <v>76</v>
      </c>
      <c r="F1740" s="5" t="s">
        <v>82</v>
      </c>
      <c r="G1740" s="5" t="s">
        <v>82</v>
      </c>
      <c r="H1740" t="s">
        <v>32</v>
      </c>
      <c r="I1740" s="4">
        <v>3200</v>
      </c>
      <c r="J1740" s="5">
        <v>15</v>
      </c>
      <c r="K1740" s="4">
        <f t="shared" si="46"/>
        <v>48000</v>
      </c>
      <c r="L1740" s="4">
        <f t="shared" si="47"/>
        <v>9600</v>
      </c>
      <c r="M1740" s="3">
        <v>0.2</v>
      </c>
    </row>
    <row r="1741" spans="2:13" x14ac:dyDescent="0.25">
      <c r="B1741" t="s">
        <v>24</v>
      </c>
      <c r="C1741" s="1" t="s">
        <v>14</v>
      </c>
      <c r="D1741" s="2">
        <v>45158</v>
      </c>
      <c r="E1741" s="5" t="s">
        <v>76</v>
      </c>
      <c r="F1741" s="5" t="s">
        <v>82</v>
      </c>
      <c r="G1741" s="5" t="s">
        <v>82</v>
      </c>
      <c r="H1741" t="s">
        <v>23</v>
      </c>
      <c r="I1741" s="4">
        <v>5130</v>
      </c>
      <c r="J1741" s="5">
        <v>15</v>
      </c>
      <c r="K1741" s="4">
        <f t="shared" si="46"/>
        <v>76950</v>
      </c>
      <c r="L1741" s="4">
        <f t="shared" si="47"/>
        <v>30780</v>
      </c>
      <c r="M1741" s="3">
        <v>0.4</v>
      </c>
    </row>
    <row r="1742" spans="2:13" x14ac:dyDescent="0.25">
      <c r="B1742" t="s">
        <v>13</v>
      </c>
      <c r="C1742" s="1" t="s">
        <v>20</v>
      </c>
      <c r="D1742" s="2">
        <v>45165</v>
      </c>
      <c r="E1742" s="5" t="s">
        <v>76</v>
      </c>
      <c r="F1742" s="5" t="s">
        <v>82</v>
      </c>
      <c r="G1742" s="5" t="s">
        <v>82</v>
      </c>
      <c r="H1742" t="s">
        <v>26</v>
      </c>
      <c r="I1742" s="4">
        <v>1700</v>
      </c>
      <c r="J1742" s="5">
        <v>7</v>
      </c>
      <c r="K1742" s="4">
        <f t="shared" si="46"/>
        <v>11900</v>
      </c>
      <c r="L1742" s="4">
        <f t="shared" si="47"/>
        <v>5950</v>
      </c>
      <c r="M1742" s="3">
        <v>0.5</v>
      </c>
    </row>
    <row r="1743" spans="2:13" x14ac:dyDescent="0.25">
      <c r="B1743" t="s">
        <v>24</v>
      </c>
      <c r="C1743" s="1" t="s">
        <v>20</v>
      </c>
      <c r="D1743" s="2">
        <v>45165</v>
      </c>
      <c r="E1743" s="5" t="s">
        <v>76</v>
      </c>
      <c r="F1743" s="5" t="s">
        <v>82</v>
      </c>
      <c r="G1743" s="5" t="s">
        <v>82</v>
      </c>
      <c r="H1743" t="s">
        <v>31</v>
      </c>
      <c r="I1743" s="4">
        <v>5300</v>
      </c>
      <c r="J1743" s="5">
        <v>6</v>
      </c>
      <c r="K1743" s="4">
        <f t="shared" si="46"/>
        <v>31800</v>
      </c>
      <c r="L1743" s="4">
        <f t="shared" si="47"/>
        <v>9540</v>
      </c>
      <c r="M1743" s="3">
        <v>0.3</v>
      </c>
    </row>
    <row r="1744" spans="2:13" x14ac:dyDescent="0.25">
      <c r="B1744" t="s">
        <v>13</v>
      </c>
      <c r="C1744" s="1" t="s">
        <v>20</v>
      </c>
      <c r="D1744" s="2">
        <v>45165</v>
      </c>
      <c r="E1744" s="5" t="s">
        <v>76</v>
      </c>
      <c r="F1744" s="5" t="s">
        <v>82</v>
      </c>
      <c r="G1744" s="5" t="s">
        <v>82</v>
      </c>
      <c r="H1744" t="s">
        <v>31</v>
      </c>
      <c r="I1744" s="4">
        <v>5300</v>
      </c>
      <c r="J1744" s="5">
        <v>8</v>
      </c>
      <c r="K1744" s="4">
        <f t="shared" si="46"/>
        <v>42400</v>
      </c>
      <c r="L1744" s="4">
        <f t="shared" si="47"/>
        <v>12720</v>
      </c>
      <c r="M1744" s="3">
        <v>0.3</v>
      </c>
    </row>
    <row r="1745" spans="2:13" x14ac:dyDescent="0.25">
      <c r="B1745" t="s">
        <v>13</v>
      </c>
      <c r="C1745" s="1" t="s">
        <v>20</v>
      </c>
      <c r="D1745" s="2">
        <v>45165</v>
      </c>
      <c r="E1745" s="5" t="s">
        <v>76</v>
      </c>
      <c r="F1745" s="5" t="s">
        <v>82</v>
      </c>
      <c r="G1745" s="5" t="s">
        <v>82</v>
      </c>
      <c r="H1745" t="s">
        <v>29</v>
      </c>
      <c r="I1745" s="4">
        <v>5340</v>
      </c>
      <c r="J1745" s="5">
        <v>10</v>
      </c>
      <c r="K1745" s="4">
        <f t="shared" si="46"/>
        <v>53400</v>
      </c>
      <c r="L1745" s="4">
        <f t="shared" si="47"/>
        <v>16020</v>
      </c>
      <c r="M1745" s="3">
        <v>0.3</v>
      </c>
    </row>
    <row r="1746" spans="2:13" x14ac:dyDescent="0.25">
      <c r="B1746" t="s">
        <v>22</v>
      </c>
      <c r="C1746" s="1" t="s">
        <v>14</v>
      </c>
      <c r="D1746" s="2">
        <v>44562</v>
      </c>
      <c r="E1746" s="5" t="s">
        <v>76</v>
      </c>
      <c r="F1746" s="5" t="s">
        <v>79</v>
      </c>
      <c r="G1746" s="5" t="s">
        <v>80</v>
      </c>
      <c r="H1746" t="s">
        <v>25</v>
      </c>
      <c r="I1746" s="4">
        <v>300</v>
      </c>
      <c r="J1746" s="5">
        <v>7</v>
      </c>
      <c r="K1746" s="4">
        <v>2100</v>
      </c>
      <c r="L1746" s="4">
        <v>315</v>
      </c>
      <c r="M1746" s="3">
        <v>0.15</v>
      </c>
    </row>
    <row r="1747" spans="2:13" x14ac:dyDescent="0.25">
      <c r="B1747" t="s">
        <v>22</v>
      </c>
      <c r="C1747" s="1" t="s">
        <v>14</v>
      </c>
      <c r="D1747" s="2">
        <v>44577</v>
      </c>
      <c r="E1747" s="5" t="s">
        <v>76</v>
      </c>
      <c r="F1747" s="5" t="s">
        <v>79</v>
      </c>
      <c r="G1747" s="5" t="s">
        <v>80</v>
      </c>
      <c r="H1747" t="s">
        <v>28</v>
      </c>
      <c r="I1747" s="4">
        <v>1500</v>
      </c>
      <c r="J1747" s="5">
        <v>10</v>
      </c>
      <c r="K1747" s="4">
        <v>15000</v>
      </c>
      <c r="L1747" s="4">
        <v>6000</v>
      </c>
      <c r="M1747" s="3">
        <v>0.4</v>
      </c>
    </row>
    <row r="1748" spans="2:13" x14ac:dyDescent="0.25">
      <c r="B1748" t="s">
        <v>34</v>
      </c>
      <c r="C1748" s="1" t="s">
        <v>14</v>
      </c>
      <c r="D1748" s="2">
        <v>44584</v>
      </c>
      <c r="E1748" s="5" t="s">
        <v>76</v>
      </c>
      <c r="F1748" s="5" t="s">
        <v>79</v>
      </c>
      <c r="G1748" s="5" t="s">
        <v>80</v>
      </c>
      <c r="H1748" t="s">
        <v>25</v>
      </c>
      <c r="I1748" s="4">
        <v>300</v>
      </c>
      <c r="J1748" s="5">
        <v>11</v>
      </c>
      <c r="K1748" s="4">
        <v>3300</v>
      </c>
      <c r="L1748" s="4">
        <v>495</v>
      </c>
      <c r="M1748" s="3">
        <v>0.15</v>
      </c>
    </row>
    <row r="1749" spans="2:13" x14ac:dyDescent="0.25">
      <c r="B1749" t="s">
        <v>13</v>
      </c>
      <c r="C1749" s="1" t="s">
        <v>20</v>
      </c>
      <c r="D1749" s="2">
        <v>44591</v>
      </c>
      <c r="E1749" s="5" t="s">
        <v>76</v>
      </c>
      <c r="F1749" s="5" t="s">
        <v>79</v>
      </c>
      <c r="G1749" s="5" t="s">
        <v>80</v>
      </c>
      <c r="H1749" t="s">
        <v>23</v>
      </c>
      <c r="I1749" s="4">
        <v>5130</v>
      </c>
      <c r="J1749" s="5">
        <v>9</v>
      </c>
      <c r="K1749" s="4">
        <v>46170</v>
      </c>
      <c r="L1749" s="4">
        <v>18468</v>
      </c>
      <c r="M1749" s="3">
        <v>0.4</v>
      </c>
    </row>
    <row r="1750" spans="2:13" x14ac:dyDescent="0.25">
      <c r="B1750" t="s">
        <v>27</v>
      </c>
      <c r="C1750" s="1" t="s">
        <v>20</v>
      </c>
      <c r="D1750" s="2">
        <v>44598</v>
      </c>
      <c r="E1750" s="5" t="s">
        <v>76</v>
      </c>
      <c r="F1750" s="5" t="s">
        <v>79</v>
      </c>
      <c r="G1750" s="5" t="s">
        <v>80</v>
      </c>
      <c r="H1750" t="s">
        <v>23</v>
      </c>
      <c r="I1750" s="4">
        <v>5130</v>
      </c>
      <c r="J1750" s="5">
        <v>4</v>
      </c>
      <c r="K1750" s="4">
        <v>20520</v>
      </c>
      <c r="L1750" s="4">
        <v>8208</v>
      </c>
      <c r="M1750" s="3">
        <v>0.4</v>
      </c>
    </row>
    <row r="1751" spans="2:13" x14ac:dyDescent="0.25">
      <c r="B1751" t="s">
        <v>27</v>
      </c>
      <c r="C1751" s="1" t="s">
        <v>14</v>
      </c>
      <c r="D1751" s="2">
        <v>44605</v>
      </c>
      <c r="E1751" s="5" t="s">
        <v>76</v>
      </c>
      <c r="F1751" s="5" t="s">
        <v>79</v>
      </c>
      <c r="G1751" s="5" t="s">
        <v>80</v>
      </c>
      <c r="H1751" t="s">
        <v>26</v>
      </c>
      <c r="I1751" s="4">
        <v>1700</v>
      </c>
      <c r="J1751" s="5">
        <v>8</v>
      </c>
      <c r="K1751" s="4">
        <v>13600</v>
      </c>
      <c r="L1751" s="4">
        <v>6800</v>
      </c>
      <c r="M1751" s="3">
        <v>0.5</v>
      </c>
    </row>
    <row r="1752" spans="2:13" x14ac:dyDescent="0.25">
      <c r="B1752" t="s">
        <v>27</v>
      </c>
      <c r="C1752" s="1" t="s">
        <v>20</v>
      </c>
      <c r="D1752" s="2">
        <v>44612</v>
      </c>
      <c r="E1752" s="5" t="s">
        <v>76</v>
      </c>
      <c r="F1752" s="5" t="s">
        <v>79</v>
      </c>
      <c r="G1752" s="5" t="s">
        <v>80</v>
      </c>
      <c r="H1752" t="s">
        <v>35</v>
      </c>
      <c r="I1752" s="4">
        <v>4500</v>
      </c>
      <c r="J1752" s="5">
        <v>9</v>
      </c>
      <c r="K1752" s="4">
        <v>40500</v>
      </c>
      <c r="L1752" s="4">
        <v>10125</v>
      </c>
      <c r="M1752" s="3">
        <v>0.25</v>
      </c>
    </row>
    <row r="1753" spans="2:13" x14ac:dyDescent="0.25">
      <c r="B1753" t="s">
        <v>13</v>
      </c>
      <c r="C1753" s="1" t="s">
        <v>14</v>
      </c>
      <c r="D1753" s="2">
        <v>44619</v>
      </c>
      <c r="E1753" s="5" t="s">
        <v>76</v>
      </c>
      <c r="F1753" s="5" t="s">
        <v>79</v>
      </c>
      <c r="G1753" s="5" t="s">
        <v>80</v>
      </c>
      <c r="H1753" t="s">
        <v>32</v>
      </c>
      <c r="I1753" s="4">
        <v>3200</v>
      </c>
      <c r="J1753" s="5">
        <v>9</v>
      </c>
      <c r="K1753" s="4">
        <v>28800</v>
      </c>
      <c r="L1753" s="4">
        <v>5760</v>
      </c>
      <c r="M1753" s="3">
        <v>0.2</v>
      </c>
    </row>
    <row r="1754" spans="2:13" x14ac:dyDescent="0.25">
      <c r="B1754" t="s">
        <v>13</v>
      </c>
      <c r="C1754" s="1" t="s">
        <v>14</v>
      </c>
      <c r="D1754" s="2">
        <v>44626</v>
      </c>
      <c r="E1754" s="5" t="s">
        <v>76</v>
      </c>
      <c r="F1754" s="5" t="s">
        <v>79</v>
      </c>
      <c r="G1754" s="5" t="s">
        <v>80</v>
      </c>
      <c r="H1754" t="s">
        <v>32</v>
      </c>
      <c r="I1754" s="4">
        <v>3200</v>
      </c>
      <c r="J1754" s="5">
        <v>2</v>
      </c>
      <c r="K1754" s="4">
        <v>6400</v>
      </c>
      <c r="L1754" s="4">
        <v>1280</v>
      </c>
      <c r="M1754" s="3">
        <v>0.2</v>
      </c>
    </row>
    <row r="1755" spans="2:13" x14ac:dyDescent="0.25">
      <c r="B1755" t="s">
        <v>13</v>
      </c>
      <c r="C1755" s="1" t="s">
        <v>14</v>
      </c>
      <c r="D1755" s="2">
        <v>44633</v>
      </c>
      <c r="E1755" s="5" t="s">
        <v>76</v>
      </c>
      <c r="F1755" s="5" t="s">
        <v>79</v>
      </c>
      <c r="G1755" s="5" t="s">
        <v>80</v>
      </c>
      <c r="H1755" t="s">
        <v>18</v>
      </c>
      <c r="I1755" s="4">
        <v>8902</v>
      </c>
      <c r="J1755" s="5">
        <v>6</v>
      </c>
      <c r="K1755" s="4">
        <v>53412</v>
      </c>
      <c r="L1755" s="4">
        <v>18694.199999999997</v>
      </c>
      <c r="M1755" s="3">
        <v>0.35</v>
      </c>
    </row>
    <row r="1756" spans="2:13" x14ac:dyDescent="0.25">
      <c r="B1756" t="s">
        <v>13</v>
      </c>
      <c r="C1756" s="1" t="s">
        <v>20</v>
      </c>
      <c r="D1756" s="2">
        <v>44640</v>
      </c>
      <c r="E1756" s="5" t="s">
        <v>76</v>
      </c>
      <c r="F1756" s="5" t="s">
        <v>79</v>
      </c>
      <c r="G1756" s="5" t="s">
        <v>80</v>
      </c>
      <c r="H1756" t="s">
        <v>30</v>
      </c>
      <c r="I1756" s="4">
        <v>3400</v>
      </c>
      <c r="J1756" s="5">
        <v>11</v>
      </c>
      <c r="K1756" s="4">
        <v>37400</v>
      </c>
      <c r="L1756" s="4">
        <v>13090</v>
      </c>
      <c r="M1756" s="3">
        <v>0.35</v>
      </c>
    </row>
    <row r="1757" spans="2:13" x14ac:dyDescent="0.25">
      <c r="B1757" t="s">
        <v>13</v>
      </c>
      <c r="C1757" s="1" t="s">
        <v>20</v>
      </c>
      <c r="D1757" s="2">
        <v>44647</v>
      </c>
      <c r="E1757" s="5" t="s">
        <v>76</v>
      </c>
      <c r="F1757" s="5" t="s">
        <v>79</v>
      </c>
      <c r="G1757" s="5" t="s">
        <v>80</v>
      </c>
      <c r="H1757" t="s">
        <v>18</v>
      </c>
      <c r="I1757" s="4">
        <v>8902</v>
      </c>
      <c r="J1757" s="5">
        <v>6</v>
      </c>
      <c r="K1757" s="4">
        <v>53412</v>
      </c>
      <c r="L1757" s="4">
        <v>18694.199999999997</v>
      </c>
      <c r="M1757" s="3">
        <v>0.35</v>
      </c>
    </row>
    <row r="1758" spans="2:13" x14ac:dyDescent="0.25">
      <c r="B1758" t="s">
        <v>13</v>
      </c>
      <c r="C1758" s="1" t="s">
        <v>14</v>
      </c>
      <c r="D1758" s="2">
        <v>44654</v>
      </c>
      <c r="E1758" s="5" t="s">
        <v>76</v>
      </c>
      <c r="F1758" s="5" t="s">
        <v>79</v>
      </c>
      <c r="G1758" s="5" t="s">
        <v>80</v>
      </c>
      <c r="H1758" t="s">
        <v>32</v>
      </c>
      <c r="I1758" s="4">
        <v>3200</v>
      </c>
      <c r="J1758" s="5">
        <v>9</v>
      </c>
      <c r="K1758" s="4">
        <v>28800</v>
      </c>
      <c r="L1758" s="4">
        <v>5760</v>
      </c>
      <c r="M1758" s="3">
        <v>0.2</v>
      </c>
    </row>
    <row r="1759" spans="2:13" x14ac:dyDescent="0.25">
      <c r="B1759" t="s">
        <v>24</v>
      </c>
      <c r="C1759" s="1" t="s">
        <v>20</v>
      </c>
      <c r="D1759" s="2">
        <v>44661</v>
      </c>
      <c r="E1759" s="5" t="s">
        <v>76</v>
      </c>
      <c r="F1759" s="5" t="s">
        <v>79</v>
      </c>
      <c r="G1759" s="5" t="s">
        <v>80</v>
      </c>
      <c r="H1759" t="s">
        <v>32</v>
      </c>
      <c r="I1759" s="4">
        <v>3200</v>
      </c>
      <c r="J1759" s="5">
        <v>12</v>
      </c>
      <c r="K1759" s="4">
        <v>38400</v>
      </c>
      <c r="L1759" s="4">
        <v>7680</v>
      </c>
      <c r="M1759" s="3">
        <v>0.2</v>
      </c>
    </row>
    <row r="1760" spans="2:13" x14ac:dyDescent="0.25">
      <c r="B1760" t="s">
        <v>27</v>
      </c>
      <c r="C1760" s="1" t="s">
        <v>14</v>
      </c>
      <c r="D1760" s="2">
        <v>44668</v>
      </c>
      <c r="E1760" s="5" t="s">
        <v>76</v>
      </c>
      <c r="F1760" s="5" t="s">
        <v>79</v>
      </c>
      <c r="G1760" s="5" t="s">
        <v>80</v>
      </c>
      <c r="H1760" t="s">
        <v>35</v>
      </c>
      <c r="I1760" s="4">
        <v>4500</v>
      </c>
      <c r="J1760" s="5">
        <v>1</v>
      </c>
      <c r="K1760" s="4">
        <v>4500</v>
      </c>
      <c r="L1760" s="4">
        <v>1125</v>
      </c>
      <c r="M1760" s="3">
        <v>0.25</v>
      </c>
    </row>
    <row r="1761" spans="2:13" x14ac:dyDescent="0.25">
      <c r="B1761" t="s">
        <v>13</v>
      </c>
      <c r="C1761" s="1" t="s">
        <v>20</v>
      </c>
      <c r="D1761" s="2">
        <v>44675</v>
      </c>
      <c r="E1761" s="5" t="s">
        <v>76</v>
      </c>
      <c r="F1761" s="5" t="s">
        <v>79</v>
      </c>
      <c r="G1761" s="5" t="s">
        <v>80</v>
      </c>
      <c r="H1761" t="s">
        <v>21</v>
      </c>
      <c r="I1761" s="4">
        <v>1200</v>
      </c>
      <c r="J1761" s="5">
        <v>10</v>
      </c>
      <c r="K1761" s="4">
        <v>12000</v>
      </c>
      <c r="L1761" s="4">
        <v>3600</v>
      </c>
      <c r="M1761" s="3">
        <v>0.3</v>
      </c>
    </row>
    <row r="1762" spans="2:13" x14ac:dyDescent="0.25">
      <c r="B1762" t="s">
        <v>27</v>
      </c>
      <c r="C1762" s="1" t="s">
        <v>14</v>
      </c>
      <c r="D1762" s="2">
        <v>44682</v>
      </c>
      <c r="E1762" s="5" t="s">
        <v>76</v>
      </c>
      <c r="F1762" s="5" t="s">
        <v>79</v>
      </c>
      <c r="G1762" s="5" t="s">
        <v>80</v>
      </c>
      <c r="H1762" t="s">
        <v>23</v>
      </c>
      <c r="I1762" s="4">
        <v>5130</v>
      </c>
      <c r="J1762" s="5">
        <v>5</v>
      </c>
      <c r="K1762" s="4">
        <v>25650</v>
      </c>
      <c r="L1762" s="4">
        <v>10260</v>
      </c>
      <c r="M1762" s="3">
        <v>0.4</v>
      </c>
    </row>
    <row r="1763" spans="2:13" x14ac:dyDescent="0.25">
      <c r="B1763" t="s">
        <v>13</v>
      </c>
      <c r="C1763" s="1" t="s">
        <v>20</v>
      </c>
      <c r="D1763" s="2">
        <v>44689</v>
      </c>
      <c r="E1763" s="5" t="s">
        <v>76</v>
      </c>
      <c r="F1763" s="5" t="s">
        <v>79</v>
      </c>
      <c r="G1763" s="5" t="s">
        <v>80</v>
      </c>
      <c r="H1763" t="s">
        <v>25</v>
      </c>
      <c r="I1763" s="4">
        <v>300</v>
      </c>
      <c r="J1763" s="5">
        <v>4</v>
      </c>
      <c r="K1763" s="4">
        <v>1200</v>
      </c>
      <c r="L1763" s="4">
        <v>180</v>
      </c>
      <c r="M1763" s="3">
        <v>0.15</v>
      </c>
    </row>
    <row r="1764" spans="2:13" x14ac:dyDescent="0.25">
      <c r="B1764" t="s">
        <v>34</v>
      </c>
      <c r="C1764" s="1" t="s">
        <v>14</v>
      </c>
      <c r="D1764" s="2">
        <v>44562</v>
      </c>
      <c r="E1764" s="5" t="s">
        <v>83</v>
      </c>
      <c r="F1764" s="5" t="s">
        <v>84</v>
      </c>
      <c r="G1764" s="5" t="s">
        <v>85</v>
      </c>
      <c r="H1764" t="s">
        <v>23</v>
      </c>
      <c r="I1764" s="4">
        <v>5130</v>
      </c>
      <c r="J1764" s="5">
        <v>10</v>
      </c>
      <c r="K1764" s="4">
        <f t="shared" ref="K1764:K1795" si="48">I1764*J1764</f>
        <v>51300</v>
      </c>
      <c r="L1764" s="4">
        <f t="shared" ref="L1764:L1795" si="49">K1764*M1764</f>
        <v>20520</v>
      </c>
      <c r="M1764" s="3">
        <v>0.4</v>
      </c>
    </row>
    <row r="1765" spans="2:13" x14ac:dyDescent="0.25">
      <c r="B1765" t="s">
        <v>13</v>
      </c>
      <c r="C1765" s="1" t="s">
        <v>14</v>
      </c>
      <c r="D1765" s="2">
        <v>44577</v>
      </c>
      <c r="E1765" s="5" t="s">
        <v>83</v>
      </c>
      <c r="F1765" s="5" t="s">
        <v>84</v>
      </c>
      <c r="G1765" s="5" t="s">
        <v>85</v>
      </c>
      <c r="H1765" t="s">
        <v>33</v>
      </c>
      <c r="I1765" s="4">
        <v>4600</v>
      </c>
      <c r="J1765" s="5">
        <v>2</v>
      </c>
      <c r="K1765" s="4">
        <f t="shared" si="48"/>
        <v>9200</v>
      </c>
      <c r="L1765" s="4">
        <f t="shared" si="49"/>
        <v>2300</v>
      </c>
      <c r="M1765" s="3">
        <v>0.25</v>
      </c>
    </row>
    <row r="1766" spans="2:13" x14ac:dyDescent="0.25">
      <c r="B1766" t="s">
        <v>27</v>
      </c>
      <c r="C1766" s="1" t="s">
        <v>20</v>
      </c>
      <c r="D1766" s="2">
        <v>44584</v>
      </c>
      <c r="E1766" s="5" t="s">
        <v>83</v>
      </c>
      <c r="F1766" s="5" t="s">
        <v>84</v>
      </c>
      <c r="G1766" s="5" t="s">
        <v>85</v>
      </c>
      <c r="H1766" t="s">
        <v>19</v>
      </c>
      <c r="I1766" s="4">
        <v>500</v>
      </c>
      <c r="J1766" s="5">
        <v>10</v>
      </c>
      <c r="K1766" s="4">
        <f t="shared" si="48"/>
        <v>5000</v>
      </c>
      <c r="L1766" s="4">
        <f t="shared" si="49"/>
        <v>1250</v>
      </c>
      <c r="M1766" s="3">
        <v>0.25</v>
      </c>
    </row>
    <row r="1767" spans="2:13" x14ac:dyDescent="0.25">
      <c r="B1767" t="s">
        <v>13</v>
      </c>
      <c r="C1767" s="1" t="s">
        <v>20</v>
      </c>
      <c r="D1767" s="2">
        <v>44591</v>
      </c>
      <c r="E1767" s="5" t="s">
        <v>83</v>
      </c>
      <c r="F1767" s="5" t="s">
        <v>84</v>
      </c>
      <c r="G1767" s="5" t="s">
        <v>85</v>
      </c>
      <c r="H1767" t="s">
        <v>23</v>
      </c>
      <c r="I1767" s="4">
        <v>5130</v>
      </c>
      <c r="J1767" s="5">
        <v>7</v>
      </c>
      <c r="K1767" s="4">
        <f t="shared" si="48"/>
        <v>35910</v>
      </c>
      <c r="L1767" s="4">
        <f t="shared" si="49"/>
        <v>14364</v>
      </c>
      <c r="M1767" s="3">
        <v>0.4</v>
      </c>
    </row>
    <row r="1768" spans="2:13" x14ac:dyDescent="0.25">
      <c r="B1768" t="s">
        <v>27</v>
      </c>
      <c r="C1768" s="1" t="s">
        <v>20</v>
      </c>
      <c r="D1768" s="2">
        <v>44598</v>
      </c>
      <c r="E1768" s="5" t="s">
        <v>83</v>
      </c>
      <c r="F1768" s="5" t="s">
        <v>84</v>
      </c>
      <c r="G1768" s="5" t="s">
        <v>85</v>
      </c>
      <c r="H1768" t="s">
        <v>21</v>
      </c>
      <c r="I1768" s="4">
        <v>1200</v>
      </c>
      <c r="J1768" s="5">
        <v>11</v>
      </c>
      <c r="K1768" s="4">
        <f t="shared" si="48"/>
        <v>13200</v>
      </c>
      <c r="L1768" s="4">
        <f t="shared" si="49"/>
        <v>3960</v>
      </c>
      <c r="M1768" s="3">
        <v>0.3</v>
      </c>
    </row>
    <row r="1769" spans="2:13" x14ac:dyDescent="0.25">
      <c r="B1769" t="s">
        <v>27</v>
      </c>
      <c r="C1769" s="1" t="s">
        <v>20</v>
      </c>
      <c r="D1769" s="2">
        <v>44605</v>
      </c>
      <c r="E1769" s="5" t="s">
        <v>83</v>
      </c>
      <c r="F1769" s="5" t="s">
        <v>84</v>
      </c>
      <c r="G1769" s="5" t="s">
        <v>85</v>
      </c>
      <c r="H1769" t="s">
        <v>29</v>
      </c>
      <c r="I1769" s="4">
        <v>5340</v>
      </c>
      <c r="J1769" s="5">
        <v>3</v>
      </c>
      <c r="K1769" s="4">
        <f t="shared" si="48"/>
        <v>16020</v>
      </c>
      <c r="L1769" s="4">
        <f t="shared" si="49"/>
        <v>4806</v>
      </c>
      <c r="M1769" s="3">
        <v>0.3</v>
      </c>
    </row>
    <row r="1770" spans="2:13" x14ac:dyDescent="0.25">
      <c r="B1770" t="s">
        <v>22</v>
      </c>
      <c r="C1770" s="1" t="s">
        <v>20</v>
      </c>
      <c r="D1770" s="2">
        <v>44612</v>
      </c>
      <c r="E1770" s="5" t="s">
        <v>83</v>
      </c>
      <c r="F1770" s="5" t="s">
        <v>84</v>
      </c>
      <c r="G1770" s="5" t="s">
        <v>85</v>
      </c>
      <c r="H1770" t="s">
        <v>35</v>
      </c>
      <c r="I1770" s="4">
        <v>4500</v>
      </c>
      <c r="J1770" s="5">
        <v>2</v>
      </c>
      <c r="K1770" s="4">
        <f t="shared" si="48"/>
        <v>9000</v>
      </c>
      <c r="L1770" s="4">
        <f t="shared" si="49"/>
        <v>2250</v>
      </c>
      <c r="M1770" s="3">
        <v>0.25</v>
      </c>
    </row>
    <row r="1771" spans="2:13" x14ac:dyDescent="0.25">
      <c r="B1771" t="s">
        <v>34</v>
      </c>
      <c r="C1771" s="1" t="s">
        <v>20</v>
      </c>
      <c r="D1771" s="2">
        <v>44619</v>
      </c>
      <c r="E1771" s="5" t="s">
        <v>83</v>
      </c>
      <c r="F1771" s="5" t="s">
        <v>84</v>
      </c>
      <c r="G1771" s="5" t="s">
        <v>85</v>
      </c>
      <c r="H1771" t="s">
        <v>18</v>
      </c>
      <c r="I1771" s="4">
        <v>8902</v>
      </c>
      <c r="J1771" s="5">
        <v>1</v>
      </c>
      <c r="K1771" s="4">
        <f t="shared" si="48"/>
        <v>8902</v>
      </c>
      <c r="L1771" s="4">
        <f t="shared" si="49"/>
        <v>3115.7</v>
      </c>
      <c r="M1771" s="3">
        <v>0.35</v>
      </c>
    </row>
    <row r="1772" spans="2:13" x14ac:dyDescent="0.25">
      <c r="B1772" t="s">
        <v>13</v>
      </c>
      <c r="C1772" s="1" t="s">
        <v>14</v>
      </c>
      <c r="D1772" s="2">
        <v>44626</v>
      </c>
      <c r="E1772" s="5" t="s">
        <v>83</v>
      </c>
      <c r="F1772" s="5" t="s">
        <v>84</v>
      </c>
      <c r="G1772" s="5" t="s">
        <v>85</v>
      </c>
      <c r="H1772" t="s">
        <v>33</v>
      </c>
      <c r="I1772" s="4">
        <v>4600</v>
      </c>
      <c r="J1772" s="5">
        <v>4</v>
      </c>
      <c r="K1772" s="4">
        <f t="shared" si="48"/>
        <v>18400</v>
      </c>
      <c r="L1772" s="4">
        <f t="shared" si="49"/>
        <v>4600</v>
      </c>
      <c r="M1772" s="3">
        <v>0.25</v>
      </c>
    </row>
    <row r="1773" spans="2:13" x14ac:dyDescent="0.25">
      <c r="B1773" t="s">
        <v>13</v>
      </c>
      <c r="C1773" s="1" t="s">
        <v>14</v>
      </c>
      <c r="D1773" s="2">
        <v>44633</v>
      </c>
      <c r="E1773" s="5" t="s">
        <v>83</v>
      </c>
      <c r="F1773" s="5" t="s">
        <v>84</v>
      </c>
      <c r="G1773" s="5" t="s">
        <v>85</v>
      </c>
      <c r="H1773" t="s">
        <v>29</v>
      </c>
      <c r="I1773" s="4">
        <v>5340</v>
      </c>
      <c r="J1773" s="5">
        <v>9</v>
      </c>
      <c r="K1773" s="4">
        <f t="shared" si="48"/>
        <v>48060</v>
      </c>
      <c r="L1773" s="4">
        <f t="shared" si="49"/>
        <v>14418</v>
      </c>
      <c r="M1773" s="3">
        <v>0.3</v>
      </c>
    </row>
    <row r="1774" spans="2:13" x14ac:dyDescent="0.25">
      <c r="B1774" t="s">
        <v>24</v>
      </c>
      <c r="C1774" s="1" t="s">
        <v>14</v>
      </c>
      <c r="D1774" s="2">
        <v>44640</v>
      </c>
      <c r="E1774" s="5" t="s">
        <v>83</v>
      </c>
      <c r="F1774" s="5" t="s">
        <v>84</v>
      </c>
      <c r="G1774" s="5" t="s">
        <v>85</v>
      </c>
      <c r="H1774" t="s">
        <v>31</v>
      </c>
      <c r="I1774" s="4">
        <v>5300</v>
      </c>
      <c r="J1774" s="5">
        <v>7</v>
      </c>
      <c r="K1774" s="4">
        <f t="shared" si="48"/>
        <v>37100</v>
      </c>
      <c r="L1774" s="4">
        <f t="shared" si="49"/>
        <v>11130</v>
      </c>
      <c r="M1774" s="3">
        <v>0.3</v>
      </c>
    </row>
    <row r="1775" spans="2:13" x14ac:dyDescent="0.25">
      <c r="B1775" t="s">
        <v>34</v>
      </c>
      <c r="C1775" s="1" t="s">
        <v>20</v>
      </c>
      <c r="D1775" s="2">
        <v>44647</v>
      </c>
      <c r="E1775" s="5" t="s">
        <v>83</v>
      </c>
      <c r="F1775" s="5" t="s">
        <v>84</v>
      </c>
      <c r="G1775" s="5" t="s">
        <v>85</v>
      </c>
      <c r="H1775" t="s">
        <v>23</v>
      </c>
      <c r="I1775" s="4">
        <v>5130</v>
      </c>
      <c r="J1775" s="5">
        <v>9</v>
      </c>
      <c r="K1775" s="4">
        <f t="shared" si="48"/>
        <v>46170</v>
      </c>
      <c r="L1775" s="4">
        <f t="shared" si="49"/>
        <v>18468</v>
      </c>
      <c r="M1775" s="3">
        <v>0.4</v>
      </c>
    </row>
    <row r="1776" spans="2:13" x14ac:dyDescent="0.25">
      <c r="B1776" t="s">
        <v>22</v>
      </c>
      <c r="C1776" s="1" t="s">
        <v>20</v>
      </c>
      <c r="D1776" s="2">
        <v>44654</v>
      </c>
      <c r="E1776" s="5" t="s">
        <v>83</v>
      </c>
      <c r="F1776" s="5" t="s">
        <v>84</v>
      </c>
      <c r="G1776" s="5" t="s">
        <v>85</v>
      </c>
      <c r="H1776" t="s">
        <v>19</v>
      </c>
      <c r="I1776" s="4">
        <v>500</v>
      </c>
      <c r="J1776" s="5">
        <v>12</v>
      </c>
      <c r="K1776" s="4">
        <f t="shared" si="48"/>
        <v>6000</v>
      </c>
      <c r="L1776" s="4">
        <f t="shared" si="49"/>
        <v>1500</v>
      </c>
      <c r="M1776" s="3">
        <v>0.25</v>
      </c>
    </row>
    <row r="1777" spans="2:13" x14ac:dyDescent="0.25">
      <c r="B1777" t="s">
        <v>22</v>
      </c>
      <c r="C1777" s="1" t="s">
        <v>14</v>
      </c>
      <c r="D1777" s="2">
        <v>44661</v>
      </c>
      <c r="E1777" s="5" t="s">
        <v>83</v>
      </c>
      <c r="F1777" s="5" t="s">
        <v>84</v>
      </c>
      <c r="G1777" s="5" t="s">
        <v>85</v>
      </c>
      <c r="H1777" t="s">
        <v>18</v>
      </c>
      <c r="I1777" s="4">
        <v>8902</v>
      </c>
      <c r="J1777" s="5">
        <v>9</v>
      </c>
      <c r="K1777" s="4">
        <f t="shared" si="48"/>
        <v>80118</v>
      </c>
      <c r="L1777" s="4">
        <f t="shared" si="49"/>
        <v>28041.3</v>
      </c>
      <c r="M1777" s="3">
        <v>0.35</v>
      </c>
    </row>
    <row r="1778" spans="2:13" x14ac:dyDescent="0.25">
      <c r="B1778" t="s">
        <v>34</v>
      </c>
      <c r="C1778" s="1" t="s">
        <v>14</v>
      </c>
      <c r="D1778" s="2">
        <v>44668</v>
      </c>
      <c r="E1778" s="5" t="s">
        <v>83</v>
      </c>
      <c r="F1778" s="5" t="s">
        <v>84</v>
      </c>
      <c r="G1778" s="5" t="s">
        <v>85</v>
      </c>
      <c r="H1778" t="s">
        <v>25</v>
      </c>
      <c r="I1778" s="4">
        <v>300</v>
      </c>
      <c r="J1778" s="5">
        <v>3</v>
      </c>
      <c r="K1778" s="4">
        <f t="shared" si="48"/>
        <v>900</v>
      </c>
      <c r="L1778" s="4">
        <f t="shared" si="49"/>
        <v>135</v>
      </c>
      <c r="M1778" s="3">
        <v>0.15</v>
      </c>
    </row>
    <row r="1779" spans="2:13" x14ac:dyDescent="0.25">
      <c r="B1779" t="s">
        <v>13</v>
      </c>
      <c r="C1779" s="1" t="s">
        <v>20</v>
      </c>
      <c r="D1779" s="2">
        <v>44675</v>
      </c>
      <c r="E1779" s="5" t="s">
        <v>83</v>
      </c>
      <c r="F1779" s="5" t="s">
        <v>84</v>
      </c>
      <c r="G1779" s="5" t="s">
        <v>85</v>
      </c>
      <c r="H1779" t="s">
        <v>23</v>
      </c>
      <c r="I1779" s="4">
        <v>5130</v>
      </c>
      <c r="J1779" s="5">
        <v>2</v>
      </c>
      <c r="K1779" s="4">
        <f t="shared" si="48"/>
        <v>10260</v>
      </c>
      <c r="L1779" s="4">
        <f t="shared" si="49"/>
        <v>4104</v>
      </c>
      <c r="M1779" s="3">
        <v>0.4</v>
      </c>
    </row>
    <row r="1780" spans="2:13" x14ac:dyDescent="0.25">
      <c r="B1780" t="s">
        <v>27</v>
      </c>
      <c r="C1780" s="1" t="s">
        <v>20</v>
      </c>
      <c r="D1780" s="2">
        <v>44682</v>
      </c>
      <c r="E1780" s="5" t="s">
        <v>83</v>
      </c>
      <c r="F1780" s="5" t="s">
        <v>84</v>
      </c>
      <c r="G1780" s="5" t="s">
        <v>85</v>
      </c>
      <c r="H1780" t="s">
        <v>23</v>
      </c>
      <c r="I1780" s="4">
        <v>5130</v>
      </c>
      <c r="J1780" s="5">
        <v>4</v>
      </c>
      <c r="K1780" s="4">
        <f t="shared" si="48"/>
        <v>20520</v>
      </c>
      <c r="L1780" s="4">
        <f t="shared" si="49"/>
        <v>8208</v>
      </c>
      <c r="M1780" s="3">
        <v>0.4</v>
      </c>
    </row>
    <row r="1781" spans="2:13" x14ac:dyDescent="0.25">
      <c r="B1781" t="s">
        <v>24</v>
      </c>
      <c r="C1781" s="1" t="s">
        <v>20</v>
      </c>
      <c r="D1781" s="2">
        <v>44689</v>
      </c>
      <c r="E1781" s="5" t="s">
        <v>83</v>
      </c>
      <c r="F1781" s="5" t="s">
        <v>84</v>
      </c>
      <c r="G1781" s="5" t="s">
        <v>85</v>
      </c>
      <c r="H1781" t="s">
        <v>21</v>
      </c>
      <c r="I1781" s="4">
        <v>1200</v>
      </c>
      <c r="J1781" s="5">
        <v>12</v>
      </c>
      <c r="K1781" s="4">
        <f t="shared" si="48"/>
        <v>14400</v>
      </c>
      <c r="L1781" s="4">
        <f t="shared" si="49"/>
        <v>4320</v>
      </c>
      <c r="M1781" s="3">
        <v>0.3</v>
      </c>
    </row>
    <row r="1782" spans="2:13" x14ac:dyDescent="0.25">
      <c r="B1782" t="s">
        <v>22</v>
      </c>
      <c r="C1782" s="1" t="s">
        <v>14</v>
      </c>
      <c r="D1782" s="2">
        <v>44696</v>
      </c>
      <c r="E1782" s="5" t="s">
        <v>83</v>
      </c>
      <c r="F1782" s="5" t="s">
        <v>84</v>
      </c>
      <c r="G1782" s="5" t="s">
        <v>85</v>
      </c>
      <c r="H1782" t="s">
        <v>35</v>
      </c>
      <c r="I1782" s="4">
        <v>4500</v>
      </c>
      <c r="J1782" s="5">
        <v>11</v>
      </c>
      <c r="K1782" s="4">
        <f t="shared" si="48"/>
        <v>49500</v>
      </c>
      <c r="L1782" s="4">
        <f t="shared" si="49"/>
        <v>12375</v>
      </c>
      <c r="M1782" s="3">
        <v>0.25</v>
      </c>
    </row>
    <row r="1783" spans="2:13" x14ac:dyDescent="0.25">
      <c r="B1783" t="s">
        <v>13</v>
      </c>
      <c r="C1783" s="1" t="s">
        <v>20</v>
      </c>
      <c r="D1783" s="2">
        <v>44703</v>
      </c>
      <c r="E1783" s="5" t="s">
        <v>83</v>
      </c>
      <c r="F1783" s="5" t="s">
        <v>84</v>
      </c>
      <c r="G1783" s="5" t="s">
        <v>85</v>
      </c>
      <c r="H1783" t="s">
        <v>28</v>
      </c>
      <c r="I1783" s="4">
        <v>1500</v>
      </c>
      <c r="J1783" s="5">
        <v>8</v>
      </c>
      <c r="K1783" s="4">
        <f t="shared" si="48"/>
        <v>12000</v>
      </c>
      <c r="L1783" s="4">
        <f t="shared" si="49"/>
        <v>4800</v>
      </c>
      <c r="M1783" s="3">
        <v>0.4</v>
      </c>
    </row>
    <row r="1784" spans="2:13" x14ac:dyDescent="0.25">
      <c r="B1784" t="s">
        <v>27</v>
      </c>
      <c r="C1784" s="1" t="s">
        <v>14</v>
      </c>
      <c r="D1784" s="2">
        <v>44710</v>
      </c>
      <c r="E1784" s="5" t="s">
        <v>83</v>
      </c>
      <c r="F1784" s="5" t="s">
        <v>84</v>
      </c>
      <c r="G1784" s="5" t="s">
        <v>85</v>
      </c>
      <c r="H1784" t="s">
        <v>21</v>
      </c>
      <c r="I1784" s="4">
        <v>1200</v>
      </c>
      <c r="J1784" s="5">
        <v>8</v>
      </c>
      <c r="K1784" s="4">
        <f t="shared" si="48"/>
        <v>9600</v>
      </c>
      <c r="L1784" s="4">
        <f t="shared" si="49"/>
        <v>2880</v>
      </c>
      <c r="M1784" s="3">
        <v>0.3</v>
      </c>
    </row>
    <row r="1785" spans="2:13" x14ac:dyDescent="0.25">
      <c r="B1785" t="s">
        <v>27</v>
      </c>
      <c r="C1785" s="1" t="s">
        <v>20</v>
      </c>
      <c r="D1785" s="2">
        <v>44717</v>
      </c>
      <c r="E1785" s="5" t="s">
        <v>83</v>
      </c>
      <c r="F1785" s="5" t="s">
        <v>84</v>
      </c>
      <c r="G1785" s="5" t="s">
        <v>85</v>
      </c>
      <c r="H1785" t="s">
        <v>31</v>
      </c>
      <c r="I1785" s="4">
        <v>5300</v>
      </c>
      <c r="J1785" s="5">
        <v>2</v>
      </c>
      <c r="K1785" s="4">
        <f t="shared" si="48"/>
        <v>10600</v>
      </c>
      <c r="L1785" s="4">
        <f t="shared" si="49"/>
        <v>3180</v>
      </c>
      <c r="M1785" s="3">
        <v>0.3</v>
      </c>
    </row>
    <row r="1786" spans="2:13" x14ac:dyDescent="0.25">
      <c r="B1786" t="s">
        <v>24</v>
      </c>
      <c r="C1786" s="1" t="s">
        <v>14</v>
      </c>
      <c r="D1786" s="2">
        <v>44724</v>
      </c>
      <c r="E1786" s="5" t="s">
        <v>83</v>
      </c>
      <c r="F1786" s="5" t="s">
        <v>84</v>
      </c>
      <c r="G1786" s="5" t="s">
        <v>85</v>
      </c>
      <c r="H1786" t="s">
        <v>23</v>
      </c>
      <c r="I1786" s="4">
        <v>5130</v>
      </c>
      <c r="J1786" s="5">
        <v>10</v>
      </c>
      <c r="K1786" s="4">
        <f t="shared" si="48"/>
        <v>51300</v>
      </c>
      <c r="L1786" s="4">
        <f t="shared" si="49"/>
        <v>20520</v>
      </c>
      <c r="M1786" s="3">
        <v>0.4</v>
      </c>
    </row>
    <row r="1787" spans="2:13" x14ac:dyDescent="0.25">
      <c r="B1787" t="s">
        <v>24</v>
      </c>
      <c r="C1787" s="1" t="s">
        <v>20</v>
      </c>
      <c r="D1787" s="2">
        <v>44731</v>
      </c>
      <c r="E1787" s="5" t="s">
        <v>83</v>
      </c>
      <c r="F1787" s="5" t="s">
        <v>84</v>
      </c>
      <c r="G1787" s="5" t="s">
        <v>85</v>
      </c>
      <c r="H1787" t="s">
        <v>28</v>
      </c>
      <c r="I1787" s="4">
        <v>1500</v>
      </c>
      <c r="J1787" s="5">
        <v>12</v>
      </c>
      <c r="K1787" s="4">
        <f t="shared" si="48"/>
        <v>18000</v>
      </c>
      <c r="L1787" s="4">
        <f t="shared" si="49"/>
        <v>7200</v>
      </c>
      <c r="M1787" s="3">
        <v>0.4</v>
      </c>
    </row>
    <row r="1788" spans="2:13" x14ac:dyDescent="0.25">
      <c r="B1788" t="s">
        <v>24</v>
      </c>
      <c r="C1788" s="1" t="s">
        <v>20</v>
      </c>
      <c r="D1788" s="2">
        <v>44738</v>
      </c>
      <c r="E1788" s="5" t="s">
        <v>83</v>
      </c>
      <c r="F1788" s="5" t="s">
        <v>84</v>
      </c>
      <c r="G1788" s="5" t="s">
        <v>85</v>
      </c>
      <c r="H1788" t="s">
        <v>18</v>
      </c>
      <c r="I1788" s="4">
        <v>8902</v>
      </c>
      <c r="J1788" s="5">
        <v>1</v>
      </c>
      <c r="K1788" s="4">
        <f t="shared" si="48"/>
        <v>8902</v>
      </c>
      <c r="L1788" s="4">
        <f t="shared" si="49"/>
        <v>3115.7</v>
      </c>
      <c r="M1788" s="3">
        <v>0.35</v>
      </c>
    </row>
    <row r="1789" spans="2:13" x14ac:dyDescent="0.25">
      <c r="B1789" t="s">
        <v>24</v>
      </c>
      <c r="C1789" s="1" t="s">
        <v>20</v>
      </c>
      <c r="D1789" s="2">
        <v>44745</v>
      </c>
      <c r="E1789" s="5" t="s">
        <v>83</v>
      </c>
      <c r="F1789" s="5" t="s">
        <v>84</v>
      </c>
      <c r="G1789" s="5" t="s">
        <v>85</v>
      </c>
      <c r="H1789" t="s">
        <v>21</v>
      </c>
      <c r="I1789" s="4">
        <v>1200</v>
      </c>
      <c r="J1789" s="5">
        <v>4</v>
      </c>
      <c r="K1789" s="4">
        <f t="shared" si="48"/>
        <v>4800</v>
      </c>
      <c r="L1789" s="4">
        <f t="shared" si="49"/>
        <v>1440</v>
      </c>
      <c r="M1789" s="3">
        <v>0.3</v>
      </c>
    </row>
    <row r="1790" spans="2:13" x14ac:dyDescent="0.25">
      <c r="B1790" t="s">
        <v>27</v>
      </c>
      <c r="C1790" s="1" t="s">
        <v>20</v>
      </c>
      <c r="D1790" s="2">
        <v>44752</v>
      </c>
      <c r="E1790" s="5" t="s">
        <v>83</v>
      </c>
      <c r="F1790" s="5" t="s">
        <v>84</v>
      </c>
      <c r="G1790" s="5" t="s">
        <v>85</v>
      </c>
      <c r="H1790" t="s">
        <v>31</v>
      </c>
      <c r="I1790" s="4">
        <v>5300</v>
      </c>
      <c r="J1790" s="5">
        <v>10</v>
      </c>
      <c r="K1790" s="4">
        <f t="shared" si="48"/>
        <v>53000</v>
      </c>
      <c r="L1790" s="4">
        <f t="shared" si="49"/>
        <v>15900</v>
      </c>
      <c r="M1790" s="3">
        <v>0.3</v>
      </c>
    </row>
    <row r="1791" spans="2:13" x14ac:dyDescent="0.25">
      <c r="B1791" t="s">
        <v>24</v>
      </c>
      <c r="C1791" s="1" t="s">
        <v>20</v>
      </c>
      <c r="D1791" s="2">
        <v>44759</v>
      </c>
      <c r="E1791" s="5" t="s">
        <v>83</v>
      </c>
      <c r="F1791" s="5" t="s">
        <v>84</v>
      </c>
      <c r="G1791" s="5" t="s">
        <v>85</v>
      </c>
      <c r="H1791" t="s">
        <v>21</v>
      </c>
      <c r="I1791" s="4">
        <v>1200</v>
      </c>
      <c r="J1791" s="5">
        <v>9</v>
      </c>
      <c r="K1791" s="4">
        <f t="shared" si="48"/>
        <v>10800</v>
      </c>
      <c r="L1791" s="4">
        <f t="shared" si="49"/>
        <v>3240</v>
      </c>
      <c r="M1791" s="3">
        <v>0.3</v>
      </c>
    </row>
    <row r="1792" spans="2:13" x14ac:dyDescent="0.25">
      <c r="B1792" t="s">
        <v>27</v>
      </c>
      <c r="C1792" s="1" t="s">
        <v>14</v>
      </c>
      <c r="D1792" s="2">
        <v>44766</v>
      </c>
      <c r="E1792" s="5" t="s">
        <v>83</v>
      </c>
      <c r="F1792" s="5" t="s">
        <v>84</v>
      </c>
      <c r="G1792" s="5" t="s">
        <v>85</v>
      </c>
      <c r="H1792" t="s">
        <v>21</v>
      </c>
      <c r="I1792" s="4">
        <v>1200</v>
      </c>
      <c r="J1792" s="5">
        <v>11</v>
      </c>
      <c r="K1792" s="4">
        <f t="shared" si="48"/>
        <v>13200</v>
      </c>
      <c r="L1792" s="4">
        <f t="shared" si="49"/>
        <v>3960</v>
      </c>
      <c r="M1792" s="3">
        <v>0.3</v>
      </c>
    </row>
    <row r="1793" spans="2:13" x14ac:dyDescent="0.25">
      <c r="B1793" t="s">
        <v>27</v>
      </c>
      <c r="C1793" s="1" t="s">
        <v>20</v>
      </c>
      <c r="D1793" s="2">
        <v>44766</v>
      </c>
      <c r="E1793" s="5" t="s">
        <v>83</v>
      </c>
      <c r="F1793" s="5" t="s">
        <v>84</v>
      </c>
      <c r="G1793" s="5" t="s">
        <v>85</v>
      </c>
      <c r="H1793" t="s">
        <v>30</v>
      </c>
      <c r="I1793" s="4">
        <v>3400</v>
      </c>
      <c r="J1793" s="5">
        <v>5</v>
      </c>
      <c r="K1793" s="4">
        <f t="shared" si="48"/>
        <v>17000</v>
      </c>
      <c r="L1793" s="4">
        <f t="shared" si="49"/>
        <v>5950</v>
      </c>
      <c r="M1793" s="3">
        <v>0.35</v>
      </c>
    </row>
    <row r="1794" spans="2:13" x14ac:dyDescent="0.25">
      <c r="B1794" t="s">
        <v>27</v>
      </c>
      <c r="C1794" s="1" t="s">
        <v>20</v>
      </c>
      <c r="D1794" s="2">
        <v>44773</v>
      </c>
      <c r="E1794" s="5" t="s">
        <v>83</v>
      </c>
      <c r="F1794" s="5" t="s">
        <v>84</v>
      </c>
      <c r="G1794" s="5" t="s">
        <v>85</v>
      </c>
      <c r="H1794" t="s">
        <v>30</v>
      </c>
      <c r="I1794" s="4">
        <v>3400</v>
      </c>
      <c r="J1794" s="5">
        <v>4</v>
      </c>
      <c r="K1794" s="4">
        <f t="shared" si="48"/>
        <v>13600</v>
      </c>
      <c r="L1794" s="4">
        <f t="shared" si="49"/>
        <v>4760</v>
      </c>
      <c r="M1794" s="3">
        <v>0.35</v>
      </c>
    </row>
    <row r="1795" spans="2:13" x14ac:dyDescent="0.25">
      <c r="B1795" t="s">
        <v>34</v>
      </c>
      <c r="C1795" s="1" t="s">
        <v>20</v>
      </c>
      <c r="D1795" s="2">
        <v>44780</v>
      </c>
      <c r="E1795" s="5" t="s">
        <v>83</v>
      </c>
      <c r="F1795" s="5" t="s">
        <v>84</v>
      </c>
      <c r="G1795" s="5" t="s">
        <v>85</v>
      </c>
      <c r="H1795" t="s">
        <v>25</v>
      </c>
      <c r="I1795" s="4">
        <v>300</v>
      </c>
      <c r="J1795" s="5">
        <v>9</v>
      </c>
      <c r="K1795" s="4">
        <f t="shared" si="48"/>
        <v>2700</v>
      </c>
      <c r="L1795" s="4">
        <f t="shared" si="49"/>
        <v>405</v>
      </c>
      <c r="M1795" s="3">
        <v>0.15</v>
      </c>
    </row>
    <row r="1796" spans="2:13" x14ac:dyDescent="0.25">
      <c r="B1796" t="s">
        <v>13</v>
      </c>
      <c r="C1796" s="1" t="s">
        <v>20</v>
      </c>
      <c r="D1796" s="2">
        <v>44787</v>
      </c>
      <c r="E1796" s="5" t="s">
        <v>83</v>
      </c>
      <c r="F1796" s="5" t="s">
        <v>84</v>
      </c>
      <c r="G1796" s="5" t="s">
        <v>85</v>
      </c>
      <c r="H1796" t="s">
        <v>21</v>
      </c>
      <c r="I1796" s="4">
        <v>1200</v>
      </c>
      <c r="J1796" s="5">
        <v>6</v>
      </c>
      <c r="K1796" s="4">
        <f t="shared" ref="K1796:K1827" si="50">I1796*J1796</f>
        <v>7200</v>
      </c>
      <c r="L1796" s="4">
        <f t="shared" ref="L1796:L1827" si="51">K1796*M1796</f>
        <v>2160</v>
      </c>
      <c r="M1796" s="3">
        <v>0.3</v>
      </c>
    </row>
    <row r="1797" spans="2:13" x14ac:dyDescent="0.25">
      <c r="B1797" t="s">
        <v>13</v>
      </c>
      <c r="C1797" s="1" t="s">
        <v>14</v>
      </c>
      <c r="D1797" s="2">
        <v>44794</v>
      </c>
      <c r="E1797" s="5" t="s">
        <v>83</v>
      </c>
      <c r="F1797" s="5" t="s">
        <v>84</v>
      </c>
      <c r="G1797" s="5" t="s">
        <v>85</v>
      </c>
      <c r="H1797" t="s">
        <v>35</v>
      </c>
      <c r="I1797" s="4">
        <v>4500</v>
      </c>
      <c r="J1797" s="5">
        <v>6</v>
      </c>
      <c r="K1797" s="4">
        <f t="shared" si="50"/>
        <v>27000</v>
      </c>
      <c r="L1797" s="4">
        <f t="shared" si="51"/>
        <v>6750</v>
      </c>
      <c r="M1797" s="3">
        <v>0.25</v>
      </c>
    </row>
    <row r="1798" spans="2:13" x14ac:dyDescent="0.25">
      <c r="B1798" t="s">
        <v>27</v>
      </c>
      <c r="C1798" s="1" t="s">
        <v>14</v>
      </c>
      <c r="D1798" s="2">
        <v>44801</v>
      </c>
      <c r="E1798" s="5" t="s">
        <v>83</v>
      </c>
      <c r="F1798" s="5" t="s">
        <v>84</v>
      </c>
      <c r="G1798" s="5" t="s">
        <v>85</v>
      </c>
      <c r="H1798" t="s">
        <v>19</v>
      </c>
      <c r="I1798" s="4">
        <v>500</v>
      </c>
      <c r="J1798" s="5">
        <v>10</v>
      </c>
      <c r="K1798" s="4">
        <f t="shared" si="50"/>
        <v>5000</v>
      </c>
      <c r="L1798" s="4">
        <f t="shared" si="51"/>
        <v>1250</v>
      </c>
      <c r="M1798" s="3">
        <v>0.25</v>
      </c>
    </row>
    <row r="1799" spans="2:13" x14ac:dyDescent="0.25">
      <c r="B1799" t="s">
        <v>27</v>
      </c>
      <c r="C1799" s="1" t="s">
        <v>20</v>
      </c>
      <c r="D1799" s="2">
        <v>44808</v>
      </c>
      <c r="E1799" s="5" t="s">
        <v>83</v>
      </c>
      <c r="F1799" s="5" t="s">
        <v>84</v>
      </c>
      <c r="G1799" s="5" t="s">
        <v>85</v>
      </c>
      <c r="H1799" t="s">
        <v>18</v>
      </c>
      <c r="I1799" s="4">
        <v>8902</v>
      </c>
      <c r="J1799" s="5">
        <v>9</v>
      </c>
      <c r="K1799" s="4">
        <f t="shared" si="50"/>
        <v>80118</v>
      </c>
      <c r="L1799" s="4">
        <f t="shared" si="51"/>
        <v>28041.3</v>
      </c>
      <c r="M1799" s="3">
        <v>0.35</v>
      </c>
    </row>
    <row r="1800" spans="2:13" x14ac:dyDescent="0.25">
      <c r="B1800" t="s">
        <v>22</v>
      </c>
      <c r="C1800" s="1" t="s">
        <v>20</v>
      </c>
      <c r="D1800" s="2">
        <v>44815</v>
      </c>
      <c r="E1800" s="5" t="s">
        <v>83</v>
      </c>
      <c r="F1800" s="5" t="s">
        <v>84</v>
      </c>
      <c r="G1800" s="5" t="s">
        <v>85</v>
      </c>
      <c r="H1800" t="s">
        <v>26</v>
      </c>
      <c r="I1800" s="4">
        <v>1700</v>
      </c>
      <c r="J1800" s="5">
        <v>4</v>
      </c>
      <c r="K1800" s="4">
        <f t="shared" si="50"/>
        <v>6800</v>
      </c>
      <c r="L1800" s="4">
        <f t="shared" si="51"/>
        <v>3400</v>
      </c>
      <c r="M1800" s="3">
        <v>0.5</v>
      </c>
    </row>
    <row r="1801" spans="2:13" x14ac:dyDescent="0.25">
      <c r="B1801" t="s">
        <v>22</v>
      </c>
      <c r="C1801" s="1" t="s">
        <v>14</v>
      </c>
      <c r="D1801" s="2">
        <v>44822</v>
      </c>
      <c r="E1801" s="5" t="s">
        <v>83</v>
      </c>
      <c r="F1801" s="5" t="s">
        <v>84</v>
      </c>
      <c r="G1801" s="5" t="s">
        <v>85</v>
      </c>
      <c r="H1801" t="s">
        <v>18</v>
      </c>
      <c r="I1801" s="4">
        <v>8902</v>
      </c>
      <c r="J1801" s="5">
        <v>7</v>
      </c>
      <c r="K1801" s="4">
        <f t="shared" si="50"/>
        <v>62314</v>
      </c>
      <c r="L1801" s="4">
        <f t="shared" si="51"/>
        <v>21809.899999999998</v>
      </c>
      <c r="M1801" s="3">
        <v>0.35</v>
      </c>
    </row>
    <row r="1802" spans="2:13" x14ac:dyDescent="0.25">
      <c r="B1802" t="s">
        <v>34</v>
      </c>
      <c r="C1802" s="1" t="s">
        <v>20</v>
      </c>
      <c r="D1802" s="2">
        <v>44829</v>
      </c>
      <c r="E1802" s="5" t="s">
        <v>83</v>
      </c>
      <c r="F1802" s="5" t="s">
        <v>84</v>
      </c>
      <c r="G1802" s="5" t="s">
        <v>85</v>
      </c>
      <c r="H1802" t="s">
        <v>32</v>
      </c>
      <c r="I1802" s="4">
        <v>3200</v>
      </c>
      <c r="J1802" s="5">
        <v>2</v>
      </c>
      <c r="K1802" s="4">
        <f t="shared" si="50"/>
        <v>6400</v>
      </c>
      <c r="L1802" s="4">
        <f t="shared" si="51"/>
        <v>1280</v>
      </c>
      <c r="M1802" s="3">
        <v>0.2</v>
      </c>
    </row>
    <row r="1803" spans="2:13" x14ac:dyDescent="0.25">
      <c r="B1803" t="s">
        <v>22</v>
      </c>
      <c r="C1803" s="1" t="s">
        <v>20</v>
      </c>
      <c r="D1803" s="2">
        <v>44836</v>
      </c>
      <c r="E1803" s="5" t="s">
        <v>83</v>
      </c>
      <c r="F1803" s="5" t="s">
        <v>84</v>
      </c>
      <c r="G1803" s="5" t="s">
        <v>85</v>
      </c>
      <c r="H1803" t="s">
        <v>21</v>
      </c>
      <c r="I1803" s="4">
        <v>1200</v>
      </c>
      <c r="J1803" s="5">
        <v>7</v>
      </c>
      <c r="K1803" s="4">
        <f t="shared" si="50"/>
        <v>8400</v>
      </c>
      <c r="L1803" s="4">
        <f t="shared" si="51"/>
        <v>2520</v>
      </c>
      <c r="M1803" s="3">
        <v>0.3</v>
      </c>
    </row>
    <row r="1804" spans="2:13" x14ac:dyDescent="0.25">
      <c r="B1804" t="s">
        <v>22</v>
      </c>
      <c r="C1804" s="1" t="s">
        <v>20</v>
      </c>
      <c r="D1804" s="2">
        <v>44843</v>
      </c>
      <c r="E1804" s="5" t="s">
        <v>83</v>
      </c>
      <c r="F1804" s="5" t="s">
        <v>84</v>
      </c>
      <c r="G1804" s="5" t="s">
        <v>85</v>
      </c>
      <c r="H1804" t="s">
        <v>30</v>
      </c>
      <c r="I1804" s="4">
        <v>3400</v>
      </c>
      <c r="J1804" s="5">
        <v>9</v>
      </c>
      <c r="K1804" s="4">
        <f t="shared" si="50"/>
        <v>30600</v>
      </c>
      <c r="L1804" s="4">
        <f t="shared" si="51"/>
        <v>10710</v>
      </c>
      <c r="M1804" s="3">
        <v>0.35</v>
      </c>
    </row>
    <row r="1805" spans="2:13" x14ac:dyDescent="0.25">
      <c r="B1805" t="s">
        <v>13</v>
      </c>
      <c r="C1805" s="1" t="s">
        <v>20</v>
      </c>
      <c r="D1805" s="2">
        <v>44850</v>
      </c>
      <c r="E1805" s="5" t="s">
        <v>83</v>
      </c>
      <c r="F1805" s="5" t="s">
        <v>84</v>
      </c>
      <c r="G1805" s="5" t="s">
        <v>85</v>
      </c>
      <c r="H1805" t="s">
        <v>30</v>
      </c>
      <c r="I1805" s="4">
        <v>3400</v>
      </c>
      <c r="J1805" s="5">
        <v>7</v>
      </c>
      <c r="K1805" s="4">
        <f t="shared" si="50"/>
        <v>23800</v>
      </c>
      <c r="L1805" s="4">
        <f t="shared" si="51"/>
        <v>8330</v>
      </c>
      <c r="M1805" s="3">
        <v>0.35</v>
      </c>
    </row>
    <row r="1806" spans="2:13" x14ac:dyDescent="0.25">
      <c r="B1806" t="s">
        <v>13</v>
      </c>
      <c r="C1806" s="1" t="s">
        <v>20</v>
      </c>
      <c r="D1806" s="2">
        <v>44857</v>
      </c>
      <c r="E1806" s="5" t="s">
        <v>83</v>
      </c>
      <c r="F1806" s="5" t="s">
        <v>84</v>
      </c>
      <c r="G1806" s="5" t="s">
        <v>85</v>
      </c>
      <c r="H1806" t="s">
        <v>33</v>
      </c>
      <c r="I1806" s="4">
        <v>4600</v>
      </c>
      <c r="J1806" s="5">
        <v>8</v>
      </c>
      <c r="K1806" s="4">
        <f t="shared" si="50"/>
        <v>36800</v>
      </c>
      <c r="L1806" s="4">
        <f t="shared" si="51"/>
        <v>9200</v>
      </c>
      <c r="M1806" s="3">
        <v>0.25</v>
      </c>
    </row>
    <row r="1807" spans="2:13" x14ac:dyDescent="0.25">
      <c r="B1807" t="s">
        <v>27</v>
      </c>
      <c r="C1807" s="1" t="s">
        <v>14</v>
      </c>
      <c r="D1807" s="2">
        <v>44864</v>
      </c>
      <c r="E1807" s="5" t="s">
        <v>83</v>
      </c>
      <c r="F1807" s="5" t="s">
        <v>84</v>
      </c>
      <c r="G1807" s="5" t="s">
        <v>85</v>
      </c>
      <c r="H1807" t="s">
        <v>35</v>
      </c>
      <c r="I1807" s="4">
        <v>4500</v>
      </c>
      <c r="J1807" s="5">
        <v>12</v>
      </c>
      <c r="K1807" s="4">
        <f t="shared" si="50"/>
        <v>54000</v>
      </c>
      <c r="L1807" s="4">
        <f t="shared" si="51"/>
        <v>13500</v>
      </c>
      <c r="M1807" s="3">
        <v>0.25</v>
      </c>
    </row>
    <row r="1808" spans="2:13" x14ac:dyDescent="0.25">
      <c r="B1808" t="s">
        <v>27</v>
      </c>
      <c r="C1808" s="1" t="s">
        <v>20</v>
      </c>
      <c r="D1808" s="2">
        <v>44871</v>
      </c>
      <c r="E1808" s="5" t="s">
        <v>83</v>
      </c>
      <c r="F1808" s="5" t="s">
        <v>84</v>
      </c>
      <c r="G1808" s="5" t="s">
        <v>85</v>
      </c>
      <c r="H1808" t="s">
        <v>35</v>
      </c>
      <c r="I1808" s="4">
        <v>4500</v>
      </c>
      <c r="J1808" s="5">
        <v>12</v>
      </c>
      <c r="K1808" s="4">
        <f t="shared" si="50"/>
        <v>54000</v>
      </c>
      <c r="L1808" s="4">
        <f t="shared" si="51"/>
        <v>13500</v>
      </c>
      <c r="M1808" s="3">
        <v>0.25</v>
      </c>
    </row>
    <row r="1809" spans="2:13" x14ac:dyDescent="0.25">
      <c r="B1809" t="s">
        <v>13</v>
      </c>
      <c r="C1809" s="1" t="s">
        <v>20</v>
      </c>
      <c r="D1809" s="2">
        <v>44878</v>
      </c>
      <c r="E1809" s="5" t="s">
        <v>83</v>
      </c>
      <c r="F1809" s="5" t="s">
        <v>84</v>
      </c>
      <c r="G1809" s="5" t="s">
        <v>85</v>
      </c>
      <c r="H1809" t="s">
        <v>32</v>
      </c>
      <c r="I1809" s="4">
        <v>3200</v>
      </c>
      <c r="J1809" s="5">
        <v>1</v>
      </c>
      <c r="K1809" s="4">
        <f t="shared" si="50"/>
        <v>3200</v>
      </c>
      <c r="L1809" s="4">
        <f t="shared" si="51"/>
        <v>640</v>
      </c>
      <c r="M1809" s="3">
        <v>0.2</v>
      </c>
    </row>
    <row r="1810" spans="2:13" x14ac:dyDescent="0.25">
      <c r="B1810" t="s">
        <v>13</v>
      </c>
      <c r="C1810" s="1" t="s">
        <v>14</v>
      </c>
      <c r="D1810" s="2">
        <v>44885</v>
      </c>
      <c r="E1810" s="5" t="s">
        <v>83</v>
      </c>
      <c r="F1810" s="5" t="s">
        <v>84</v>
      </c>
      <c r="G1810" s="5" t="s">
        <v>85</v>
      </c>
      <c r="H1810" t="s">
        <v>21</v>
      </c>
      <c r="I1810" s="4">
        <v>1200</v>
      </c>
      <c r="J1810" s="5">
        <v>10</v>
      </c>
      <c r="K1810" s="4">
        <f t="shared" si="50"/>
        <v>12000</v>
      </c>
      <c r="L1810" s="4">
        <f t="shared" si="51"/>
        <v>3600</v>
      </c>
      <c r="M1810" s="3">
        <v>0.3</v>
      </c>
    </row>
    <row r="1811" spans="2:13" x14ac:dyDescent="0.25">
      <c r="B1811" t="s">
        <v>27</v>
      </c>
      <c r="C1811" s="1" t="s">
        <v>20</v>
      </c>
      <c r="D1811" s="2">
        <v>44892</v>
      </c>
      <c r="E1811" s="5" t="s">
        <v>83</v>
      </c>
      <c r="F1811" s="5" t="s">
        <v>84</v>
      </c>
      <c r="G1811" s="5" t="s">
        <v>85</v>
      </c>
      <c r="H1811" t="s">
        <v>26</v>
      </c>
      <c r="I1811" s="4">
        <v>1700</v>
      </c>
      <c r="J1811" s="5">
        <v>1</v>
      </c>
      <c r="K1811" s="4">
        <f t="shared" si="50"/>
        <v>1700</v>
      </c>
      <c r="L1811" s="4">
        <f t="shared" si="51"/>
        <v>850</v>
      </c>
      <c r="M1811" s="3">
        <v>0.5</v>
      </c>
    </row>
    <row r="1812" spans="2:13" x14ac:dyDescent="0.25">
      <c r="B1812" t="s">
        <v>24</v>
      </c>
      <c r="C1812" s="1" t="s">
        <v>20</v>
      </c>
      <c r="D1812" s="2">
        <v>44899</v>
      </c>
      <c r="E1812" s="5" t="s">
        <v>83</v>
      </c>
      <c r="F1812" s="5" t="s">
        <v>84</v>
      </c>
      <c r="G1812" s="5" t="s">
        <v>85</v>
      </c>
      <c r="H1812" t="s">
        <v>23</v>
      </c>
      <c r="I1812" s="4">
        <v>5130</v>
      </c>
      <c r="J1812" s="5">
        <v>10</v>
      </c>
      <c r="K1812" s="4">
        <f t="shared" si="50"/>
        <v>51300</v>
      </c>
      <c r="L1812" s="4">
        <f t="shared" si="51"/>
        <v>20520</v>
      </c>
      <c r="M1812" s="3">
        <v>0.4</v>
      </c>
    </row>
    <row r="1813" spans="2:13" x14ac:dyDescent="0.25">
      <c r="B1813" t="s">
        <v>27</v>
      </c>
      <c r="C1813" s="1" t="s">
        <v>20</v>
      </c>
      <c r="D1813" s="2">
        <v>44906</v>
      </c>
      <c r="E1813" s="5" t="s">
        <v>83</v>
      </c>
      <c r="F1813" s="5" t="s">
        <v>84</v>
      </c>
      <c r="G1813" s="5" t="s">
        <v>85</v>
      </c>
      <c r="H1813" t="s">
        <v>32</v>
      </c>
      <c r="I1813" s="4">
        <v>3200</v>
      </c>
      <c r="J1813" s="5">
        <v>5</v>
      </c>
      <c r="K1813" s="4">
        <f t="shared" si="50"/>
        <v>16000</v>
      </c>
      <c r="L1813" s="4">
        <f t="shared" si="51"/>
        <v>3200</v>
      </c>
      <c r="M1813" s="3">
        <v>0.2</v>
      </c>
    </row>
    <row r="1814" spans="2:13" x14ac:dyDescent="0.25">
      <c r="B1814" t="s">
        <v>13</v>
      </c>
      <c r="C1814" s="1" t="s">
        <v>20</v>
      </c>
      <c r="D1814" s="2">
        <v>44913</v>
      </c>
      <c r="E1814" s="5" t="s">
        <v>83</v>
      </c>
      <c r="F1814" s="5" t="s">
        <v>84</v>
      </c>
      <c r="G1814" s="5" t="s">
        <v>85</v>
      </c>
      <c r="H1814" t="s">
        <v>19</v>
      </c>
      <c r="I1814" s="4">
        <v>500</v>
      </c>
      <c r="J1814" s="5">
        <v>5</v>
      </c>
      <c r="K1814" s="4">
        <f t="shared" si="50"/>
        <v>2500</v>
      </c>
      <c r="L1814" s="4">
        <f t="shared" si="51"/>
        <v>625</v>
      </c>
      <c r="M1814" s="3">
        <v>0.25</v>
      </c>
    </row>
    <row r="1815" spans="2:13" x14ac:dyDescent="0.25">
      <c r="B1815" t="s">
        <v>24</v>
      </c>
      <c r="C1815" s="1" t="s">
        <v>14</v>
      </c>
      <c r="D1815" s="2">
        <v>44920</v>
      </c>
      <c r="E1815" s="5" t="s">
        <v>83</v>
      </c>
      <c r="F1815" s="5" t="s">
        <v>84</v>
      </c>
      <c r="G1815" s="5" t="s">
        <v>85</v>
      </c>
      <c r="H1815" t="s">
        <v>23</v>
      </c>
      <c r="I1815" s="4">
        <v>5130</v>
      </c>
      <c r="J1815" s="5">
        <v>7</v>
      </c>
      <c r="K1815" s="4">
        <f t="shared" si="50"/>
        <v>35910</v>
      </c>
      <c r="L1815" s="4">
        <f t="shared" si="51"/>
        <v>14364</v>
      </c>
      <c r="M1815" s="3">
        <v>0.4</v>
      </c>
    </row>
    <row r="1816" spans="2:13" x14ac:dyDescent="0.25">
      <c r="B1816" t="s">
        <v>27</v>
      </c>
      <c r="C1816" s="1" t="s">
        <v>14</v>
      </c>
      <c r="D1816" s="2">
        <v>44927</v>
      </c>
      <c r="E1816" s="5" t="s">
        <v>83</v>
      </c>
      <c r="F1816" s="5" t="s">
        <v>84</v>
      </c>
      <c r="G1816" s="5" t="s">
        <v>85</v>
      </c>
      <c r="H1816" t="s">
        <v>19</v>
      </c>
      <c r="I1816" s="4">
        <v>500</v>
      </c>
      <c r="J1816" s="5">
        <v>21</v>
      </c>
      <c r="K1816" s="4">
        <f t="shared" si="50"/>
        <v>10500</v>
      </c>
      <c r="L1816" s="4">
        <f t="shared" si="51"/>
        <v>2625</v>
      </c>
      <c r="M1816" s="3">
        <v>0.25</v>
      </c>
    </row>
    <row r="1817" spans="2:13" x14ac:dyDescent="0.25">
      <c r="B1817" t="s">
        <v>22</v>
      </c>
      <c r="C1817" s="1" t="s">
        <v>20</v>
      </c>
      <c r="D1817" s="2">
        <v>44934</v>
      </c>
      <c r="E1817" s="5" t="s">
        <v>83</v>
      </c>
      <c r="F1817" s="5" t="s">
        <v>84</v>
      </c>
      <c r="G1817" s="5" t="s">
        <v>85</v>
      </c>
      <c r="H1817" t="s">
        <v>25</v>
      </c>
      <c r="I1817" s="4">
        <v>300</v>
      </c>
      <c r="J1817" s="5">
        <v>3</v>
      </c>
      <c r="K1817" s="4">
        <f t="shared" si="50"/>
        <v>900</v>
      </c>
      <c r="L1817" s="4">
        <f t="shared" si="51"/>
        <v>135</v>
      </c>
      <c r="M1817" s="3">
        <v>0.15</v>
      </c>
    </row>
    <row r="1818" spans="2:13" x14ac:dyDescent="0.25">
      <c r="B1818" t="s">
        <v>22</v>
      </c>
      <c r="C1818" s="1" t="s">
        <v>20</v>
      </c>
      <c r="D1818" s="2">
        <v>44941</v>
      </c>
      <c r="E1818" s="5" t="s">
        <v>83</v>
      </c>
      <c r="F1818" s="5" t="s">
        <v>84</v>
      </c>
      <c r="G1818" s="5" t="s">
        <v>85</v>
      </c>
      <c r="H1818" t="s">
        <v>21</v>
      </c>
      <c r="I1818" s="4">
        <v>1200</v>
      </c>
      <c r="J1818" s="5">
        <v>12</v>
      </c>
      <c r="K1818" s="4">
        <f t="shared" si="50"/>
        <v>14400</v>
      </c>
      <c r="L1818" s="4">
        <f t="shared" si="51"/>
        <v>4320</v>
      </c>
      <c r="M1818" s="3">
        <v>0.3</v>
      </c>
    </row>
    <row r="1819" spans="2:13" x14ac:dyDescent="0.25">
      <c r="B1819" t="s">
        <v>27</v>
      </c>
      <c r="C1819" s="1" t="s">
        <v>20</v>
      </c>
      <c r="D1819" s="2">
        <v>44948</v>
      </c>
      <c r="E1819" s="5" t="s">
        <v>83</v>
      </c>
      <c r="F1819" s="5" t="s">
        <v>84</v>
      </c>
      <c r="G1819" s="5" t="s">
        <v>85</v>
      </c>
      <c r="H1819" t="s">
        <v>35</v>
      </c>
      <c r="I1819" s="4">
        <v>4500</v>
      </c>
      <c r="J1819" s="5">
        <v>8</v>
      </c>
      <c r="K1819" s="4">
        <f t="shared" si="50"/>
        <v>36000</v>
      </c>
      <c r="L1819" s="4">
        <f t="shared" si="51"/>
        <v>9000</v>
      </c>
      <c r="M1819" s="3">
        <v>0.25</v>
      </c>
    </row>
    <row r="1820" spans="2:13" x14ac:dyDescent="0.25">
      <c r="B1820" t="s">
        <v>13</v>
      </c>
      <c r="C1820" s="1" t="s">
        <v>20</v>
      </c>
      <c r="D1820" s="2">
        <v>44955</v>
      </c>
      <c r="E1820" s="5" t="s">
        <v>83</v>
      </c>
      <c r="F1820" s="5" t="s">
        <v>84</v>
      </c>
      <c r="G1820" s="5" t="s">
        <v>85</v>
      </c>
      <c r="H1820" t="s">
        <v>33</v>
      </c>
      <c r="I1820" s="4">
        <v>4600</v>
      </c>
      <c r="J1820" s="5">
        <v>11</v>
      </c>
      <c r="K1820" s="4">
        <f t="shared" si="50"/>
        <v>50600</v>
      </c>
      <c r="L1820" s="4">
        <f t="shared" si="51"/>
        <v>12650</v>
      </c>
      <c r="M1820" s="3">
        <v>0.25</v>
      </c>
    </row>
    <row r="1821" spans="2:13" x14ac:dyDescent="0.25">
      <c r="B1821" t="s">
        <v>13</v>
      </c>
      <c r="C1821" s="1" t="s">
        <v>20</v>
      </c>
      <c r="D1821" s="2">
        <v>44962</v>
      </c>
      <c r="E1821" s="5" t="s">
        <v>83</v>
      </c>
      <c r="F1821" s="5" t="s">
        <v>84</v>
      </c>
      <c r="G1821" s="5" t="s">
        <v>85</v>
      </c>
      <c r="H1821" t="s">
        <v>26</v>
      </c>
      <c r="I1821" s="4">
        <v>1700</v>
      </c>
      <c r="J1821" s="5">
        <v>12</v>
      </c>
      <c r="K1821" s="4">
        <f t="shared" si="50"/>
        <v>20400</v>
      </c>
      <c r="L1821" s="4">
        <f t="shared" si="51"/>
        <v>10200</v>
      </c>
      <c r="M1821" s="3">
        <v>0.5</v>
      </c>
    </row>
    <row r="1822" spans="2:13" x14ac:dyDescent="0.25">
      <c r="B1822" t="s">
        <v>24</v>
      </c>
      <c r="C1822" s="1" t="s">
        <v>14</v>
      </c>
      <c r="D1822" s="2">
        <v>44969</v>
      </c>
      <c r="E1822" s="5" t="s">
        <v>83</v>
      </c>
      <c r="F1822" s="5" t="s">
        <v>84</v>
      </c>
      <c r="G1822" s="5" t="s">
        <v>85</v>
      </c>
      <c r="H1822" t="s">
        <v>32</v>
      </c>
      <c r="I1822" s="4">
        <v>3200</v>
      </c>
      <c r="J1822" s="5">
        <v>9</v>
      </c>
      <c r="K1822" s="4">
        <f t="shared" si="50"/>
        <v>28800</v>
      </c>
      <c r="L1822" s="4">
        <f t="shared" si="51"/>
        <v>5760</v>
      </c>
      <c r="M1822" s="3">
        <v>0.2</v>
      </c>
    </row>
    <row r="1823" spans="2:13" x14ac:dyDescent="0.25">
      <c r="B1823" t="s">
        <v>13</v>
      </c>
      <c r="C1823" s="1" t="s">
        <v>20</v>
      </c>
      <c r="D1823" s="2">
        <v>44976</v>
      </c>
      <c r="E1823" s="5" t="s">
        <v>83</v>
      </c>
      <c r="F1823" s="5" t="s">
        <v>84</v>
      </c>
      <c r="G1823" s="5" t="s">
        <v>85</v>
      </c>
      <c r="H1823" t="s">
        <v>18</v>
      </c>
      <c r="I1823" s="4">
        <v>8902</v>
      </c>
      <c r="J1823" s="5">
        <v>9</v>
      </c>
      <c r="K1823" s="4">
        <f t="shared" si="50"/>
        <v>80118</v>
      </c>
      <c r="L1823" s="4">
        <f t="shared" si="51"/>
        <v>28041.3</v>
      </c>
      <c r="M1823" s="3">
        <v>0.35</v>
      </c>
    </row>
    <row r="1824" spans="2:13" x14ac:dyDescent="0.25">
      <c r="B1824" t="s">
        <v>24</v>
      </c>
      <c r="C1824" s="1" t="s">
        <v>20</v>
      </c>
      <c r="D1824" s="2">
        <v>44983</v>
      </c>
      <c r="E1824" s="5" t="s">
        <v>83</v>
      </c>
      <c r="F1824" s="5" t="s">
        <v>84</v>
      </c>
      <c r="G1824" s="5" t="s">
        <v>85</v>
      </c>
      <c r="H1824" t="s">
        <v>35</v>
      </c>
      <c r="I1824" s="4">
        <v>4500</v>
      </c>
      <c r="J1824" s="5">
        <v>3</v>
      </c>
      <c r="K1824" s="4">
        <f t="shared" si="50"/>
        <v>13500</v>
      </c>
      <c r="L1824" s="4">
        <f t="shared" si="51"/>
        <v>3375</v>
      </c>
      <c r="M1824" s="3">
        <v>0.25</v>
      </c>
    </row>
    <row r="1825" spans="2:13" x14ac:dyDescent="0.25">
      <c r="B1825" t="s">
        <v>27</v>
      </c>
      <c r="C1825" s="1" t="s">
        <v>14</v>
      </c>
      <c r="D1825" s="2">
        <v>44990</v>
      </c>
      <c r="E1825" s="5" t="s">
        <v>83</v>
      </c>
      <c r="F1825" s="5" t="s">
        <v>84</v>
      </c>
      <c r="G1825" s="5" t="s">
        <v>85</v>
      </c>
      <c r="H1825" t="s">
        <v>29</v>
      </c>
      <c r="I1825" s="4">
        <v>5340</v>
      </c>
      <c r="J1825" s="5">
        <v>1</v>
      </c>
      <c r="K1825" s="4">
        <f t="shared" si="50"/>
        <v>5340</v>
      </c>
      <c r="L1825" s="4">
        <f t="shared" si="51"/>
        <v>1602</v>
      </c>
      <c r="M1825" s="3">
        <v>0.3</v>
      </c>
    </row>
    <row r="1826" spans="2:13" x14ac:dyDescent="0.25">
      <c r="B1826" t="s">
        <v>13</v>
      </c>
      <c r="C1826" s="1" t="s">
        <v>20</v>
      </c>
      <c r="D1826" s="2">
        <v>44997</v>
      </c>
      <c r="E1826" s="5" t="s">
        <v>83</v>
      </c>
      <c r="F1826" s="5" t="s">
        <v>84</v>
      </c>
      <c r="G1826" s="5" t="s">
        <v>85</v>
      </c>
      <c r="H1826" t="s">
        <v>35</v>
      </c>
      <c r="I1826" s="4">
        <v>4500</v>
      </c>
      <c r="J1826" s="5">
        <v>10</v>
      </c>
      <c r="K1826" s="4">
        <f t="shared" si="50"/>
        <v>45000</v>
      </c>
      <c r="L1826" s="4">
        <f t="shared" si="51"/>
        <v>11250</v>
      </c>
      <c r="M1826" s="3">
        <v>0.25</v>
      </c>
    </row>
    <row r="1827" spans="2:13" x14ac:dyDescent="0.25">
      <c r="B1827" t="s">
        <v>13</v>
      </c>
      <c r="C1827" s="1" t="s">
        <v>20</v>
      </c>
      <c r="D1827" s="2">
        <v>45004</v>
      </c>
      <c r="E1827" s="5" t="s">
        <v>83</v>
      </c>
      <c r="F1827" s="5" t="s">
        <v>84</v>
      </c>
      <c r="G1827" s="5" t="s">
        <v>85</v>
      </c>
      <c r="H1827" t="s">
        <v>19</v>
      </c>
      <c r="I1827" s="4">
        <v>500</v>
      </c>
      <c r="J1827" s="5">
        <v>12</v>
      </c>
      <c r="K1827" s="4">
        <f t="shared" si="50"/>
        <v>6000</v>
      </c>
      <c r="L1827" s="4">
        <f t="shared" si="51"/>
        <v>1500</v>
      </c>
      <c r="M1827" s="3">
        <v>0.25</v>
      </c>
    </row>
    <row r="1828" spans="2:13" x14ac:dyDescent="0.25">
      <c r="B1828" t="s">
        <v>13</v>
      </c>
      <c r="C1828" s="1" t="s">
        <v>20</v>
      </c>
      <c r="D1828" s="2">
        <v>45011</v>
      </c>
      <c r="E1828" s="5" t="s">
        <v>83</v>
      </c>
      <c r="F1828" s="5" t="s">
        <v>84</v>
      </c>
      <c r="G1828" s="5" t="s">
        <v>85</v>
      </c>
      <c r="H1828" t="s">
        <v>35</v>
      </c>
      <c r="I1828" s="4">
        <v>4500</v>
      </c>
      <c r="J1828" s="5">
        <v>12</v>
      </c>
      <c r="K1828" s="4">
        <f t="shared" ref="K1828:K1859" si="52">I1828*J1828</f>
        <v>54000</v>
      </c>
      <c r="L1828" s="4">
        <f t="shared" ref="L1828:L1859" si="53">K1828*M1828</f>
        <v>13500</v>
      </c>
      <c r="M1828" s="3">
        <v>0.25</v>
      </c>
    </row>
    <row r="1829" spans="2:13" x14ac:dyDescent="0.25">
      <c r="B1829" t="s">
        <v>22</v>
      </c>
      <c r="C1829" s="1" t="s">
        <v>20</v>
      </c>
      <c r="D1829" s="2">
        <v>45018</v>
      </c>
      <c r="E1829" s="5" t="s">
        <v>83</v>
      </c>
      <c r="F1829" s="5" t="s">
        <v>84</v>
      </c>
      <c r="G1829" s="5" t="s">
        <v>85</v>
      </c>
      <c r="H1829" t="s">
        <v>23</v>
      </c>
      <c r="I1829" s="4">
        <v>5130</v>
      </c>
      <c r="J1829" s="5">
        <v>9</v>
      </c>
      <c r="K1829" s="4">
        <f t="shared" si="52"/>
        <v>46170</v>
      </c>
      <c r="L1829" s="4">
        <f t="shared" si="53"/>
        <v>18468</v>
      </c>
      <c r="M1829" s="3">
        <v>0.4</v>
      </c>
    </row>
    <row r="1830" spans="2:13" x14ac:dyDescent="0.25">
      <c r="B1830" t="s">
        <v>13</v>
      </c>
      <c r="C1830" s="1" t="s">
        <v>20</v>
      </c>
      <c r="D1830" s="2">
        <v>45025</v>
      </c>
      <c r="E1830" s="5" t="s">
        <v>83</v>
      </c>
      <c r="F1830" s="5" t="s">
        <v>84</v>
      </c>
      <c r="G1830" s="5" t="s">
        <v>85</v>
      </c>
      <c r="H1830" t="s">
        <v>30</v>
      </c>
      <c r="I1830" s="4">
        <v>3400</v>
      </c>
      <c r="J1830" s="5">
        <v>11</v>
      </c>
      <c r="K1830" s="4">
        <f t="shared" si="52"/>
        <v>37400</v>
      </c>
      <c r="L1830" s="4">
        <f t="shared" si="53"/>
        <v>13090</v>
      </c>
      <c r="M1830" s="3">
        <v>0.35</v>
      </c>
    </row>
    <row r="1831" spans="2:13" x14ac:dyDescent="0.25">
      <c r="B1831" t="s">
        <v>13</v>
      </c>
      <c r="C1831" s="1" t="s">
        <v>14</v>
      </c>
      <c r="D1831" s="2">
        <v>45032</v>
      </c>
      <c r="E1831" s="5" t="s">
        <v>83</v>
      </c>
      <c r="F1831" s="5" t="s">
        <v>84</v>
      </c>
      <c r="G1831" s="5" t="s">
        <v>85</v>
      </c>
      <c r="H1831" t="s">
        <v>21</v>
      </c>
      <c r="I1831" s="4">
        <v>1200</v>
      </c>
      <c r="J1831" s="5">
        <v>3</v>
      </c>
      <c r="K1831" s="4">
        <f t="shared" si="52"/>
        <v>3600</v>
      </c>
      <c r="L1831" s="4">
        <f t="shared" si="53"/>
        <v>1080</v>
      </c>
      <c r="M1831" s="3">
        <v>0.3</v>
      </c>
    </row>
    <row r="1832" spans="2:13" x14ac:dyDescent="0.25">
      <c r="B1832" t="s">
        <v>13</v>
      </c>
      <c r="C1832" s="1" t="s">
        <v>20</v>
      </c>
      <c r="D1832" s="2">
        <v>45039</v>
      </c>
      <c r="E1832" s="5" t="s">
        <v>83</v>
      </c>
      <c r="F1832" s="5" t="s">
        <v>84</v>
      </c>
      <c r="G1832" s="5" t="s">
        <v>85</v>
      </c>
      <c r="H1832" t="s">
        <v>31</v>
      </c>
      <c r="I1832" s="4">
        <v>5300</v>
      </c>
      <c r="J1832" s="5">
        <v>12</v>
      </c>
      <c r="K1832" s="4">
        <f t="shared" si="52"/>
        <v>63600</v>
      </c>
      <c r="L1832" s="4">
        <f t="shared" si="53"/>
        <v>19080</v>
      </c>
      <c r="M1832" s="3">
        <v>0.3</v>
      </c>
    </row>
    <row r="1833" spans="2:13" x14ac:dyDescent="0.25">
      <c r="B1833" t="s">
        <v>27</v>
      </c>
      <c r="C1833" s="1" t="s">
        <v>20</v>
      </c>
      <c r="D1833" s="2">
        <v>45046</v>
      </c>
      <c r="E1833" s="5" t="s">
        <v>83</v>
      </c>
      <c r="F1833" s="5" t="s">
        <v>84</v>
      </c>
      <c r="G1833" s="5" t="s">
        <v>85</v>
      </c>
      <c r="H1833" t="s">
        <v>25</v>
      </c>
      <c r="I1833" s="4">
        <v>300</v>
      </c>
      <c r="J1833" s="5">
        <v>7</v>
      </c>
      <c r="K1833" s="4">
        <f t="shared" si="52"/>
        <v>2100</v>
      </c>
      <c r="L1833" s="4">
        <f t="shared" si="53"/>
        <v>315</v>
      </c>
      <c r="M1833" s="3">
        <v>0.15</v>
      </c>
    </row>
    <row r="1834" spans="2:13" x14ac:dyDescent="0.25">
      <c r="B1834" t="s">
        <v>27</v>
      </c>
      <c r="C1834" s="1" t="s">
        <v>14</v>
      </c>
      <c r="D1834" s="2">
        <v>45053</v>
      </c>
      <c r="E1834" s="5" t="s">
        <v>83</v>
      </c>
      <c r="F1834" s="5" t="s">
        <v>84</v>
      </c>
      <c r="G1834" s="5" t="s">
        <v>85</v>
      </c>
      <c r="H1834" t="s">
        <v>28</v>
      </c>
      <c r="I1834" s="4">
        <v>1500</v>
      </c>
      <c r="J1834" s="5">
        <v>3</v>
      </c>
      <c r="K1834" s="4">
        <f t="shared" si="52"/>
        <v>4500</v>
      </c>
      <c r="L1834" s="4">
        <f t="shared" si="53"/>
        <v>1800</v>
      </c>
      <c r="M1834" s="3">
        <v>0.4</v>
      </c>
    </row>
    <row r="1835" spans="2:13" x14ac:dyDescent="0.25">
      <c r="B1835" t="s">
        <v>27</v>
      </c>
      <c r="C1835" s="1" t="s">
        <v>20</v>
      </c>
      <c r="D1835" s="2">
        <v>45060</v>
      </c>
      <c r="E1835" s="5" t="s">
        <v>83</v>
      </c>
      <c r="F1835" s="5" t="s">
        <v>84</v>
      </c>
      <c r="G1835" s="5" t="s">
        <v>85</v>
      </c>
      <c r="H1835" t="s">
        <v>32</v>
      </c>
      <c r="I1835" s="4">
        <v>3200</v>
      </c>
      <c r="J1835" s="5">
        <v>5</v>
      </c>
      <c r="K1835" s="4">
        <f t="shared" si="52"/>
        <v>16000</v>
      </c>
      <c r="L1835" s="4">
        <f t="shared" si="53"/>
        <v>3200</v>
      </c>
      <c r="M1835" s="3">
        <v>0.2</v>
      </c>
    </row>
    <row r="1836" spans="2:13" x14ac:dyDescent="0.25">
      <c r="B1836" t="s">
        <v>27</v>
      </c>
      <c r="C1836" s="1" t="s">
        <v>20</v>
      </c>
      <c r="D1836" s="2">
        <v>45067</v>
      </c>
      <c r="E1836" s="5" t="s">
        <v>83</v>
      </c>
      <c r="F1836" s="5" t="s">
        <v>84</v>
      </c>
      <c r="G1836" s="5" t="s">
        <v>85</v>
      </c>
      <c r="H1836" t="s">
        <v>29</v>
      </c>
      <c r="I1836" s="4">
        <v>5340</v>
      </c>
      <c r="J1836" s="5">
        <v>5</v>
      </c>
      <c r="K1836" s="4">
        <f t="shared" si="52"/>
        <v>26700</v>
      </c>
      <c r="L1836" s="4">
        <f t="shared" si="53"/>
        <v>8010</v>
      </c>
      <c r="M1836" s="3">
        <v>0.3</v>
      </c>
    </row>
    <row r="1837" spans="2:13" x14ac:dyDescent="0.25">
      <c r="B1837" t="s">
        <v>13</v>
      </c>
      <c r="C1837" s="1" t="s">
        <v>20</v>
      </c>
      <c r="D1837" s="2">
        <v>45074</v>
      </c>
      <c r="E1837" s="5" t="s">
        <v>83</v>
      </c>
      <c r="F1837" s="5" t="s">
        <v>84</v>
      </c>
      <c r="G1837" s="5" t="s">
        <v>85</v>
      </c>
      <c r="H1837" t="s">
        <v>30</v>
      </c>
      <c r="I1837" s="4">
        <v>3400</v>
      </c>
      <c r="J1837" s="5">
        <v>3</v>
      </c>
      <c r="K1837" s="4">
        <f t="shared" si="52"/>
        <v>10200</v>
      </c>
      <c r="L1837" s="4">
        <f t="shared" si="53"/>
        <v>3570</v>
      </c>
      <c r="M1837" s="3">
        <v>0.35</v>
      </c>
    </row>
    <row r="1838" spans="2:13" x14ac:dyDescent="0.25">
      <c r="B1838" t="s">
        <v>24</v>
      </c>
      <c r="C1838" s="1" t="s">
        <v>14</v>
      </c>
      <c r="D1838" s="2">
        <v>45081</v>
      </c>
      <c r="E1838" s="5" t="s">
        <v>83</v>
      </c>
      <c r="F1838" s="5" t="s">
        <v>84</v>
      </c>
      <c r="G1838" s="5" t="s">
        <v>85</v>
      </c>
      <c r="H1838" t="s">
        <v>28</v>
      </c>
      <c r="I1838" s="4">
        <v>1500</v>
      </c>
      <c r="J1838" s="5">
        <v>20</v>
      </c>
      <c r="K1838" s="4">
        <f t="shared" si="52"/>
        <v>30000</v>
      </c>
      <c r="L1838" s="4">
        <f t="shared" si="53"/>
        <v>12000</v>
      </c>
      <c r="M1838" s="3">
        <v>0.4</v>
      </c>
    </row>
    <row r="1839" spans="2:13" x14ac:dyDescent="0.25">
      <c r="B1839" t="s">
        <v>27</v>
      </c>
      <c r="C1839" s="1" t="s">
        <v>20</v>
      </c>
      <c r="D1839" s="2">
        <v>45088</v>
      </c>
      <c r="E1839" s="5" t="s">
        <v>83</v>
      </c>
      <c r="F1839" s="5" t="s">
        <v>84</v>
      </c>
      <c r="G1839" s="5" t="s">
        <v>85</v>
      </c>
      <c r="H1839" t="s">
        <v>21</v>
      </c>
      <c r="I1839" s="4">
        <v>1200</v>
      </c>
      <c r="J1839" s="5">
        <v>11</v>
      </c>
      <c r="K1839" s="4">
        <f t="shared" si="52"/>
        <v>13200</v>
      </c>
      <c r="L1839" s="4">
        <f t="shared" si="53"/>
        <v>3960</v>
      </c>
      <c r="M1839" s="3">
        <v>0.3</v>
      </c>
    </row>
    <row r="1840" spans="2:13" x14ac:dyDescent="0.25">
      <c r="B1840" t="s">
        <v>13</v>
      </c>
      <c r="C1840" s="1" t="s">
        <v>20</v>
      </c>
      <c r="D1840" s="2">
        <v>45095</v>
      </c>
      <c r="E1840" s="5" t="s">
        <v>83</v>
      </c>
      <c r="F1840" s="5" t="s">
        <v>84</v>
      </c>
      <c r="G1840" s="5" t="s">
        <v>85</v>
      </c>
      <c r="H1840" t="s">
        <v>18</v>
      </c>
      <c r="I1840" s="4">
        <v>8902</v>
      </c>
      <c r="J1840" s="5">
        <v>20</v>
      </c>
      <c r="K1840" s="4">
        <f t="shared" si="52"/>
        <v>178040</v>
      </c>
      <c r="L1840" s="4">
        <f t="shared" si="53"/>
        <v>62313.999999999993</v>
      </c>
      <c r="M1840" s="3">
        <v>0.35</v>
      </c>
    </row>
    <row r="1841" spans="2:13" x14ac:dyDescent="0.25">
      <c r="B1841" t="s">
        <v>27</v>
      </c>
      <c r="C1841" s="1" t="s">
        <v>20</v>
      </c>
      <c r="D1841" s="2">
        <v>45102</v>
      </c>
      <c r="E1841" s="5" t="s">
        <v>83</v>
      </c>
      <c r="F1841" s="5" t="s">
        <v>84</v>
      </c>
      <c r="G1841" s="5" t="s">
        <v>85</v>
      </c>
      <c r="H1841" t="s">
        <v>21</v>
      </c>
      <c r="I1841" s="4">
        <v>1200</v>
      </c>
      <c r="J1841" s="5">
        <v>4</v>
      </c>
      <c r="K1841" s="4">
        <f t="shared" si="52"/>
        <v>4800</v>
      </c>
      <c r="L1841" s="4">
        <f t="shared" si="53"/>
        <v>1440</v>
      </c>
      <c r="M1841" s="3">
        <v>0.3</v>
      </c>
    </row>
    <row r="1842" spans="2:13" x14ac:dyDescent="0.25">
      <c r="B1842" t="s">
        <v>27</v>
      </c>
      <c r="C1842" s="1" t="s">
        <v>14</v>
      </c>
      <c r="D1842" s="2">
        <v>45109</v>
      </c>
      <c r="E1842" s="5" t="s">
        <v>83</v>
      </c>
      <c r="F1842" s="5" t="s">
        <v>84</v>
      </c>
      <c r="G1842" s="5" t="s">
        <v>85</v>
      </c>
      <c r="H1842" t="s">
        <v>32</v>
      </c>
      <c r="I1842" s="4">
        <v>3200</v>
      </c>
      <c r="J1842" s="5">
        <v>10</v>
      </c>
      <c r="K1842" s="4">
        <f t="shared" si="52"/>
        <v>32000</v>
      </c>
      <c r="L1842" s="4">
        <f t="shared" si="53"/>
        <v>6400</v>
      </c>
      <c r="M1842" s="3">
        <v>0.2</v>
      </c>
    </row>
    <row r="1843" spans="2:13" x14ac:dyDescent="0.25">
      <c r="B1843" t="s">
        <v>13</v>
      </c>
      <c r="C1843" s="1" t="s">
        <v>14</v>
      </c>
      <c r="D1843" s="2">
        <v>45116</v>
      </c>
      <c r="E1843" s="5" t="s">
        <v>83</v>
      </c>
      <c r="F1843" s="5" t="s">
        <v>84</v>
      </c>
      <c r="G1843" s="5" t="s">
        <v>85</v>
      </c>
      <c r="H1843" t="s">
        <v>33</v>
      </c>
      <c r="I1843" s="4">
        <v>4600</v>
      </c>
      <c r="J1843" s="5">
        <v>3</v>
      </c>
      <c r="K1843" s="4">
        <f t="shared" si="52"/>
        <v>13800</v>
      </c>
      <c r="L1843" s="4">
        <f t="shared" si="53"/>
        <v>3450</v>
      </c>
      <c r="M1843" s="3">
        <v>0.25</v>
      </c>
    </row>
    <row r="1844" spans="2:13" x14ac:dyDescent="0.25">
      <c r="B1844" t="s">
        <v>27</v>
      </c>
      <c r="C1844" s="1" t="s">
        <v>14</v>
      </c>
      <c r="D1844" s="2">
        <v>45123</v>
      </c>
      <c r="E1844" s="5" t="s">
        <v>83</v>
      </c>
      <c r="F1844" s="5" t="s">
        <v>84</v>
      </c>
      <c r="G1844" s="5" t="s">
        <v>85</v>
      </c>
      <c r="H1844" t="s">
        <v>26</v>
      </c>
      <c r="I1844" s="4">
        <v>1700</v>
      </c>
      <c r="J1844" s="5">
        <v>1</v>
      </c>
      <c r="K1844" s="4">
        <f t="shared" si="52"/>
        <v>1700</v>
      </c>
      <c r="L1844" s="4">
        <f t="shared" si="53"/>
        <v>850</v>
      </c>
      <c r="M1844" s="3">
        <v>0.5</v>
      </c>
    </row>
    <row r="1845" spans="2:13" x14ac:dyDescent="0.25">
      <c r="B1845" t="s">
        <v>34</v>
      </c>
      <c r="C1845" s="1" t="s">
        <v>20</v>
      </c>
      <c r="D1845" s="2">
        <v>45130</v>
      </c>
      <c r="E1845" s="5" t="s">
        <v>83</v>
      </c>
      <c r="F1845" s="5" t="s">
        <v>84</v>
      </c>
      <c r="G1845" s="5" t="s">
        <v>85</v>
      </c>
      <c r="H1845" t="s">
        <v>35</v>
      </c>
      <c r="I1845" s="4">
        <v>4500</v>
      </c>
      <c r="J1845" s="5">
        <v>6</v>
      </c>
      <c r="K1845" s="4">
        <f t="shared" si="52"/>
        <v>27000</v>
      </c>
      <c r="L1845" s="4">
        <f t="shared" si="53"/>
        <v>6750</v>
      </c>
      <c r="M1845" s="3">
        <v>0.25</v>
      </c>
    </row>
    <row r="1846" spans="2:13" x14ac:dyDescent="0.25">
      <c r="B1846" t="s">
        <v>34</v>
      </c>
      <c r="C1846" s="1" t="s">
        <v>20</v>
      </c>
      <c r="D1846" s="2">
        <v>45137</v>
      </c>
      <c r="E1846" s="5" t="s">
        <v>83</v>
      </c>
      <c r="F1846" s="5" t="s">
        <v>84</v>
      </c>
      <c r="G1846" s="5" t="s">
        <v>85</v>
      </c>
      <c r="H1846" t="s">
        <v>30</v>
      </c>
      <c r="I1846" s="4">
        <v>3400</v>
      </c>
      <c r="J1846" s="5">
        <v>11</v>
      </c>
      <c r="K1846" s="4">
        <f t="shared" si="52"/>
        <v>37400</v>
      </c>
      <c r="L1846" s="4">
        <f t="shared" si="53"/>
        <v>13090</v>
      </c>
      <c r="M1846" s="3">
        <v>0.35</v>
      </c>
    </row>
    <row r="1847" spans="2:13" x14ac:dyDescent="0.25">
      <c r="B1847" t="s">
        <v>13</v>
      </c>
      <c r="C1847" s="1" t="s">
        <v>20</v>
      </c>
      <c r="D1847" s="2">
        <v>45144</v>
      </c>
      <c r="E1847" s="5" t="s">
        <v>83</v>
      </c>
      <c r="F1847" s="5" t="s">
        <v>84</v>
      </c>
      <c r="G1847" s="5" t="s">
        <v>85</v>
      </c>
      <c r="H1847" t="s">
        <v>33</v>
      </c>
      <c r="I1847" s="4">
        <v>4600</v>
      </c>
      <c r="J1847" s="5">
        <v>11</v>
      </c>
      <c r="K1847" s="4">
        <f t="shared" si="52"/>
        <v>50600</v>
      </c>
      <c r="L1847" s="4">
        <f t="shared" si="53"/>
        <v>12650</v>
      </c>
      <c r="M1847" s="3">
        <v>0.25</v>
      </c>
    </row>
    <row r="1848" spans="2:13" x14ac:dyDescent="0.25">
      <c r="B1848" t="s">
        <v>13</v>
      </c>
      <c r="C1848" s="1" t="s">
        <v>14</v>
      </c>
      <c r="D1848" s="2">
        <v>45151</v>
      </c>
      <c r="E1848" s="5" t="s">
        <v>83</v>
      </c>
      <c r="F1848" s="5" t="s">
        <v>84</v>
      </c>
      <c r="G1848" s="5" t="s">
        <v>85</v>
      </c>
      <c r="H1848" t="s">
        <v>21</v>
      </c>
      <c r="I1848" s="4">
        <v>1200</v>
      </c>
      <c r="J1848" s="5">
        <v>11</v>
      </c>
      <c r="K1848" s="4">
        <f t="shared" si="52"/>
        <v>13200</v>
      </c>
      <c r="L1848" s="4">
        <f t="shared" si="53"/>
        <v>3960</v>
      </c>
      <c r="M1848" s="3">
        <v>0.3</v>
      </c>
    </row>
    <row r="1849" spans="2:13" x14ac:dyDescent="0.25">
      <c r="B1849" t="s">
        <v>24</v>
      </c>
      <c r="C1849" s="1" t="s">
        <v>14</v>
      </c>
      <c r="D1849" s="2">
        <v>45158</v>
      </c>
      <c r="E1849" s="5" t="s">
        <v>83</v>
      </c>
      <c r="F1849" s="5" t="s">
        <v>84</v>
      </c>
      <c r="G1849" s="5" t="s">
        <v>85</v>
      </c>
      <c r="H1849" t="s">
        <v>23</v>
      </c>
      <c r="I1849" s="4">
        <v>5130</v>
      </c>
      <c r="J1849" s="5">
        <v>11</v>
      </c>
      <c r="K1849" s="4">
        <f t="shared" si="52"/>
        <v>56430</v>
      </c>
      <c r="L1849" s="4">
        <f t="shared" si="53"/>
        <v>22572</v>
      </c>
      <c r="M1849" s="3">
        <v>0.4</v>
      </c>
    </row>
    <row r="1850" spans="2:13" x14ac:dyDescent="0.25">
      <c r="B1850" t="s">
        <v>13</v>
      </c>
      <c r="C1850" s="1" t="s">
        <v>20</v>
      </c>
      <c r="D1850" s="2">
        <v>45165</v>
      </c>
      <c r="E1850" s="5" t="s">
        <v>83</v>
      </c>
      <c r="F1850" s="5" t="s">
        <v>84</v>
      </c>
      <c r="G1850" s="5" t="s">
        <v>85</v>
      </c>
      <c r="H1850" t="s">
        <v>18</v>
      </c>
      <c r="I1850" s="4">
        <v>8902</v>
      </c>
      <c r="J1850" s="5">
        <v>9</v>
      </c>
      <c r="K1850" s="4">
        <f t="shared" si="52"/>
        <v>80118</v>
      </c>
      <c r="L1850" s="4">
        <f t="shared" si="53"/>
        <v>28041.3</v>
      </c>
      <c r="M1850" s="3">
        <v>0.35</v>
      </c>
    </row>
    <row r="1851" spans="2:13" x14ac:dyDescent="0.25">
      <c r="B1851" t="s">
        <v>13</v>
      </c>
      <c r="C1851" s="1" t="s">
        <v>14</v>
      </c>
      <c r="D1851" s="2">
        <v>44562</v>
      </c>
      <c r="E1851" s="5" t="s">
        <v>83</v>
      </c>
      <c r="F1851" s="5" t="s">
        <v>86</v>
      </c>
      <c r="G1851" s="5" t="s">
        <v>87</v>
      </c>
      <c r="H1851" t="s">
        <v>23</v>
      </c>
      <c r="I1851" s="4">
        <v>5130</v>
      </c>
      <c r="J1851" s="5">
        <v>8</v>
      </c>
      <c r="K1851" s="4">
        <f t="shared" si="52"/>
        <v>41040</v>
      </c>
      <c r="L1851" s="4">
        <f t="shared" si="53"/>
        <v>16416</v>
      </c>
      <c r="M1851" s="3">
        <v>0.4</v>
      </c>
    </row>
    <row r="1852" spans="2:13" x14ac:dyDescent="0.25">
      <c r="B1852" t="s">
        <v>13</v>
      </c>
      <c r="C1852" s="1" t="s">
        <v>20</v>
      </c>
      <c r="D1852" s="2">
        <v>44577</v>
      </c>
      <c r="E1852" s="5" t="s">
        <v>83</v>
      </c>
      <c r="F1852" s="5" t="s">
        <v>86</v>
      </c>
      <c r="G1852" s="5" t="s">
        <v>87</v>
      </c>
      <c r="H1852" t="s">
        <v>25</v>
      </c>
      <c r="I1852" s="4">
        <v>300</v>
      </c>
      <c r="J1852" s="5">
        <v>9</v>
      </c>
      <c r="K1852" s="4">
        <f t="shared" si="52"/>
        <v>2700</v>
      </c>
      <c r="L1852" s="4">
        <f t="shared" si="53"/>
        <v>405</v>
      </c>
      <c r="M1852" s="3">
        <v>0.15</v>
      </c>
    </row>
    <row r="1853" spans="2:13" x14ac:dyDescent="0.25">
      <c r="B1853" t="s">
        <v>22</v>
      </c>
      <c r="C1853" s="1" t="s">
        <v>14</v>
      </c>
      <c r="D1853" s="2">
        <v>44584</v>
      </c>
      <c r="E1853" s="5" t="s">
        <v>83</v>
      </c>
      <c r="F1853" s="5" t="s">
        <v>86</v>
      </c>
      <c r="G1853" s="5" t="s">
        <v>87</v>
      </c>
      <c r="H1853" t="s">
        <v>35</v>
      </c>
      <c r="I1853" s="4">
        <v>4500</v>
      </c>
      <c r="J1853" s="5">
        <v>12</v>
      </c>
      <c r="K1853" s="4">
        <f t="shared" si="52"/>
        <v>54000</v>
      </c>
      <c r="L1853" s="4">
        <f t="shared" si="53"/>
        <v>13500</v>
      </c>
      <c r="M1853" s="3">
        <v>0.25</v>
      </c>
    </row>
    <row r="1854" spans="2:13" x14ac:dyDescent="0.25">
      <c r="B1854" t="s">
        <v>24</v>
      </c>
      <c r="C1854" s="1" t="s">
        <v>20</v>
      </c>
      <c r="D1854" s="2">
        <v>44591</v>
      </c>
      <c r="E1854" s="5" t="s">
        <v>83</v>
      </c>
      <c r="F1854" s="5" t="s">
        <v>86</v>
      </c>
      <c r="G1854" s="5" t="s">
        <v>87</v>
      </c>
      <c r="H1854" t="s">
        <v>25</v>
      </c>
      <c r="I1854" s="4">
        <v>300</v>
      </c>
      <c r="J1854" s="5">
        <v>1</v>
      </c>
      <c r="K1854" s="4">
        <f t="shared" si="52"/>
        <v>300</v>
      </c>
      <c r="L1854" s="4">
        <f t="shared" si="53"/>
        <v>45</v>
      </c>
      <c r="M1854" s="3">
        <v>0.15</v>
      </c>
    </row>
    <row r="1855" spans="2:13" x14ac:dyDescent="0.25">
      <c r="B1855" t="s">
        <v>13</v>
      </c>
      <c r="C1855" s="1" t="s">
        <v>20</v>
      </c>
      <c r="D1855" s="2">
        <v>44598</v>
      </c>
      <c r="E1855" s="5" t="s">
        <v>83</v>
      </c>
      <c r="F1855" s="5" t="s">
        <v>86</v>
      </c>
      <c r="G1855" s="5" t="s">
        <v>87</v>
      </c>
      <c r="H1855" t="s">
        <v>23</v>
      </c>
      <c r="I1855" s="4">
        <v>5130</v>
      </c>
      <c r="J1855" s="5">
        <v>2</v>
      </c>
      <c r="K1855" s="4">
        <f t="shared" si="52"/>
        <v>10260</v>
      </c>
      <c r="L1855" s="4">
        <f t="shared" si="53"/>
        <v>4104</v>
      </c>
      <c r="M1855" s="3">
        <v>0.4</v>
      </c>
    </row>
    <row r="1856" spans="2:13" x14ac:dyDescent="0.25">
      <c r="B1856" t="s">
        <v>13</v>
      </c>
      <c r="C1856" s="1" t="s">
        <v>20</v>
      </c>
      <c r="D1856" s="2">
        <v>44605</v>
      </c>
      <c r="E1856" s="5" t="s">
        <v>83</v>
      </c>
      <c r="F1856" s="5" t="s">
        <v>86</v>
      </c>
      <c r="G1856" s="5" t="s">
        <v>87</v>
      </c>
      <c r="H1856" t="s">
        <v>35</v>
      </c>
      <c r="I1856" s="4">
        <v>4500</v>
      </c>
      <c r="J1856" s="5">
        <v>7</v>
      </c>
      <c r="K1856" s="4">
        <f t="shared" si="52"/>
        <v>31500</v>
      </c>
      <c r="L1856" s="4">
        <f t="shared" si="53"/>
        <v>7875</v>
      </c>
      <c r="M1856" s="3">
        <v>0.25</v>
      </c>
    </row>
    <row r="1857" spans="2:13" x14ac:dyDescent="0.25">
      <c r="B1857" t="s">
        <v>24</v>
      </c>
      <c r="C1857" s="1" t="s">
        <v>20</v>
      </c>
      <c r="D1857" s="2">
        <v>44612</v>
      </c>
      <c r="E1857" s="5" t="s">
        <v>83</v>
      </c>
      <c r="F1857" s="5" t="s">
        <v>86</v>
      </c>
      <c r="G1857" s="5" t="s">
        <v>87</v>
      </c>
      <c r="H1857" t="s">
        <v>32</v>
      </c>
      <c r="I1857" s="4">
        <v>3200</v>
      </c>
      <c r="J1857" s="5">
        <v>12</v>
      </c>
      <c r="K1857" s="4">
        <f t="shared" si="52"/>
        <v>38400</v>
      </c>
      <c r="L1857" s="4">
        <f t="shared" si="53"/>
        <v>7680</v>
      </c>
      <c r="M1857" s="3">
        <v>0.2</v>
      </c>
    </row>
    <row r="1858" spans="2:13" x14ac:dyDescent="0.25">
      <c r="B1858" t="s">
        <v>22</v>
      </c>
      <c r="C1858" s="1" t="s">
        <v>20</v>
      </c>
      <c r="D1858" s="2">
        <v>44619</v>
      </c>
      <c r="E1858" s="5" t="s">
        <v>83</v>
      </c>
      <c r="F1858" s="5" t="s">
        <v>86</v>
      </c>
      <c r="G1858" s="5" t="s">
        <v>87</v>
      </c>
      <c r="H1858" t="s">
        <v>19</v>
      </c>
      <c r="I1858" s="4">
        <v>500</v>
      </c>
      <c r="J1858" s="5">
        <v>15</v>
      </c>
      <c r="K1858" s="4">
        <f t="shared" si="52"/>
        <v>7500</v>
      </c>
      <c r="L1858" s="4">
        <f t="shared" si="53"/>
        <v>1875</v>
      </c>
      <c r="M1858" s="3">
        <v>0.25</v>
      </c>
    </row>
    <row r="1859" spans="2:13" x14ac:dyDescent="0.25">
      <c r="B1859" t="s">
        <v>13</v>
      </c>
      <c r="C1859" s="1" t="s">
        <v>20</v>
      </c>
      <c r="D1859" s="2">
        <v>44626</v>
      </c>
      <c r="E1859" s="5" t="s">
        <v>83</v>
      </c>
      <c r="F1859" s="5" t="s">
        <v>86</v>
      </c>
      <c r="G1859" s="5" t="s">
        <v>87</v>
      </c>
      <c r="H1859" t="s">
        <v>25</v>
      </c>
      <c r="I1859" s="4">
        <v>300</v>
      </c>
      <c r="J1859" s="5">
        <v>3</v>
      </c>
      <c r="K1859" s="4">
        <f t="shared" si="52"/>
        <v>900</v>
      </c>
      <c r="L1859" s="4">
        <f t="shared" si="53"/>
        <v>135</v>
      </c>
      <c r="M1859" s="3">
        <v>0.15</v>
      </c>
    </row>
    <row r="1860" spans="2:13" x14ac:dyDescent="0.25">
      <c r="B1860" t="s">
        <v>27</v>
      </c>
      <c r="C1860" s="1" t="s">
        <v>14</v>
      </c>
      <c r="D1860" s="2">
        <v>44633</v>
      </c>
      <c r="E1860" s="5" t="s">
        <v>83</v>
      </c>
      <c r="F1860" s="5" t="s">
        <v>86</v>
      </c>
      <c r="G1860" s="5" t="s">
        <v>87</v>
      </c>
      <c r="H1860" t="s">
        <v>23</v>
      </c>
      <c r="I1860" s="4">
        <v>5130</v>
      </c>
      <c r="J1860" s="5">
        <v>5</v>
      </c>
      <c r="K1860" s="4">
        <f t="shared" ref="K1860:K1891" si="54">I1860*J1860</f>
        <v>25650</v>
      </c>
      <c r="L1860" s="4">
        <f t="shared" ref="L1860:L1891" si="55">K1860*M1860</f>
        <v>10260</v>
      </c>
      <c r="M1860" s="3">
        <v>0.4</v>
      </c>
    </row>
    <row r="1861" spans="2:13" x14ac:dyDescent="0.25">
      <c r="B1861" t="s">
        <v>13</v>
      </c>
      <c r="C1861" s="1" t="s">
        <v>14</v>
      </c>
      <c r="D1861" s="2">
        <v>44640</v>
      </c>
      <c r="E1861" s="5" t="s">
        <v>83</v>
      </c>
      <c r="F1861" s="5" t="s">
        <v>86</v>
      </c>
      <c r="G1861" s="5" t="s">
        <v>87</v>
      </c>
      <c r="H1861" t="s">
        <v>28</v>
      </c>
      <c r="I1861" s="4">
        <v>1500</v>
      </c>
      <c r="J1861" s="5">
        <v>4</v>
      </c>
      <c r="K1861" s="4">
        <f t="shared" si="54"/>
        <v>6000</v>
      </c>
      <c r="L1861" s="4">
        <f t="shared" si="55"/>
        <v>2400</v>
      </c>
      <c r="M1861" s="3">
        <v>0.4</v>
      </c>
    </row>
    <row r="1862" spans="2:13" x14ac:dyDescent="0.25">
      <c r="B1862" t="s">
        <v>24</v>
      </c>
      <c r="C1862" s="1" t="s">
        <v>20</v>
      </c>
      <c r="D1862" s="2">
        <v>44647</v>
      </c>
      <c r="E1862" s="5" t="s">
        <v>83</v>
      </c>
      <c r="F1862" s="5" t="s">
        <v>86</v>
      </c>
      <c r="G1862" s="5" t="s">
        <v>87</v>
      </c>
      <c r="H1862" t="s">
        <v>18</v>
      </c>
      <c r="I1862" s="4">
        <v>8902</v>
      </c>
      <c r="J1862" s="5">
        <v>1</v>
      </c>
      <c r="K1862" s="4">
        <f t="shared" si="54"/>
        <v>8902</v>
      </c>
      <c r="L1862" s="4">
        <f t="shared" si="55"/>
        <v>3115.7</v>
      </c>
      <c r="M1862" s="3">
        <v>0.35</v>
      </c>
    </row>
    <row r="1863" spans="2:13" x14ac:dyDescent="0.25">
      <c r="B1863" t="s">
        <v>34</v>
      </c>
      <c r="C1863" s="1" t="s">
        <v>20</v>
      </c>
      <c r="D1863" s="2">
        <v>44654</v>
      </c>
      <c r="E1863" s="5" t="s">
        <v>83</v>
      </c>
      <c r="F1863" s="5" t="s">
        <v>86</v>
      </c>
      <c r="G1863" s="5" t="s">
        <v>87</v>
      </c>
      <c r="H1863" t="s">
        <v>21</v>
      </c>
      <c r="I1863" s="4">
        <v>1200</v>
      </c>
      <c r="J1863" s="5">
        <v>9</v>
      </c>
      <c r="K1863" s="4">
        <f t="shared" si="54"/>
        <v>10800</v>
      </c>
      <c r="L1863" s="4">
        <f t="shared" si="55"/>
        <v>3240</v>
      </c>
      <c r="M1863" s="3">
        <v>0.3</v>
      </c>
    </row>
    <row r="1864" spans="2:13" x14ac:dyDescent="0.25">
      <c r="B1864" t="s">
        <v>13</v>
      </c>
      <c r="C1864" s="1" t="s">
        <v>20</v>
      </c>
      <c r="D1864" s="2">
        <v>44661</v>
      </c>
      <c r="E1864" s="5" t="s">
        <v>83</v>
      </c>
      <c r="F1864" s="5" t="s">
        <v>86</v>
      </c>
      <c r="G1864" s="5" t="s">
        <v>87</v>
      </c>
      <c r="H1864" t="s">
        <v>19</v>
      </c>
      <c r="I1864" s="4">
        <v>500</v>
      </c>
      <c r="J1864" s="5">
        <v>10</v>
      </c>
      <c r="K1864" s="4">
        <f t="shared" si="54"/>
        <v>5000</v>
      </c>
      <c r="L1864" s="4">
        <f t="shared" si="55"/>
        <v>1250</v>
      </c>
      <c r="M1864" s="3">
        <v>0.25</v>
      </c>
    </row>
    <row r="1865" spans="2:13" x14ac:dyDescent="0.25">
      <c r="B1865" t="s">
        <v>34</v>
      </c>
      <c r="C1865" s="1" t="s">
        <v>20</v>
      </c>
      <c r="D1865" s="2">
        <v>44668</v>
      </c>
      <c r="E1865" s="5" t="s">
        <v>83</v>
      </c>
      <c r="F1865" s="5" t="s">
        <v>86</v>
      </c>
      <c r="G1865" s="5" t="s">
        <v>87</v>
      </c>
      <c r="H1865" t="s">
        <v>35</v>
      </c>
      <c r="I1865" s="4">
        <v>4500</v>
      </c>
      <c r="J1865" s="5">
        <v>5</v>
      </c>
      <c r="K1865" s="4">
        <f t="shared" si="54"/>
        <v>22500</v>
      </c>
      <c r="L1865" s="4">
        <f t="shared" si="55"/>
        <v>5625</v>
      </c>
      <c r="M1865" s="3">
        <v>0.25</v>
      </c>
    </row>
    <row r="1866" spans="2:13" x14ac:dyDescent="0.25">
      <c r="B1866" t="s">
        <v>34</v>
      </c>
      <c r="C1866" s="1" t="s">
        <v>20</v>
      </c>
      <c r="D1866" s="2">
        <v>44675</v>
      </c>
      <c r="E1866" s="5" t="s">
        <v>83</v>
      </c>
      <c r="F1866" s="5" t="s">
        <v>86</v>
      </c>
      <c r="G1866" s="5" t="s">
        <v>87</v>
      </c>
      <c r="H1866" t="s">
        <v>25</v>
      </c>
      <c r="I1866" s="4">
        <v>300</v>
      </c>
      <c r="J1866" s="5">
        <v>3</v>
      </c>
      <c r="K1866" s="4">
        <f t="shared" si="54"/>
        <v>900</v>
      </c>
      <c r="L1866" s="4">
        <f t="shared" si="55"/>
        <v>135</v>
      </c>
      <c r="M1866" s="3">
        <v>0.15</v>
      </c>
    </row>
    <row r="1867" spans="2:13" x14ac:dyDescent="0.25">
      <c r="B1867" t="s">
        <v>13</v>
      </c>
      <c r="C1867" s="1" t="s">
        <v>20</v>
      </c>
      <c r="D1867" s="2">
        <v>44682</v>
      </c>
      <c r="E1867" s="5" t="s">
        <v>83</v>
      </c>
      <c r="F1867" s="5" t="s">
        <v>86</v>
      </c>
      <c r="G1867" s="5" t="s">
        <v>87</v>
      </c>
      <c r="H1867" t="s">
        <v>33</v>
      </c>
      <c r="I1867" s="4">
        <v>4600</v>
      </c>
      <c r="J1867" s="5">
        <v>12</v>
      </c>
      <c r="K1867" s="4">
        <f t="shared" si="54"/>
        <v>55200</v>
      </c>
      <c r="L1867" s="4">
        <f t="shared" si="55"/>
        <v>13800</v>
      </c>
      <c r="M1867" s="3">
        <v>0.25</v>
      </c>
    </row>
    <row r="1868" spans="2:13" x14ac:dyDescent="0.25">
      <c r="B1868" t="s">
        <v>13</v>
      </c>
      <c r="C1868" s="1" t="s">
        <v>20</v>
      </c>
      <c r="D1868" s="2">
        <v>44689</v>
      </c>
      <c r="E1868" s="5" t="s">
        <v>83</v>
      </c>
      <c r="F1868" s="5" t="s">
        <v>86</v>
      </c>
      <c r="G1868" s="5" t="s">
        <v>87</v>
      </c>
      <c r="H1868" t="s">
        <v>25</v>
      </c>
      <c r="I1868" s="4">
        <v>300</v>
      </c>
      <c r="J1868" s="5">
        <v>8</v>
      </c>
      <c r="K1868" s="4">
        <f t="shared" si="54"/>
        <v>2400</v>
      </c>
      <c r="L1868" s="4">
        <f t="shared" si="55"/>
        <v>360</v>
      </c>
      <c r="M1868" s="3">
        <v>0.15</v>
      </c>
    </row>
    <row r="1869" spans="2:13" x14ac:dyDescent="0.25">
      <c r="B1869" t="s">
        <v>13</v>
      </c>
      <c r="C1869" s="1" t="s">
        <v>14</v>
      </c>
      <c r="D1869" s="2">
        <v>44696</v>
      </c>
      <c r="E1869" s="5" t="s">
        <v>83</v>
      </c>
      <c r="F1869" s="5" t="s">
        <v>86</v>
      </c>
      <c r="G1869" s="5" t="s">
        <v>87</v>
      </c>
      <c r="H1869" t="s">
        <v>29</v>
      </c>
      <c r="I1869" s="4">
        <v>5340</v>
      </c>
      <c r="J1869" s="5">
        <v>3</v>
      </c>
      <c r="K1869" s="4">
        <f t="shared" si="54"/>
        <v>16020</v>
      </c>
      <c r="L1869" s="4">
        <f t="shared" si="55"/>
        <v>4806</v>
      </c>
      <c r="M1869" s="3">
        <v>0.3</v>
      </c>
    </row>
    <row r="1870" spans="2:13" x14ac:dyDescent="0.25">
      <c r="B1870" t="s">
        <v>22</v>
      </c>
      <c r="C1870" s="1" t="s">
        <v>14</v>
      </c>
      <c r="D1870" s="2">
        <v>44703</v>
      </c>
      <c r="E1870" s="5" t="s">
        <v>83</v>
      </c>
      <c r="F1870" s="5" t="s">
        <v>86</v>
      </c>
      <c r="G1870" s="5" t="s">
        <v>87</v>
      </c>
      <c r="H1870" t="s">
        <v>32</v>
      </c>
      <c r="I1870" s="4">
        <v>3200</v>
      </c>
      <c r="J1870" s="5">
        <v>10</v>
      </c>
      <c r="K1870" s="4">
        <f t="shared" si="54"/>
        <v>32000</v>
      </c>
      <c r="L1870" s="4">
        <f t="shared" si="55"/>
        <v>6400</v>
      </c>
      <c r="M1870" s="3">
        <v>0.2</v>
      </c>
    </row>
    <row r="1871" spans="2:13" x14ac:dyDescent="0.25">
      <c r="B1871" t="s">
        <v>34</v>
      </c>
      <c r="C1871" s="1" t="s">
        <v>20</v>
      </c>
      <c r="D1871" s="2">
        <v>44710</v>
      </c>
      <c r="E1871" s="5" t="s">
        <v>83</v>
      </c>
      <c r="F1871" s="5" t="s">
        <v>86</v>
      </c>
      <c r="G1871" s="5" t="s">
        <v>87</v>
      </c>
      <c r="H1871" t="s">
        <v>29</v>
      </c>
      <c r="I1871" s="4">
        <v>5340</v>
      </c>
      <c r="J1871" s="5">
        <v>9</v>
      </c>
      <c r="K1871" s="4">
        <f t="shared" si="54"/>
        <v>48060</v>
      </c>
      <c r="L1871" s="4">
        <f t="shared" si="55"/>
        <v>14418</v>
      </c>
      <c r="M1871" s="3">
        <v>0.3</v>
      </c>
    </row>
    <row r="1872" spans="2:13" x14ac:dyDescent="0.25">
      <c r="B1872" t="s">
        <v>13</v>
      </c>
      <c r="C1872" s="1" t="s">
        <v>20</v>
      </c>
      <c r="D1872" s="2">
        <v>44717</v>
      </c>
      <c r="E1872" s="5" t="s">
        <v>83</v>
      </c>
      <c r="F1872" s="5" t="s">
        <v>86</v>
      </c>
      <c r="G1872" s="5" t="s">
        <v>87</v>
      </c>
      <c r="H1872" t="s">
        <v>30</v>
      </c>
      <c r="I1872" s="4">
        <v>3400</v>
      </c>
      <c r="J1872" s="5">
        <v>12</v>
      </c>
      <c r="K1872" s="4">
        <f t="shared" si="54"/>
        <v>40800</v>
      </c>
      <c r="L1872" s="4">
        <f t="shared" si="55"/>
        <v>14280</v>
      </c>
      <c r="M1872" s="3">
        <v>0.35</v>
      </c>
    </row>
    <row r="1873" spans="2:13" x14ac:dyDescent="0.25">
      <c r="B1873" t="s">
        <v>24</v>
      </c>
      <c r="C1873" s="1" t="s">
        <v>20</v>
      </c>
      <c r="D1873" s="2">
        <v>44724</v>
      </c>
      <c r="E1873" s="5" t="s">
        <v>83</v>
      </c>
      <c r="F1873" s="5" t="s">
        <v>86</v>
      </c>
      <c r="G1873" s="5" t="s">
        <v>87</v>
      </c>
      <c r="H1873" t="s">
        <v>28</v>
      </c>
      <c r="I1873" s="4">
        <v>1500</v>
      </c>
      <c r="J1873" s="5">
        <v>7</v>
      </c>
      <c r="K1873" s="4">
        <f t="shared" si="54"/>
        <v>10500</v>
      </c>
      <c r="L1873" s="4">
        <f t="shared" si="55"/>
        <v>4200</v>
      </c>
      <c r="M1873" s="3">
        <v>0.4</v>
      </c>
    </row>
    <row r="1874" spans="2:13" x14ac:dyDescent="0.25">
      <c r="B1874" t="s">
        <v>24</v>
      </c>
      <c r="C1874" s="1" t="s">
        <v>14</v>
      </c>
      <c r="D1874" s="2">
        <v>44731</v>
      </c>
      <c r="E1874" s="5" t="s">
        <v>83</v>
      </c>
      <c r="F1874" s="5" t="s">
        <v>86</v>
      </c>
      <c r="G1874" s="5" t="s">
        <v>87</v>
      </c>
      <c r="H1874" t="s">
        <v>21</v>
      </c>
      <c r="I1874" s="4">
        <v>1200</v>
      </c>
      <c r="J1874" s="5">
        <v>4</v>
      </c>
      <c r="K1874" s="4">
        <f t="shared" si="54"/>
        <v>4800</v>
      </c>
      <c r="L1874" s="4">
        <f t="shared" si="55"/>
        <v>1440</v>
      </c>
      <c r="M1874" s="3">
        <v>0.3</v>
      </c>
    </row>
    <row r="1875" spans="2:13" x14ac:dyDescent="0.25">
      <c r="B1875" t="s">
        <v>13</v>
      </c>
      <c r="C1875" s="1" t="s">
        <v>20</v>
      </c>
      <c r="D1875" s="2">
        <v>44738</v>
      </c>
      <c r="E1875" s="5" t="s">
        <v>83</v>
      </c>
      <c r="F1875" s="5" t="s">
        <v>86</v>
      </c>
      <c r="G1875" s="5" t="s">
        <v>87</v>
      </c>
      <c r="H1875" t="s">
        <v>19</v>
      </c>
      <c r="I1875" s="4">
        <v>500</v>
      </c>
      <c r="J1875" s="5">
        <v>15</v>
      </c>
      <c r="K1875" s="4">
        <f t="shared" si="54"/>
        <v>7500</v>
      </c>
      <c r="L1875" s="4">
        <f t="shared" si="55"/>
        <v>1875</v>
      </c>
      <c r="M1875" s="3">
        <v>0.25</v>
      </c>
    </row>
    <row r="1876" spans="2:13" x14ac:dyDescent="0.25">
      <c r="B1876" t="s">
        <v>24</v>
      </c>
      <c r="C1876" s="1" t="s">
        <v>20</v>
      </c>
      <c r="D1876" s="2">
        <v>44745</v>
      </c>
      <c r="E1876" s="5" t="s">
        <v>83</v>
      </c>
      <c r="F1876" s="5" t="s">
        <v>86</v>
      </c>
      <c r="G1876" s="5" t="s">
        <v>87</v>
      </c>
      <c r="H1876" t="s">
        <v>21</v>
      </c>
      <c r="I1876" s="4">
        <v>1200</v>
      </c>
      <c r="J1876" s="5">
        <v>12</v>
      </c>
      <c r="K1876" s="4">
        <f t="shared" si="54"/>
        <v>14400</v>
      </c>
      <c r="L1876" s="4">
        <f t="shared" si="55"/>
        <v>4320</v>
      </c>
      <c r="M1876" s="3">
        <v>0.3</v>
      </c>
    </row>
    <row r="1877" spans="2:13" x14ac:dyDescent="0.25">
      <c r="B1877" t="s">
        <v>13</v>
      </c>
      <c r="C1877" s="1" t="s">
        <v>14</v>
      </c>
      <c r="D1877" s="2">
        <v>44752</v>
      </c>
      <c r="E1877" s="5" t="s">
        <v>83</v>
      </c>
      <c r="F1877" s="5" t="s">
        <v>86</v>
      </c>
      <c r="G1877" s="5" t="s">
        <v>87</v>
      </c>
      <c r="H1877" t="s">
        <v>30</v>
      </c>
      <c r="I1877" s="4">
        <v>3400</v>
      </c>
      <c r="J1877" s="5">
        <v>7</v>
      </c>
      <c r="K1877" s="4">
        <f t="shared" si="54"/>
        <v>23800</v>
      </c>
      <c r="L1877" s="4">
        <f t="shared" si="55"/>
        <v>8330</v>
      </c>
      <c r="M1877" s="3">
        <v>0.35</v>
      </c>
    </row>
    <row r="1878" spans="2:13" x14ac:dyDescent="0.25">
      <c r="B1878" t="s">
        <v>27</v>
      </c>
      <c r="C1878" s="1" t="s">
        <v>14</v>
      </c>
      <c r="D1878" s="2">
        <v>44759</v>
      </c>
      <c r="E1878" s="5" t="s">
        <v>83</v>
      </c>
      <c r="F1878" s="5" t="s">
        <v>86</v>
      </c>
      <c r="G1878" s="5" t="s">
        <v>87</v>
      </c>
      <c r="H1878" t="s">
        <v>29</v>
      </c>
      <c r="I1878" s="4">
        <v>5340</v>
      </c>
      <c r="J1878" s="5">
        <v>7</v>
      </c>
      <c r="K1878" s="4">
        <f t="shared" si="54"/>
        <v>37380</v>
      </c>
      <c r="L1878" s="4">
        <f t="shared" si="55"/>
        <v>11214</v>
      </c>
      <c r="M1878" s="3">
        <v>0.3</v>
      </c>
    </row>
    <row r="1879" spans="2:13" x14ac:dyDescent="0.25">
      <c r="B1879" t="s">
        <v>13</v>
      </c>
      <c r="C1879" s="1" t="s">
        <v>20</v>
      </c>
      <c r="D1879" s="2">
        <v>44766</v>
      </c>
      <c r="E1879" s="5" t="s">
        <v>83</v>
      </c>
      <c r="F1879" s="5" t="s">
        <v>86</v>
      </c>
      <c r="G1879" s="5" t="s">
        <v>87</v>
      </c>
      <c r="H1879" t="s">
        <v>32</v>
      </c>
      <c r="I1879" s="4">
        <v>3200</v>
      </c>
      <c r="J1879" s="5">
        <v>2</v>
      </c>
      <c r="K1879" s="4">
        <f t="shared" si="54"/>
        <v>6400</v>
      </c>
      <c r="L1879" s="4">
        <f t="shared" si="55"/>
        <v>1280</v>
      </c>
      <c r="M1879" s="3">
        <v>0.2</v>
      </c>
    </row>
    <row r="1880" spans="2:13" x14ac:dyDescent="0.25">
      <c r="B1880" t="s">
        <v>13</v>
      </c>
      <c r="C1880" s="1" t="s">
        <v>20</v>
      </c>
      <c r="D1880" s="2">
        <v>44766</v>
      </c>
      <c r="E1880" s="5" t="s">
        <v>83</v>
      </c>
      <c r="F1880" s="5" t="s">
        <v>86</v>
      </c>
      <c r="G1880" s="5" t="s">
        <v>87</v>
      </c>
      <c r="H1880" t="s">
        <v>32</v>
      </c>
      <c r="I1880" s="4">
        <v>3200</v>
      </c>
      <c r="J1880" s="5">
        <v>2</v>
      </c>
      <c r="K1880" s="4">
        <f t="shared" si="54"/>
        <v>6400</v>
      </c>
      <c r="L1880" s="4">
        <f t="shared" si="55"/>
        <v>1280</v>
      </c>
      <c r="M1880" s="3">
        <v>0.2</v>
      </c>
    </row>
    <row r="1881" spans="2:13" x14ac:dyDescent="0.25">
      <c r="B1881" t="s">
        <v>22</v>
      </c>
      <c r="C1881" s="1" t="s">
        <v>20</v>
      </c>
      <c r="D1881" s="2">
        <v>44773</v>
      </c>
      <c r="E1881" s="5" t="s">
        <v>83</v>
      </c>
      <c r="F1881" s="5" t="s">
        <v>86</v>
      </c>
      <c r="G1881" s="5" t="s">
        <v>87</v>
      </c>
      <c r="H1881" t="s">
        <v>25</v>
      </c>
      <c r="I1881" s="4">
        <v>300</v>
      </c>
      <c r="J1881" s="5">
        <v>1</v>
      </c>
      <c r="K1881" s="4">
        <f t="shared" si="54"/>
        <v>300</v>
      </c>
      <c r="L1881" s="4">
        <f t="shared" si="55"/>
        <v>45</v>
      </c>
      <c r="M1881" s="3">
        <v>0.15</v>
      </c>
    </row>
    <row r="1882" spans="2:13" x14ac:dyDescent="0.25">
      <c r="B1882" t="s">
        <v>13</v>
      </c>
      <c r="C1882" s="1" t="s">
        <v>20</v>
      </c>
      <c r="D1882" s="2">
        <v>44780</v>
      </c>
      <c r="E1882" s="5" t="s">
        <v>83</v>
      </c>
      <c r="F1882" s="5" t="s">
        <v>86</v>
      </c>
      <c r="G1882" s="5" t="s">
        <v>87</v>
      </c>
      <c r="H1882" t="s">
        <v>18</v>
      </c>
      <c r="I1882" s="4">
        <v>8902</v>
      </c>
      <c r="J1882" s="5">
        <v>8</v>
      </c>
      <c r="K1882" s="4">
        <f t="shared" si="54"/>
        <v>71216</v>
      </c>
      <c r="L1882" s="4">
        <f t="shared" si="55"/>
        <v>24925.599999999999</v>
      </c>
      <c r="M1882" s="3">
        <v>0.35</v>
      </c>
    </row>
    <row r="1883" spans="2:13" x14ac:dyDescent="0.25">
      <c r="B1883" t="s">
        <v>13</v>
      </c>
      <c r="C1883" s="1" t="s">
        <v>20</v>
      </c>
      <c r="D1883" s="2">
        <v>44787</v>
      </c>
      <c r="E1883" s="5" t="s">
        <v>83</v>
      </c>
      <c r="F1883" s="5" t="s">
        <v>86</v>
      </c>
      <c r="G1883" s="5" t="s">
        <v>87</v>
      </c>
      <c r="H1883" t="s">
        <v>25</v>
      </c>
      <c r="I1883" s="4">
        <v>300</v>
      </c>
      <c r="J1883" s="5">
        <v>4</v>
      </c>
      <c r="K1883" s="4">
        <f t="shared" si="54"/>
        <v>1200</v>
      </c>
      <c r="L1883" s="4">
        <f t="shared" si="55"/>
        <v>180</v>
      </c>
      <c r="M1883" s="3">
        <v>0.15</v>
      </c>
    </row>
    <row r="1884" spans="2:13" x14ac:dyDescent="0.25">
      <c r="B1884" t="s">
        <v>13</v>
      </c>
      <c r="C1884" s="1" t="s">
        <v>20</v>
      </c>
      <c r="D1884" s="2">
        <v>44794</v>
      </c>
      <c r="E1884" s="5" t="s">
        <v>83</v>
      </c>
      <c r="F1884" s="5" t="s">
        <v>86</v>
      </c>
      <c r="G1884" s="5" t="s">
        <v>87</v>
      </c>
      <c r="H1884" t="s">
        <v>33</v>
      </c>
      <c r="I1884" s="4">
        <v>4600</v>
      </c>
      <c r="J1884" s="5">
        <v>8</v>
      </c>
      <c r="K1884" s="4">
        <f t="shared" si="54"/>
        <v>36800</v>
      </c>
      <c r="L1884" s="4">
        <f t="shared" si="55"/>
        <v>9200</v>
      </c>
      <c r="M1884" s="3">
        <v>0.25</v>
      </c>
    </row>
    <row r="1885" spans="2:13" x14ac:dyDescent="0.25">
      <c r="B1885" t="s">
        <v>13</v>
      </c>
      <c r="C1885" s="1" t="s">
        <v>20</v>
      </c>
      <c r="D1885" s="2">
        <v>44801</v>
      </c>
      <c r="E1885" s="5" t="s">
        <v>83</v>
      </c>
      <c r="F1885" s="5" t="s">
        <v>86</v>
      </c>
      <c r="G1885" s="5" t="s">
        <v>87</v>
      </c>
      <c r="H1885" t="s">
        <v>31</v>
      </c>
      <c r="I1885" s="4">
        <v>5300</v>
      </c>
      <c r="J1885" s="5">
        <v>5</v>
      </c>
      <c r="K1885" s="4">
        <f t="shared" si="54"/>
        <v>26500</v>
      </c>
      <c r="L1885" s="4">
        <f t="shared" si="55"/>
        <v>7950</v>
      </c>
      <c r="M1885" s="3">
        <v>0.3</v>
      </c>
    </row>
    <row r="1886" spans="2:13" x14ac:dyDescent="0.25">
      <c r="B1886" t="s">
        <v>13</v>
      </c>
      <c r="C1886" s="1" t="s">
        <v>20</v>
      </c>
      <c r="D1886" s="2">
        <v>44808</v>
      </c>
      <c r="E1886" s="5" t="s">
        <v>83</v>
      </c>
      <c r="F1886" s="5" t="s">
        <v>86</v>
      </c>
      <c r="G1886" s="5" t="s">
        <v>87</v>
      </c>
      <c r="H1886" t="s">
        <v>26</v>
      </c>
      <c r="I1886" s="4">
        <v>1700</v>
      </c>
      <c r="J1886" s="5">
        <v>12</v>
      </c>
      <c r="K1886" s="4">
        <f t="shared" si="54"/>
        <v>20400</v>
      </c>
      <c r="L1886" s="4">
        <f t="shared" si="55"/>
        <v>10200</v>
      </c>
      <c r="M1886" s="3">
        <v>0.5</v>
      </c>
    </row>
    <row r="1887" spans="2:13" x14ac:dyDescent="0.25">
      <c r="B1887" t="s">
        <v>13</v>
      </c>
      <c r="C1887" s="1" t="s">
        <v>14</v>
      </c>
      <c r="D1887" s="2">
        <v>44815</v>
      </c>
      <c r="E1887" s="5" t="s">
        <v>83</v>
      </c>
      <c r="F1887" s="5" t="s">
        <v>86</v>
      </c>
      <c r="G1887" s="5" t="s">
        <v>87</v>
      </c>
      <c r="H1887" t="s">
        <v>26</v>
      </c>
      <c r="I1887" s="4">
        <v>1700</v>
      </c>
      <c r="J1887" s="5">
        <v>9</v>
      </c>
      <c r="K1887" s="4">
        <f t="shared" si="54"/>
        <v>15300</v>
      </c>
      <c r="L1887" s="4">
        <f t="shared" si="55"/>
        <v>7650</v>
      </c>
      <c r="M1887" s="3">
        <v>0.5</v>
      </c>
    </row>
    <row r="1888" spans="2:13" x14ac:dyDescent="0.25">
      <c r="B1888" t="s">
        <v>13</v>
      </c>
      <c r="C1888" s="1" t="s">
        <v>14</v>
      </c>
      <c r="D1888" s="2">
        <v>44822</v>
      </c>
      <c r="E1888" s="5" t="s">
        <v>83</v>
      </c>
      <c r="F1888" s="5" t="s">
        <v>86</v>
      </c>
      <c r="G1888" s="5" t="s">
        <v>87</v>
      </c>
      <c r="H1888" t="s">
        <v>32</v>
      </c>
      <c r="I1888" s="4">
        <v>3200</v>
      </c>
      <c r="J1888" s="5">
        <v>3</v>
      </c>
      <c r="K1888" s="4">
        <f t="shared" si="54"/>
        <v>9600</v>
      </c>
      <c r="L1888" s="4">
        <f t="shared" si="55"/>
        <v>1920</v>
      </c>
      <c r="M1888" s="3">
        <v>0.2</v>
      </c>
    </row>
    <row r="1889" spans="2:13" x14ac:dyDescent="0.25">
      <c r="B1889" t="s">
        <v>27</v>
      </c>
      <c r="C1889" s="1" t="s">
        <v>20</v>
      </c>
      <c r="D1889" s="2">
        <v>44829</v>
      </c>
      <c r="E1889" s="5" t="s">
        <v>83</v>
      </c>
      <c r="F1889" s="5" t="s">
        <v>86</v>
      </c>
      <c r="G1889" s="5" t="s">
        <v>87</v>
      </c>
      <c r="H1889" t="s">
        <v>35</v>
      </c>
      <c r="I1889" s="4">
        <v>4500</v>
      </c>
      <c r="J1889" s="5">
        <v>2</v>
      </c>
      <c r="K1889" s="4">
        <f t="shared" si="54"/>
        <v>9000</v>
      </c>
      <c r="L1889" s="4">
        <f t="shared" si="55"/>
        <v>2250</v>
      </c>
      <c r="M1889" s="3">
        <v>0.25</v>
      </c>
    </row>
    <row r="1890" spans="2:13" x14ac:dyDescent="0.25">
      <c r="B1890" t="s">
        <v>27</v>
      </c>
      <c r="C1890" s="1" t="s">
        <v>20</v>
      </c>
      <c r="D1890" s="2">
        <v>44836</v>
      </c>
      <c r="E1890" s="5" t="s">
        <v>83</v>
      </c>
      <c r="F1890" s="5" t="s">
        <v>86</v>
      </c>
      <c r="G1890" s="5" t="s">
        <v>87</v>
      </c>
      <c r="H1890" t="s">
        <v>30</v>
      </c>
      <c r="I1890" s="4">
        <v>3400</v>
      </c>
      <c r="J1890" s="5">
        <v>10</v>
      </c>
      <c r="K1890" s="4">
        <f t="shared" si="54"/>
        <v>34000</v>
      </c>
      <c r="L1890" s="4">
        <f t="shared" si="55"/>
        <v>11900</v>
      </c>
      <c r="M1890" s="3">
        <v>0.35</v>
      </c>
    </row>
    <row r="1891" spans="2:13" x14ac:dyDescent="0.25">
      <c r="B1891" t="s">
        <v>13</v>
      </c>
      <c r="C1891" s="1" t="s">
        <v>20</v>
      </c>
      <c r="D1891" s="2">
        <v>44843</v>
      </c>
      <c r="E1891" s="5" t="s">
        <v>83</v>
      </c>
      <c r="F1891" s="5" t="s">
        <v>86</v>
      </c>
      <c r="G1891" s="5" t="s">
        <v>87</v>
      </c>
      <c r="H1891" t="s">
        <v>21</v>
      </c>
      <c r="I1891" s="4">
        <v>1200</v>
      </c>
      <c r="J1891" s="5">
        <v>8</v>
      </c>
      <c r="K1891" s="4">
        <f t="shared" si="54"/>
        <v>9600</v>
      </c>
      <c r="L1891" s="4">
        <f t="shared" si="55"/>
        <v>2880</v>
      </c>
      <c r="M1891" s="3">
        <v>0.3</v>
      </c>
    </row>
    <row r="1892" spans="2:13" x14ac:dyDescent="0.25">
      <c r="B1892" t="s">
        <v>27</v>
      </c>
      <c r="C1892" s="1" t="s">
        <v>20</v>
      </c>
      <c r="D1892" s="2">
        <v>44850</v>
      </c>
      <c r="E1892" s="5" t="s">
        <v>83</v>
      </c>
      <c r="F1892" s="5" t="s">
        <v>86</v>
      </c>
      <c r="G1892" s="5" t="s">
        <v>87</v>
      </c>
      <c r="H1892" t="s">
        <v>35</v>
      </c>
      <c r="I1892" s="4">
        <v>4500</v>
      </c>
      <c r="J1892" s="5">
        <v>9</v>
      </c>
      <c r="K1892" s="4">
        <f t="shared" ref="K1892:K1923" si="56">I1892*J1892</f>
        <v>40500</v>
      </c>
      <c r="L1892" s="4">
        <f t="shared" ref="L1892:L1923" si="57">K1892*M1892</f>
        <v>10125</v>
      </c>
      <c r="M1892" s="3">
        <v>0.25</v>
      </c>
    </row>
    <row r="1893" spans="2:13" x14ac:dyDescent="0.25">
      <c r="B1893" t="s">
        <v>13</v>
      </c>
      <c r="C1893" s="1" t="s">
        <v>20</v>
      </c>
      <c r="D1893" s="2">
        <v>44857</v>
      </c>
      <c r="E1893" s="5" t="s">
        <v>83</v>
      </c>
      <c r="F1893" s="5" t="s">
        <v>86</v>
      </c>
      <c r="G1893" s="5" t="s">
        <v>87</v>
      </c>
      <c r="H1893" t="s">
        <v>26</v>
      </c>
      <c r="I1893" s="4">
        <v>1700</v>
      </c>
      <c r="J1893" s="5">
        <v>11</v>
      </c>
      <c r="K1893" s="4">
        <f t="shared" si="56"/>
        <v>18700</v>
      </c>
      <c r="L1893" s="4">
        <f t="shared" si="57"/>
        <v>9350</v>
      </c>
      <c r="M1893" s="3">
        <v>0.5</v>
      </c>
    </row>
    <row r="1894" spans="2:13" x14ac:dyDescent="0.25">
      <c r="B1894" t="s">
        <v>13</v>
      </c>
      <c r="C1894" s="1" t="s">
        <v>20</v>
      </c>
      <c r="D1894" s="2">
        <v>44864</v>
      </c>
      <c r="E1894" s="5" t="s">
        <v>83</v>
      </c>
      <c r="F1894" s="5" t="s">
        <v>86</v>
      </c>
      <c r="G1894" s="5" t="s">
        <v>87</v>
      </c>
      <c r="H1894" t="s">
        <v>26</v>
      </c>
      <c r="I1894" s="4">
        <v>1700</v>
      </c>
      <c r="J1894" s="5">
        <v>5</v>
      </c>
      <c r="K1894" s="4">
        <f t="shared" si="56"/>
        <v>8500</v>
      </c>
      <c r="L1894" s="4">
        <f t="shared" si="57"/>
        <v>4250</v>
      </c>
      <c r="M1894" s="3">
        <v>0.5</v>
      </c>
    </row>
    <row r="1895" spans="2:13" x14ac:dyDescent="0.25">
      <c r="B1895" t="s">
        <v>13</v>
      </c>
      <c r="C1895" s="1" t="s">
        <v>20</v>
      </c>
      <c r="D1895" s="2">
        <v>44871</v>
      </c>
      <c r="E1895" s="5" t="s">
        <v>83</v>
      </c>
      <c r="F1895" s="5" t="s">
        <v>86</v>
      </c>
      <c r="G1895" s="5" t="s">
        <v>87</v>
      </c>
      <c r="H1895" t="s">
        <v>35</v>
      </c>
      <c r="I1895" s="4">
        <v>4500</v>
      </c>
      <c r="J1895" s="5">
        <v>15</v>
      </c>
      <c r="K1895" s="4">
        <f t="shared" si="56"/>
        <v>67500</v>
      </c>
      <c r="L1895" s="4">
        <f t="shared" si="57"/>
        <v>16875</v>
      </c>
      <c r="M1895" s="3">
        <v>0.25</v>
      </c>
    </row>
    <row r="1896" spans="2:13" x14ac:dyDescent="0.25">
      <c r="B1896" t="s">
        <v>27</v>
      </c>
      <c r="C1896" s="1" t="s">
        <v>20</v>
      </c>
      <c r="D1896" s="2">
        <v>44878</v>
      </c>
      <c r="E1896" s="5" t="s">
        <v>83</v>
      </c>
      <c r="F1896" s="5" t="s">
        <v>86</v>
      </c>
      <c r="G1896" s="5" t="s">
        <v>87</v>
      </c>
      <c r="H1896" t="s">
        <v>30</v>
      </c>
      <c r="I1896" s="4">
        <v>3400</v>
      </c>
      <c r="J1896" s="5">
        <v>10</v>
      </c>
      <c r="K1896" s="4">
        <f t="shared" si="56"/>
        <v>34000</v>
      </c>
      <c r="L1896" s="4">
        <f t="shared" si="57"/>
        <v>11900</v>
      </c>
      <c r="M1896" s="3">
        <v>0.35</v>
      </c>
    </row>
    <row r="1897" spans="2:13" x14ac:dyDescent="0.25">
      <c r="B1897" t="s">
        <v>34</v>
      </c>
      <c r="C1897" s="1" t="s">
        <v>20</v>
      </c>
      <c r="D1897" s="2">
        <v>44885</v>
      </c>
      <c r="E1897" s="5" t="s">
        <v>83</v>
      </c>
      <c r="F1897" s="5" t="s">
        <v>86</v>
      </c>
      <c r="G1897" s="5" t="s">
        <v>87</v>
      </c>
      <c r="H1897" t="s">
        <v>31</v>
      </c>
      <c r="I1897" s="4">
        <v>5300</v>
      </c>
      <c r="J1897" s="5">
        <v>4</v>
      </c>
      <c r="K1897" s="4">
        <f t="shared" si="56"/>
        <v>21200</v>
      </c>
      <c r="L1897" s="4">
        <f t="shared" si="57"/>
        <v>6360</v>
      </c>
      <c r="M1897" s="3">
        <v>0.3</v>
      </c>
    </row>
    <row r="1898" spans="2:13" x14ac:dyDescent="0.25">
      <c r="B1898" t="s">
        <v>13</v>
      </c>
      <c r="C1898" s="1" t="s">
        <v>20</v>
      </c>
      <c r="D1898" s="2">
        <v>44892</v>
      </c>
      <c r="E1898" s="5" t="s">
        <v>83</v>
      </c>
      <c r="F1898" s="5" t="s">
        <v>86</v>
      </c>
      <c r="G1898" s="5" t="s">
        <v>87</v>
      </c>
      <c r="H1898" t="s">
        <v>33</v>
      </c>
      <c r="I1898" s="4">
        <v>4600</v>
      </c>
      <c r="J1898" s="5">
        <v>6</v>
      </c>
      <c r="K1898" s="4">
        <f t="shared" si="56"/>
        <v>27600</v>
      </c>
      <c r="L1898" s="4">
        <f t="shared" si="57"/>
        <v>6900</v>
      </c>
      <c r="M1898" s="3">
        <v>0.25</v>
      </c>
    </row>
    <row r="1899" spans="2:13" x14ac:dyDescent="0.25">
      <c r="B1899" t="s">
        <v>27</v>
      </c>
      <c r="C1899" s="1" t="s">
        <v>14</v>
      </c>
      <c r="D1899" s="2">
        <v>44899</v>
      </c>
      <c r="E1899" s="5" t="s">
        <v>83</v>
      </c>
      <c r="F1899" s="5" t="s">
        <v>86</v>
      </c>
      <c r="G1899" s="5" t="s">
        <v>87</v>
      </c>
      <c r="H1899" t="s">
        <v>30</v>
      </c>
      <c r="I1899" s="4">
        <v>3400</v>
      </c>
      <c r="J1899" s="5">
        <v>2</v>
      </c>
      <c r="K1899" s="4">
        <f t="shared" si="56"/>
        <v>6800</v>
      </c>
      <c r="L1899" s="4">
        <f t="shared" si="57"/>
        <v>2380</v>
      </c>
      <c r="M1899" s="3">
        <v>0.35</v>
      </c>
    </row>
    <row r="1900" spans="2:13" x14ac:dyDescent="0.25">
      <c r="B1900" t="s">
        <v>13</v>
      </c>
      <c r="C1900" s="1" t="s">
        <v>20</v>
      </c>
      <c r="D1900" s="2">
        <v>44906</v>
      </c>
      <c r="E1900" s="5" t="s">
        <v>83</v>
      </c>
      <c r="F1900" s="5" t="s">
        <v>86</v>
      </c>
      <c r="G1900" s="5" t="s">
        <v>87</v>
      </c>
      <c r="H1900" t="s">
        <v>33</v>
      </c>
      <c r="I1900" s="4">
        <v>4600</v>
      </c>
      <c r="J1900" s="5">
        <v>7</v>
      </c>
      <c r="K1900" s="4">
        <f t="shared" si="56"/>
        <v>32200</v>
      </c>
      <c r="L1900" s="4">
        <f t="shared" si="57"/>
        <v>8050</v>
      </c>
      <c r="M1900" s="3">
        <v>0.25</v>
      </c>
    </row>
    <row r="1901" spans="2:13" x14ac:dyDescent="0.25">
      <c r="B1901" t="s">
        <v>27</v>
      </c>
      <c r="C1901" s="1" t="s">
        <v>20</v>
      </c>
      <c r="D1901" s="2">
        <v>44913</v>
      </c>
      <c r="E1901" s="5" t="s">
        <v>83</v>
      </c>
      <c r="F1901" s="5" t="s">
        <v>86</v>
      </c>
      <c r="G1901" s="5" t="s">
        <v>87</v>
      </c>
      <c r="H1901" t="s">
        <v>31</v>
      </c>
      <c r="I1901" s="4">
        <v>5300</v>
      </c>
      <c r="J1901" s="5">
        <v>8</v>
      </c>
      <c r="K1901" s="4">
        <f t="shared" si="56"/>
        <v>42400</v>
      </c>
      <c r="L1901" s="4">
        <f t="shared" si="57"/>
        <v>12720</v>
      </c>
      <c r="M1901" s="3">
        <v>0.3</v>
      </c>
    </row>
    <row r="1902" spans="2:13" x14ac:dyDescent="0.25">
      <c r="B1902" t="s">
        <v>27</v>
      </c>
      <c r="C1902" s="1" t="s">
        <v>20</v>
      </c>
      <c r="D1902" s="2">
        <v>44920</v>
      </c>
      <c r="E1902" s="5" t="s">
        <v>83</v>
      </c>
      <c r="F1902" s="5" t="s">
        <v>86</v>
      </c>
      <c r="G1902" s="5" t="s">
        <v>87</v>
      </c>
      <c r="H1902" t="s">
        <v>21</v>
      </c>
      <c r="I1902" s="4">
        <v>1200</v>
      </c>
      <c r="J1902" s="5">
        <v>5</v>
      </c>
      <c r="K1902" s="4">
        <f t="shared" si="56"/>
        <v>6000</v>
      </c>
      <c r="L1902" s="4">
        <f t="shared" si="57"/>
        <v>1800</v>
      </c>
      <c r="M1902" s="3">
        <v>0.3</v>
      </c>
    </row>
    <row r="1903" spans="2:13" x14ac:dyDescent="0.25">
      <c r="B1903" t="s">
        <v>22</v>
      </c>
      <c r="C1903" s="1" t="s">
        <v>14</v>
      </c>
      <c r="D1903" s="2">
        <v>44927</v>
      </c>
      <c r="E1903" s="5" t="s">
        <v>83</v>
      </c>
      <c r="F1903" s="5" t="s">
        <v>86</v>
      </c>
      <c r="G1903" s="5" t="s">
        <v>87</v>
      </c>
      <c r="H1903" t="s">
        <v>23</v>
      </c>
      <c r="I1903" s="4">
        <v>5130</v>
      </c>
      <c r="J1903" s="5">
        <v>7</v>
      </c>
      <c r="K1903" s="4">
        <f t="shared" si="56"/>
        <v>35910</v>
      </c>
      <c r="L1903" s="4">
        <f t="shared" si="57"/>
        <v>14364</v>
      </c>
      <c r="M1903" s="3">
        <v>0.4</v>
      </c>
    </row>
    <row r="1904" spans="2:13" x14ac:dyDescent="0.25">
      <c r="B1904" t="s">
        <v>34</v>
      </c>
      <c r="C1904" s="1" t="s">
        <v>20</v>
      </c>
      <c r="D1904" s="2">
        <v>44934</v>
      </c>
      <c r="E1904" s="5" t="s">
        <v>83</v>
      </c>
      <c r="F1904" s="5" t="s">
        <v>86</v>
      </c>
      <c r="G1904" s="5" t="s">
        <v>87</v>
      </c>
      <c r="H1904" t="s">
        <v>18</v>
      </c>
      <c r="I1904" s="4">
        <v>8902</v>
      </c>
      <c r="J1904" s="5">
        <v>6</v>
      </c>
      <c r="K1904" s="4">
        <f t="shared" si="56"/>
        <v>53412</v>
      </c>
      <c r="L1904" s="4">
        <f t="shared" si="57"/>
        <v>18694.199999999997</v>
      </c>
      <c r="M1904" s="3">
        <v>0.35</v>
      </c>
    </row>
    <row r="1905" spans="2:13" x14ac:dyDescent="0.25">
      <c r="B1905" t="s">
        <v>13</v>
      </c>
      <c r="C1905" s="1" t="s">
        <v>20</v>
      </c>
      <c r="D1905" s="2">
        <v>44941</v>
      </c>
      <c r="E1905" s="5" t="s">
        <v>83</v>
      </c>
      <c r="F1905" s="5" t="s">
        <v>86</v>
      </c>
      <c r="G1905" s="5" t="s">
        <v>87</v>
      </c>
      <c r="H1905" t="s">
        <v>33</v>
      </c>
      <c r="I1905" s="4">
        <v>4600</v>
      </c>
      <c r="J1905" s="5">
        <v>11</v>
      </c>
      <c r="K1905" s="4">
        <f t="shared" si="56"/>
        <v>50600</v>
      </c>
      <c r="L1905" s="4">
        <f t="shared" si="57"/>
        <v>12650</v>
      </c>
      <c r="M1905" s="3">
        <v>0.25</v>
      </c>
    </row>
    <row r="1906" spans="2:13" x14ac:dyDescent="0.25">
      <c r="B1906" t="s">
        <v>24</v>
      </c>
      <c r="C1906" s="1" t="s">
        <v>20</v>
      </c>
      <c r="D1906" s="2">
        <v>44948</v>
      </c>
      <c r="E1906" s="5" t="s">
        <v>83</v>
      </c>
      <c r="F1906" s="5" t="s">
        <v>86</v>
      </c>
      <c r="G1906" s="5" t="s">
        <v>87</v>
      </c>
      <c r="H1906" t="s">
        <v>19</v>
      </c>
      <c r="I1906" s="4">
        <v>500</v>
      </c>
      <c r="J1906" s="5">
        <v>1</v>
      </c>
      <c r="K1906" s="4">
        <f t="shared" si="56"/>
        <v>500</v>
      </c>
      <c r="L1906" s="4">
        <f t="shared" si="57"/>
        <v>125</v>
      </c>
      <c r="M1906" s="3">
        <v>0.25</v>
      </c>
    </row>
    <row r="1907" spans="2:13" x14ac:dyDescent="0.25">
      <c r="B1907" t="s">
        <v>27</v>
      </c>
      <c r="C1907" s="1" t="s">
        <v>20</v>
      </c>
      <c r="D1907" s="2">
        <v>44955</v>
      </c>
      <c r="E1907" s="5" t="s">
        <v>83</v>
      </c>
      <c r="F1907" s="5" t="s">
        <v>86</v>
      </c>
      <c r="G1907" s="5" t="s">
        <v>87</v>
      </c>
      <c r="H1907" t="s">
        <v>18</v>
      </c>
      <c r="I1907" s="4">
        <v>8902</v>
      </c>
      <c r="J1907" s="5">
        <v>5</v>
      </c>
      <c r="K1907" s="4">
        <f t="shared" si="56"/>
        <v>44510</v>
      </c>
      <c r="L1907" s="4">
        <f t="shared" si="57"/>
        <v>15578.499999999998</v>
      </c>
      <c r="M1907" s="3">
        <v>0.35</v>
      </c>
    </row>
    <row r="1908" spans="2:13" x14ac:dyDescent="0.25">
      <c r="B1908" t="s">
        <v>13</v>
      </c>
      <c r="C1908" s="1" t="s">
        <v>14</v>
      </c>
      <c r="D1908" s="2">
        <v>44962</v>
      </c>
      <c r="E1908" s="5" t="s">
        <v>83</v>
      </c>
      <c r="F1908" s="5" t="s">
        <v>86</v>
      </c>
      <c r="G1908" s="5" t="s">
        <v>87</v>
      </c>
      <c r="H1908" t="s">
        <v>26</v>
      </c>
      <c r="I1908" s="4">
        <v>1700</v>
      </c>
      <c r="J1908" s="5">
        <v>5</v>
      </c>
      <c r="K1908" s="4">
        <f t="shared" si="56"/>
        <v>8500</v>
      </c>
      <c r="L1908" s="4">
        <f t="shared" si="57"/>
        <v>4250</v>
      </c>
      <c r="M1908" s="3">
        <v>0.5</v>
      </c>
    </row>
    <row r="1909" spans="2:13" x14ac:dyDescent="0.25">
      <c r="B1909" t="s">
        <v>24</v>
      </c>
      <c r="C1909" s="1" t="s">
        <v>20</v>
      </c>
      <c r="D1909" s="2">
        <v>44969</v>
      </c>
      <c r="E1909" s="5" t="s">
        <v>83</v>
      </c>
      <c r="F1909" s="5" t="s">
        <v>86</v>
      </c>
      <c r="G1909" s="5" t="s">
        <v>87</v>
      </c>
      <c r="H1909" t="s">
        <v>19</v>
      </c>
      <c r="I1909" s="4">
        <v>500</v>
      </c>
      <c r="J1909" s="5">
        <v>12</v>
      </c>
      <c r="K1909" s="4">
        <f t="shared" si="56"/>
        <v>6000</v>
      </c>
      <c r="L1909" s="4">
        <f t="shared" si="57"/>
        <v>1500</v>
      </c>
      <c r="M1909" s="3">
        <v>0.25</v>
      </c>
    </row>
    <row r="1910" spans="2:13" x14ac:dyDescent="0.25">
      <c r="B1910" t="s">
        <v>27</v>
      </c>
      <c r="C1910" s="1" t="s">
        <v>20</v>
      </c>
      <c r="D1910" s="2">
        <v>44976</v>
      </c>
      <c r="E1910" s="5" t="s">
        <v>83</v>
      </c>
      <c r="F1910" s="5" t="s">
        <v>86</v>
      </c>
      <c r="G1910" s="5" t="s">
        <v>87</v>
      </c>
      <c r="H1910" t="s">
        <v>35</v>
      </c>
      <c r="I1910" s="4">
        <v>4500</v>
      </c>
      <c r="J1910" s="5">
        <v>12</v>
      </c>
      <c r="K1910" s="4">
        <f t="shared" si="56"/>
        <v>54000</v>
      </c>
      <c r="L1910" s="4">
        <f t="shared" si="57"/>
        <v>13500</v>
      </c>
      <c r="M1910" s="3">
        <v>0.25</v>
      </c>
    </row>
    <row r="1911" spans="2:13" x14ac:dyDescent="0.25">
      <c r="B1911" t="s">
        <v>13</v>
      </c>
      <c r="C1911" s="1" t="s">
        <v>20</v>
      </c>
      <c r="D1911" s="2">
        <v>44983</v>
      </c>
      <c r="E1911" s="5" t="s">
        <v>83</v>
      </c>
      <c r="F1911" s="5" t="s">
        <v>86</v>
      </c>
      <c r="G1911" s="5" t="s">
        <v>87</v>
      </c>
      <c r="H1911" t="s">
        <v>31</v>
      </c>
      <c r="I1911" s="4">
        <v>5300</v>
      </c>
      <c r="J1911" s="5">
        <v>8</v>
      </c>
      <c r="K1911" s="4">
        <f t="shared" si="56"/>
        <v>42400</v>
      </c>
      <c r="L1911" s="4">
        <f t="shared" si="57"/>
        <v>12720</v>
      </c>
      <c r="M1911" s="3">
        <v>0.3</v>
      </c>
    </row>
    <row r="1912" spans="2:13" x14ac:dyDescent="0.25">
      <c r="B1912" t="s">
        <v>24</v>
      </c>
      <c r="C1912" s="1" t="s">
        <v>14</v>
      </c>
      <c r="D1912" s="2">
        <v>44990</v>
      </c>
      <c r="E1912" s="5" t="s">
        <v>83</v>
      </c>
      <c r="F1912" s="5" t="s">
        <v>86</v>
      </c>
      <c r="G1912" s="5" t="s">
        <v>87</v>
      </c>
      <c r="H1912" t="s">
        <v>25</v>
      </c>
      <c r="I1912" s="4">
        <v>300</v>
      </c>
      <c r="J1912" s="5">
        <v>8</v>
      </c>
      <c r="K1912" s="4">
        <f t="shared" si="56"/>
        <v>2400</v>
      </c>
      <c r="L1912" s="4">
        <f t="shared" si="57"/>
        <v>360</v>
      </c>
      <c r="M1912" s="3">
        <v>0.15</v>
      </c>
    </row>
    <row r="1913" spans="2:13" x14ac:dyDescent="0.25">
      <c r="B1913" t="s">
        <v>24</v>
      </c>
      <c r="C1913" s="1" t="s">
        <v>20</v>
      </c>
      <c r="D1913" s="2">
        <v>44997</v>
      </c>
      <c r="E1913" s="5" t="s">
        <v>83</v>
      </c>
      <c r="F1913" s="5" t="s">
        <v>86</v>
      </c>
      <c r="G1913" s="5" t="s">
        <v>87</v>
      </c>
      <c r="H1913" t="s">
        <v>32</v>
      </c>
      <c r="I1913" s="4">
        <v>3200</v>
      </c>
      <c r="J1913" s="5">
        <v>8</v>
      </c>
      <c r="K1913" s="4">
        <f t="shared" si="56"/>
        <v>25600</v>
      </c>
      <c r="L1913" s="4">
        <f t="shared" si="57"/>
        <v>5120</v>
      </c>
      <c r="M1913" s="3">
        <v>0.2</v>
      </c>
    </row>
    <row r="1914" spans="2:13" x14ac:dyDescent="0.25">
      <c r="B1914" t="s">
        <v>22</v>
      </c>
      <c r="C1914" s="1" t="s">
        <v>14</v>
      </c>
      <c r="D1914" s="2">
        <v>45004</v>
      </c>
      <c r="E1914" s="5" t="s">
        <v>83</v>
      </c>
      <c r="F1914" s="5" t="s">
        <v>86</v>
      </c>
      <c r="G1914" s="5" t="s">
        <v>87</v>
      </c>
      <c r="H1914" t="s">
        <v>28</v>
      </c>
      <c r="I1914" s="4">
        <v>1500</v>
      </c>
      <c r="J1914" s="5">
        <v>15</v>
      </c>
      <c r="K1914" s="4">
        <f t="shared" si="56"/>
        <v>22500</v>
      </c>
      <c r="L1914" s="4">
        <f t="shared" si="57"/>
        <v>9000</v>
      </c>
      <c r="M1914" s="3">
        <v>0.4</v>
      </c>
    </row>
    <row r="1915" spans="2:13" x14ac:dyDescent="0.25">
      <c r="B1915" t="s">
        <v>13</v>
      </c>
      <c r="C1915" s="1" t="s">
        <v>20</v>
      </c>
      <c r="D1915" s="2">
        <v>45011</v>
      </c>
      <c r="E1915" s="5" t="s">
        <v>83</v>
      </c>
      <c r="F1915" s="5" t="s">
        <v>86</v>
      </c>
      <c r="G1915" s="5" t="s">
        <v>87</v>
      </c>
      <c r="H1915" t="s">
        <v>25</v>
      </c>
      <c r="I1915" s="4">
        <v>300</v>
      </c>
      <c r="J1915" s="5">
        <v>12</v>
      </c>
      <c r="K1915" s="4">
        <f t="shared" si="56"/>
        <v>3600</v>
      </c>
      <c r="L1915" s="4">
        <f t="shared" si="57"/>
        <v>540</v>
      </c>
      <c r="M1915" s="3">
        <v>0.15</v>
      </c>
    </row>
    <row r="1916" spans="2:13" x14ac:dyDescent="0.25">
      <c r="B1916" t="s">
        <v>13</v>
      </c>
      <c r="C1916" s="1" t="s">
        <v>14</v>
      </c>
      <c r="D1916" s="2">
        <v>45018</v>
      </c>
      <c r="E1916" s="5" t="s">
        <v>83</v>
      </c>
      <c r="F1916" s="5" t="s">
        <v>86</v>
      </c>
      <c r="G1916" s="5" t="s">
        <v>87</v>
      </c>
      <c r="H1916" t="s">
        <v>33</v>
      </c>
      <c r="I1916" s="4">
        <v>4600</v>
      </c>
      <c r="J1916" s="5">
        <v>1</v>
      </c>
      <c r="K1916" s="4">
        <f t="shared" si="56"/>
        <v>4600</v>
      </c>
      <c r="L1916" s="4">
        <f t="shared" si="57"/>
        <v>1150</v>
      </c>
      <c r="M1916" s="3">
        <v>0.25</v>
      </c>
    </row>
    <row r="1917" spans="2:13" x14ac:dyDescent="0.25">
      <c r="B1917" t="s">
        <v>13</v>
      </c>
      <c r="C1917" s="1" t="s">
        <v>20</v>
      </c>
      <c r="D1917" s="2">
        <v>45025</v>
      </c>
      <c r="E1917" s="5" t="s">
        <v>83</v>
      </c>
      <c r="F1917" s="5" t="s">
        <v>86</v>
      </c>
      <c r="G1917" s="5" t="s">
        <v>87</v>
      </c>
      <c r="H1917" t="s">
        <v>19</v>
      </c>
      <c r="I1917" s="4">
        <v>500</v>
      </c>
      <c r="J1917" s="5">
        <v>3</v>
      </c>
      <c r="K1917" s="4">
        <f t="shared" si="56"/>
        <v>1500</v>
      </c>
      <c r="L1917" s="4">
        <f t="shared" si="57"/>
        <v>375</v>
      </c>
      <c r="M1917" s="3">
        <v>0.25</v>
      </c>
    </row>
    <row r="1918" spans="2:13" x14ac:dyDescent="0.25">
      <c r="B1918" t="s">
        <v>24</v>
      </c>
      <c r="C1918" s="1" t="s">
        <v>14</v>
      </c>
      <c r="D1918" s="2">
        <v>45032</v>
      </c>
      <c r="E1918" s="5" t="s">
        <v>83</v>
      </c>
      <c r="F1918" s="5" t="s">
        <v>86</v>
      </c>
      <c r="G1918" s="5" t="s">
        <v>87</v>
      </c>
      <c r="H1918" t="s">
        <v>21</v>
      </c>
      <c r="I1918" s="4">
        <v>1200</v>
      </c>
      <c r="J1918" s="5">
        <v>10</v>
      </c>
      <c r="K1918" s="4">
        <f t="shared" si="56"/>
        <v>12000</v>
      </c>
      <c r="L1918" s="4">
        <f t="shared" si="57"/>
        <v>3600</v>
      </c>
      <c r="M1918" s="3">
        <v>0.3</v>
      </c>
    </row>
    <row r="1919" spans="2:13" x14ac:dyDescent="0.25">
      <c r="B1919" t="s">
        <v>24</v>
      </c>
      <c r="C1919" s="1" t="s">
        <v>14</v>
      </c>
      <c r="D1919" s="2">
        <v>45039</v>
      </c>
      <c r="E1919" s="5" t="s">
        <v>83</v>
      </c>
      <c r="F1919" s="5" t="s">
        <v>86</v>
      </c>
      <c r="G1919" s="5" t="s">
        <v>87</v>
      </c>
      <c r="H1919" t="s">
        <v>28</v>
      </c>
      <c r="I1919" s="4">
        <v>1500</v>
      </c>
      <c r="J1919" s="5">
        <v>5</v>
      </c>
      <c r="K1919" s="4">
        <f t="shared" si="56"/>
        <v>7500</v>
      </c>
      <c r="L1919" s="4">
        <f t="shared" si="57"/>
        <v>3000</v>
      </c>
      <c r="M1919" s="3">
        <v>0.4</v>
      </c>
    </row>
    <row r="1920" spans="2:13" x14ac:dyDescent="0.25">
      <c r="B1920" t="s">
        <v>13</v>
      </c>
      <c r="C1920" s="1" t="s">
        <v>20</v>
      </c>
      <c r="D1920" s="2">
        <v>45046</v>
      </c>
      <c r="E1920" s="5" t="s">
        <v>83</v>
      </c>
      <c r="F1920" s="5" t="s">
        <v>86</v>
      </c>
      <c r="G1920" s="5" t="s">
        <v>87</v>
      </c>
      <c r="H1920" t="s">
        <v>28</v>
      </c>
      <c r="I1920" s="4">
        <v>1500</v>
      </c>
      <c r="J1920" s="5">
        <v>6</v>
      </c>
      <c r="K1920" s="4">
        <f t="shared" si="56"/>
        <v>9000</v>
      </c>
      <c r="L1920" s="4">
        <f t="shared" si="57"/>
        <v>3600</v>
      </c>
      <c r="M1920" s="3">
        <v>0.4</v>
      </c>
    </row>
    <row r="1921" spans="2:13" x14ac:dyDescent="0.25">
      <c r="B1921" t="s">
        <v>13</v>
      </c>
      <c r="C1921" s="1" t="s">
        <v>20</v>
      </c>
      <c r="D1921" s="2">
        <v>45053</v>
      </c>
      <c r="E1921" s="5" t="s">
        <v>83</v>
      </c>
      <c r="F1921" s="5" t="s">
        <v>86</v>
      </c>
      <c r="G1921" s="5" t="s">
        <v>87</v>
      </c>
      <c r="H1921" t="s">
        <v>32</v>
      </c>
      <c r="I1921" s="4">
        <v>3200</v>
      </c>
      <c r="J1921" s="5">
        <v>7</v>
      </c>
      <c r="K1921" s="4">
        <f t="shared" si="56"/>
        <v>22400</v>
      </c>
      <c r="L1921" s="4">
        <f t="shared" si="57"/>
        <v>4480</v>
      </c>
      <c r="M1921" s="3">
        <v>0.2</v>
      </c>
    </row>
    <row r="1922" spans="2:13" x14ac:dyDescent="0.25">
      <c r="B1922" t="s">
        <v>27</v>
      </c>
      <c r="C1922" s="1" t="s">
        <v>20</v>
      </c>
      <c r="D1922" s="2">
        <v>45060</v>
      </c>
      <c r="E1922" s="5" t="s">
        <v>83</v>
      </c>
      <c r="F1922" s="5" t="s">
        <v>86</v>
      </c>
      <c r="G1922" s="5" t="s">
        <v>87</v>
      </c>
      <c r="H1922" t="s">
        <v>25</v>
      </c>
      <c r="I1922" s="4">
        <v>300</v>
      </c>
      <c r="J1922" s="5">
        <v>11</v>
      </c>
      <c r="K1922" s="4">
        <f t="shared" si="56"/>
        <v>3300</v>
      </c>
      <c r="L1922" s="4">
        <f t="shared" si="57"/>
        <v>495</v>
      </c>
      <c r="M1922" s="3">
        <v>0.15</v>
      </c>
    </row>
    <row r="1923" spans="2:13" x14ac:dyDescent="0.25">
      <c r="B1923" t="s">
        <v>22</v>
      </c>
      <c r="C1923" s="1" t="s">
        <v>20</v>
      </c>
      <c r="D1923" s="2">
        <v>45067</v>
      </c>
      <c r="E1923" s="5" t="s">
        <v>83</v>
      </c>
      <c r="F1923" s="5" t="s">
        <v>86</v>
      </c>
      <c r="G1923" s="5" t="s">
        <v>87</v>
      </c>
      <c r="H1923" t="s">
        <v>33</v>
      </c>
      <c r="I1923" s="4">
        <v>4600</v>
      </c>
      <c r="J1923" s="5">
        <v>2</v>
      </c>
      <c r="K1923" s="4">
        <f t="shared" si="56"/>
        <v>9200</v>
      </c>
      <c r="L1923" s="4">
        <f t="shared" si="57"/>
        <v>2300</v>
      </c>
      <c r="M1923" s="3">
        <v>0.25</v>
      </c>
    </row>
    <row r="1924" spans="2:13" x14ac:dyDescent="0.25">
      <c r="B1924" t="s">
        <v>27</v>
      </c>
      <c r="C1924" s="1" t="s">
        <v>14</v>
      </c>
      <c r="D1924" s="2">
        <v>45074</v>
      </c>
      <c r="E1924" s="5" t="s">
        <v>83</v>
      </c>
      <c r="F1924" s="5" t="s">
        <v>86</v>
      </c>
      <c r="G1924" s="5" t="s">
        <v>87</v>
      </c>
      <c r="H1924" t="s">
        <v>35</v>
      </c>
      <c r="I1924" s="4">
        <v>4500</v>
      </c>
      <c r="J1924" s="5">
        <v>1</v>
      </c>
      <c r="K1924" s="4">
        <f t="shared" ref="K1924:K1937" si="58">I1924*J1924</f>
        <v>4500</v>
      </c>
      <c r="L1924" s="4">
        <f t="shared" ref="L1924:L1937" si="59">K1924*M1924</f>
        <v>1125</v>
      </c>
      <c r="M1924" s="3">
        <v>0.25</v>
      </c>
    </row>
    <row r="1925" spans="2:13" x14ac:dyDescent="0.25">
      <c r="B1925" t="s">
        <v>13</v>
      </c>
      <c r="C1925" s="1" t="s">
        <v>20</v>
      </c>
      <c r="D1925" s="2">
        <v>45081</v>
      </c>
      <c r="E1925" s="5" t="s">
        <v>83</v>
      </c>
      <c r="F1925" s="5" t="s">
        <v>86</v>
      </c>
      <c r="G1925" s="5" t="s">
        <v>87</v>
      </c>
      <c r="H1925" t="s">
        <v>21</v>
      </c>
      <c r="I1925" s="4">
        <v>1200</v>
      </c>
      <c r="J1925" s="5">
        <v>5</v>
      </c>
      <c r="K1925" s="4">
        <f t="shared" si="58"/>
        <v>6000</v>
      </c>
      <c r="L1925" s="4">
        <f t="shared" si="59"/>
        <v>1800</v>
      </c>
      <c r="M1925" s="3">
        <v>0.3</v>
      </c>
    </row>
    <row r="1926" spans="2:13" x14ac:dyDescent="0.25">
      <c r="B1926" t="s">
        <v>27</v>
      </c>
      <c r="C1926" s="1" t="s">
        <v>14</v>
      </c>
      <c r="D1926" s="2">
        <v>45088</v>
      </c>
      <c r="E1926" s="5" t="s">
        <v>83</v>
      </c>
      <c r="F1926" s="5" t="s">
        <v>86</v>
      </c>
      <c r="G1926" s="5" t="s">
        <v>87</v>
      </c>
      <c r="H1926" t="s">
        <v>18</v>
      </c>
      <c r="I1926" s="4">
        <v>8902</v>
      </c>
      <c r="J1926" s="5">
        <v>15</v>
      </c>
      <c r="K1926" s="4">
        <f t="shared" si="58"/>
        <v>133530</v>
      </c>
      <c r="L1926" s="4">
        <f t="shared" si="59"/>
        <v>46735.5</v>
      </c>
      <c r="M1926" s="3">
        <v>0.35</v>
      </c>
    </row>
    <row r="1927" spans="2:13" x14ac:dyDescent="0.25">
      <c r="B1927" t="s">
        <v>24</v>
      </c>
      <c r="C1927" s="1" t="s">
        <v>20</v>
      </c>
      <c r="D1927" s="2">
        <v>45095</v>
      </c>
      <c r="E1927" s="5" t="s">
        <v>83</v>
      </c>
      <c r="F1927" s="5" t="s">
        <v>86</v>
      </c>
      <c r="G1927" s="5" t="s">
        <v>87</v>
      </c>
      <c r="H1927" t="s">
        <v>33</v>
      </c>
      <c r="I1927" s="4">
        <v>4600</v>
      </c>
      <c r="J1927" s="5">
        <v>7</v>
      </c>
      <c r="K1927" s="4">
        <f t="shared" si="58"/>
        <v>32200</v>
      </c>
      <c r="L1927" s="4">
        <f t="shared" si="59"/>
        <v>8050</v>
      </c>
      <c r="M1927" s="3">
        <v>0.25</v>
      </c>
    </row>
    <row r="1928" spans="2:13" x14ac:dyDescent="0.25">
      <c r="B1928" t="s">
        <v>13</v>
      </c>
      <c r="C1928" s="1" t="s">
        <v>14</v>
      </c>
      <c r="D1928" s="2">
        <v>45102</v>
      </c>
      <c r="E1928" s="5" t="s">
        <v>83</v>
      </c>
      <c r="F1928" s="5" t="s">
        <v>86</v>
      </c>
      <c r="G1928" s="5" t="s">
        <v>87</v>
      </c>
      <c r="H1928" t="s">
        <v>32</v>
      </c>
      <c r="I1928" s="4">
        <v>3200</v>
      </c>
      <c r="J1928" s="5">
        <v>11</v>
      </c>
      <c r="K1928" s="4">
        <f t="shared" si="58"/>
        <v>35200</v>
      </c>
      <c r="L1928" s="4">
        <f t="shared" si="59"/>
        <v>7040</v>
      </c>
      <c r="M1928" s="3">
        <v>0.2</v>
      </c>
    </row>
    <row r="1929" spans="2:13" x14ac:dyDescent="0.25">
      <c r="B1929" t="s">
        <v>24</v>
      </c>
      <c r="C1929" s="1" t="s">
        <v>20</v>
      </c>
      <c r="D1929" s="2">
        <v>45109</v>
      </c>
      <c r="E1929" s="5" t="s">
        <v>83</v>
      </c>
      <c r="F1929" s="5" t="s">
        <v>86</v>
      </c>
      <c r="G1929" s="5" t="s">
        <v>87</v>
      </c>
      <c r="H1929" t="s">
        <v>32</v>
      </c>
      <c r="I1929" s="4">
        <v>3200</v>
      </c>
      <c r="J1929" s="5">
        <v>9</v>
      </c>
      <c r="K1929" s="4">
        <f t="shared" si="58"/>
        <v>28800</v>
      </c>
      <c r="L1929" s="4">
        <f t="shared" si="59"/>
        <v>5760</v>
      </c>
      <c r="M1929" s="3">
        <v>0.2</v>
      </c>
    </row>
    <row r="1930" spans="2:13" x14ac:dyDescent="0.25">
      <c r="B1930" t="s">
        <v>13</v>
      </c>
      <c r="C1930" s="1" t="s">
        <v>20</v>
      </c>
      <c r="D1930" s="2">
        <v>45116</v>
      </c>
      <c r="E1930" s="5" t="s">
        <v>83</v>
      </c>
      <c r="F1930" s="5" t="s">
        <v>86</v>
      </c>
      <c r="G1930" s="5" t="s">
        <v>87</v>
      </c>
      <c r="H1930" t="s">
        <v>30</v>
      </c>
      <c r="I1930" s="4">
        <v>3400</v>
      </c>
      <c r="J1930" s="5">
        <v>5</v>
      </c>
      <c r="K1930" s="4">
        <f t="shared" si="58"/>
        <v>17000</v>
      </c>
      <c r="L1930" s="4">
        <f t="shared" si="59"/>
        <v>5950</v>
      </c>
      <c r="M1930" s="3">
        <v>0.35</v>
      </c>
    </row>
    <row r="1931" spans="2:13" x14ac:dyDescent="0.25">
      <c r="B1931" t="s">
        <v>13</v>
      </c>
      <c r="C1931" s="1" t="s">
        <v>20</v>
      </c>
      <c r="D1931" s="2">
        <v>45123</v>
      </c>
      <c r="E1931" s="5" t="s">
        <v>83</v>
      </c>
      <c r="F1931" s="5" t="s">
        <v>86</v>
      </c>
      <c r="G1931" s="5" t="s">
        <v>87</v>
      </c>
      <c r="H1931" t="s">
        <v>33</v>
      </c>
      <c r="I1931" s="4">
        <v>4600</v>
      </c>
      <c r="J1931" s="5">
        <v>8</v>
      </c>
      <c r="K1931" s="4">
        <f t="shared" si="58"/>
        <v>36800</v>
      </c>
      <c r="L1931" s="4">
        <f t="shared" si="59"/>
        <v>9200</v>
      </c>
      <c r="M1931" s="3">
        <v>0.25</v>
      </c>
    </row>
    <row r="1932" spans="2:13" x14ac:dyDescent="0.25">
      <c r="B1932" t="s">
        <v>24</v>
      </c>
      <c r="C1932" s="1" t="s">
        <v>14</v>
      </c>
      <c r="D1932" s="2">
        <v>45130</v>
      </c>
      <c r="E1932" s="5" t="s">
        <v>83</v>
      </c>
      <c r="F1932" s="5" t="s">
        <v>86</v>
      </c>
      <c r="G1932" s="5" t="s">
        <v>87</v>
      </c>
      <c r="H1932" t="s">
        <v>33</v>
      </c>
      <c r="I1932" s="4">
        <v>4600</v>
      </c>
      <c r="J1932" s="5">
        <v>7</v>
      </c>
      <c r="K1932" s="4">
        <f t="shared" si="58"/>
        <v>32200</v>
      </c>
      <c r="L1932" s="4">
        <f t="shared" si="59"/>
        <v>8050</v>
      </c>
      <c r="M1932" s="3">
        <v>0.25</v>
      </c>
    </row>
    <row r="1933" spans="2:13" x14ac:dyDescent="0.25">
      <c r="B1933" t="s">
        <v>24</v>
      </c>
      <c r="C1933" s="1" t="s">
        <v>20</v>
      </c>
      <c r="D1933" s="2">
        <v>45137</v>
      </c>
      <c r="E1933" s="5" t="s">
        <v>83</v>
      </c>
      <c r="F1933" s="5" t="s">
        <v>86</v>
      </c>
      <c r="G1933" s="5" t="s">
        <v>87</v>
      </c>
      <c r="H1933" t="s">
        <v>18</v>
      </c>
      <c r="I1933" s="4">
        <v>8902</v>
      </c>
      <c r="J1933" s="5">
        <v>11</v>
      </c>
      <c r="K1933" s="4">
        <f t="shared" si="58"/>
        <v>97922</v>
      </c>
      <c r="L1933" s="4">
        <f t="shared" si="59"/>
        <v>34272.699999999997</v>
      </c>
      <c r="M1933" s="3">
        <v>0.35</v>
      </c>
    </row>
    <row r="1934" spans="2:13" x14ac:dyDescent="0.25">
      <c r="B1934" t="s">
        <v>13</v>
      </c>
      <c r="C1934" s="1" t="s">
        <v>20</v>
      </c>
      <c r="D1934" s="2">
        <v>45144</v>
      </c>
      <c r="E1934" s="5" t="s">
        <v>83</v>
      </c>
      <c r="F1934" s="5" t="s">
        <v>86</v>
      </c>
      <c r="G1934" s="5" t="s">
        <v>87</v>
      </c>
      <c r="H1934" t="s">
        <v>25</v>
      </c>
      <c r="I1934" s="4">
        <v>300</v>
      </c>
      <c r="J1934" s="5">
        <v>7</v>
      </c>
      <c r="K1934" s="4">
        <f t="shared" si="58"/>
        <v>2100</v>
      </c>
      <c r="L1934" s="4">
        <f t="shared" si="59"/>
        <v>315</v>
      </c>
      <c r="M1934" s="3">
        <v>0.15</v>
      </c>
    </row>
    <row r="1935" spans="2:13" x14ac:dyDescent="0.25">
      <c r="B1935" t="s">
        <v>13</v>
      </c>
      <c r="C1935" s="1" t="s">
        <v>14</v>
      </c>
      <c r="D1935" s="2">
        <v>45151</v>
      </c>
      <c r="E1935" s="5" t="s">
        <v>83</v>
      </c>
      <c r="F1935" s="5" t="s">
        <v>86</v>
      </c>
      <c r="G1935" s="5" t="s">
        <v>87</v>
      </c>
      <c r="H1935" t="s">
        <v>19</v>
      </c>
      <c r="I1935" s="4">
        <v>500</v>
      </c>
      <c r="J1935" s="5">
        <v>3</v>
      </c>
      <c r="K1935" s="4">
        <f t="shared" si="58"/>
        <v>1500</v>
      </c>
      <c r="L1935" s="4">
        <f t="shared" si="59"/>
        <v>375</v>
      </c>
      <c r="M1935" s="3">
        <v>0.25</v>
      </c>
    </row>
    <row r="1936" spans="2:13" x14ac:dyDescent="0.25">
      <c r="B1936" t="s">
        <v>22</v>
      </c>
      <c r="C1936" s="1" t="s">
        <v>20</v>
      </c>
      <c r="D1936" s="2">
        <v>45158</v>
      </c>
      <c r="E1936" s="5" t="s">
        <v>83</v>
      </c>
      <c r="F1936" s="5" t="s">
        <v>86</v>
      </c>
      <c r="G1936" s="5" t="s">
        <v>87</v>
      </c>
      <c r="H1936" t="s">
        <v>25</v>
      </c>
      <c r="I1936" s="4">
        <v>300</v>
      </c>
      <c r="J1936" s="5">
        <v>8</v>
      </c>
      <c r="K1936" s="4">
        <f t="shared" si="58"/>
        <v>2400</v>
      </c>
      <c r="L1936" s="4">
        <f t="shared" si="59"/>
        <v>360</v>
      </c>
      <c r="M1936" s="3">
        <v>0.15</v>
      </c>
    </row>
    <row r="1937" spans="2:13" x14ac:dyDescent="0.25">
      <c r="B1937" t="s">
        <v>27</v>
      </c>
      <c r="C1937" s="1" t="s">
        <v>20</v>
      </c>
      <c r="D1937" s="2">
        <v>45165</v>
      </c>
      <c r="E1937" s="5" t="s">
        <v>83</v>
      </c>
      <c r="F1937" s="5" t="s">
        <v>86</v>
      </c>
      <c r="G1937" s="5" t="s">
        <v>87</v>
      </c>
      <c r="H1937" t="s">
        <v>33</v>
      </c>
      <c r="I1937" s="4">
        <v>4600</v>
      </c>
      <c r="J1937" s="5">
        <v>2</v>
      </c>
      <c r="K1937" s="4">
        <f t="shared" si="58"/>
        <v>9200</v>
      </c>
      <c r="L1937" s="4">
        <f t="shared" si="59"/>
        <v>2300</v>
      </c>
      <c r="M1937" s="3">
        <v>0.25</v>
      </c>
    </row>
    <row r="1938" spans="2:13" x14ac:dyDescent="0.25">
      <c r="B1938" t="s">
        <v>34</v>
      </c>
      <c r="C1938" s="1" t="s">
        <v>14</v>
      </c>
      <c r="D1938" s="2">
        <v>44562</v>
      </c>
      <c r="E1938" s="5" t="s">
        <v>83</v>
      </c>
      <c r="F1938" s="5" t="s">
        <v>88</v>
      </c>
      <c r="G1938" s="5" t="s">
        <v>89</v>
      </c>
      <c r="H1938" t="s">
        <v>23</v>
      </c>
      <c r="I1938" s="4">
        <v>5130</v>
      </c>
      <c r="J1938" s="5">
        <v>10</v>
      </c>
      <c r="K1938" s="4">
        <v>51300</v>
      </c>
      <c r="L1938" s="4">
        <v>20520</v>
      </c>
      <c r="M1938" s="3">
        <v>0.4</v>
      </c>
    </row>
    <row r="1939" spans="2:13" x14ac:dyDescent="0.25">
      <c r="B1939" t="s">
        <v>13</v>
      </c>
      <c r="C1939" s="1" t="s">
        <v>14</v>
      </c>
      <c r="D1939" s="2">
        <v>44577</v>
      </c>
      <c r="E1939" s="5" t="s">
        <v>83</v>
      </c>
      <c r="F1939" s="5" t="s">
        <v>88</v>
      </c>
      <c r="G1939" s="5" t="s">
        <v>89</v>
      </c>
      <c r="H1939" t="s">
        <v>33</v>
      </c>
      <c r="I1939" s="4">
        <v>4600</v>
      </c>
      <c r="J1939" s="5">
        <v>2</v>
      </c>
      <c r="K1939" s="4">
        <v>9200</v>
      </c>
      <c r="L1939" s="4">
        <v>2300</v>
      </c>
      <c r="M1939" s="3">
        <v>0.25</v>
      </c>
    </row>
    <row r="1940" spans="2:13" x14ac:dyDescent="0.25">
      <c r="B1940" t="s">
        <v>27</v>
      </c>
      <c r="C1940" s="1" t="s">
        <v>20</v>
      </c>
      <c r="D1940" s="2">
        <v>44584</v>
      </c>
      <c r="E1940" s="5" t="s">
        <v>83</v>
      </c>
      <c r="F1940" s="5" t="s">
        <v>88</v>
      </c>
      <c r="G1940" s="5" t="s">
        <v>89</v>
      </c>
      <c r="H1940" t="s">
        <v>19</v>
      </c>
      <c r="I1940" s="4">
        <v>500</v>
      </c>
      <c r="J1940" s="5">
        <v>10</v>
      </c>
      <c r="K1940" s="4">
        <v>5000</v>
      </c>
      <c r="L1940" s="4">
        <v>1250</v>
      </c>
      <c r="M1940" s="3">
        <v>0.25</v>
      </c>
    </row>
    <row r="1941" spans="2:13" x14ac:dyDescent="0.25">
      <c r="B1941" t="s">
        <v>13</v>
      </c>
      <c r="C1941" s="1" t="s">
        <v>20</v>
      </c>
      <c r="D1941" s="2">
        <v>44591</v>
      </c>
      <c r="E1941" s="5" t="s">
        <v>83</v>
      </c>
      <c r="F1941" s="5" t="s">
        <v>88</v>
      </c>
      <c r="G1941" s="5" t="s">
        <v>89</v>
      </c>
      <c r="H1941" t="s">
        <v>23</v>
      </c>
      <c r="I1941" s="4">
        <v>5130</v>
      </c>
      <c r="J1941" s="5">
        <v>7</v>
      </c>
      <c r="K1941" s="4">
        <v>35910</v>
      </c>
      <c r="L1941" s="4">
        <v>14364</v>
      </c>
      <c r="M1941" s="3">
        <v>0.4</v>
      </c>
    </row>
    <row r="1942" spans="2:13" x14ac:dyDescent="0.25">
      <c r="B1942" t="s">
        <v>27</v>
      </c>
      <c r="C1942" s="1" t="s">
        <v>20</v>
      </c>
      <c r="D1942" s="2">
        <v>44598</v>
      </c>
      <c r="E1942" s="5" t="s">
        <v>83</v>
      </c>
      <c r="F1942" s="5" t="s">
        <v>88</v>
      </c>
      <c r="G1942" s="5" t="s">
        <v>89</v>
      </c>
      <c r="H1942" t="s">
        <v>21</v>
      </c>
      <c r="I1942" s="4">
        <v>1200</v>
      </c>
      <c r="J1942" s="5">
        <v>11</v>
      </c>
      <c r="K1942" s="4">
        <v>13200</v>
      </c>
      <c r="L1942" s="4">
        <v>3960</v>
      </c>
      <c r="M1942" s="3">
        <v>0.3</v>
      </c>
    </row>
    <row r="1943" spans="2:13" x14ac:dyDescent="0.25">
      <c r="B1943" t="s">
        <v>27</v>
      </c>
      <c r="C1943" s="1" t="s">
        <v>20</v>
      </c>
      <c r="D1943" s="2">
        <v>44605</v>
      </c>
      <c r="E1943" s="5" t="s">
        <v>83</v>
      </c>
      <c r="F1943" s="5" t="s">
        <v>88</v>
      </c>
      <c r="G1943" s="5" t="s">
        <v>89</v>
      </c>
      <c r="H1943" t="s">
        <v>29</v>
      </c>
      <c r="I1943" s="4">
        <v>5340</v>
      </c>
      <c r="J1943" s="5">
        <v>3</v>
      </c>
      <c r="K1943" s="4">
        <v>16020</v>
      </c>
      <c r="L1943" s="4">
        <v>4806</v>
      </c>
      <c r="M1943" s="3">
        <v>0.3</v>
      </c>
    </row>
    <row r="1944" spans="2:13" x14ac:dyDescent="0.25">
      <c r="B1944" t="s">
        <v>22</v>
      </c>
      <c r="C1944" s="1" t="s">
        <v>20</v>
      </c>
      <c r="D1944" s="2">
        <v>44612</v>
      </c>
      <c r="E1944" s="5" t="s">
        <v>83</v>
      </c>
      <c r="F1944" s="5" t="s">
        <v>88</v>
      </c>
      <c r="G1944" s="5" t="s">
        <v>89</v>
      </c>
      <c r="H1944" t="s">
        <v>35</v>
      </c>
      <c r="I1944" s="4">
        <v>4500</v>
      </c>
      <c r="J1944" s="5">
        <v>2</v>
      </c>
      <c r="K1944" s="4">
        <v>9000</v>
      </c>
      <c r="L1944" s="4">
        <v>2250</v>
      </c>
      <c r="M1944" s="3">
        <v>0.25</v>
      </c>
    </row>
    <row r="1945" spans="2:13" x14ac:dyDescent="0.25">
      <c r="B1945" t="s">
        <v>34</v>
      </c>
      <c r="C1945" s="1" t="s">
        <v>20</v>
      </c>
      <c r="D1945" s="2">
        <v>44619</v>
      </c>
      <c r="E1945" s="5" t="s">
        <v>83</v>
      </c>
      <c r="F1945" s="5" t="s">
        <v>88</v>
      </c>
      <c r="G1945" s="5" t="s">
        <v>89</v>
      </c>
      <c r="H1945" t="s">
        <v>18</v>
      </c>
      <c r="I1945" s="4">
        <v>8902</v>
      </c>
      <c r="J1945" s="5">
        <v>1</v>
      </c>
      <c r="K1945" s="4">
        <v>8902</v>
      </c>
      <c r="L1945" s="4">
        <v>3115.7</v>
      </c>
      <c r="M1945" s="3">
        <v>0.35</v>
      </c>
    </row>
    <row r="1946" spans="2:13" x14ac:dyDescent="0.25">
      <c r="B1946" t="s">
        <v>13</v>
      </c>
      <c r="C1946" s="1" t="s">
        <v>14</v>
      </c>
      <c r="D1946" s="2">
        <v>44626</v>
      </c>
      <c r="E1946" s="5" t="s">
        <v>83</v>
      </c>
      <c r="F1946" s="5" t="s">
        <v>88</v>
      </c>
      <c r="G1946" s="5" t="s">
        <v>89</v>
      </c>
      <c r="H1946" t="s">
        <v>33</v>
      </c>
      <c r="I1946" s="4">
        <v>4600</v>
      </c>
      <c r="J1946" s="5">
        <v>4</v>
      </c>
      <c r="K1946" s="4">
        <v>18400</v>
      </c>
      <c r="L1946" s="4">
        <v>4600</v>
      </c>
      <c r="M1946" s="3">
        <v>0.25</v>
      </c>
    </row>
    <row r="1947" spans="2:13" x14ac:dyDescent="0.25">
      <c r="B1947" t="s">
        <v>13</v>
      </c>
      <c r="C1947" s="1" t="s">
        <v>14</v>
      </c>
      <c r="D1947" s="2">
        <v>44633</v>
      </c>
      <c r="E1947" s="5" t="s">
        <v>83</v>
      </c>
      <c r="F1947" s="5" t="s">
        <v>88</v>
      </c>
      <c r="G1947" s="5" t="s">
        <v>89</v>
      </c>
      <c r="H1947" t="s">
        <v>29</v>
      </c>
      <c r="I1947" s="4">
        <v>5340</v>
      </c>
      <c r="J1947" s="5">
        <v>9</v>
      </c>
      <c r="K1947" s="4">
        <v>48060</v>
      </c>
      <c r="L1947" s="4">
        <v>14418</v>
      </c>
      <c r="M1947" s="3">
        <v>0.3</v>
      </c>
    </row>
    <row r="1948" spans="2:13" x14ac:dyDescent="0.25">
      <c r="B1948" t="s">
        <v>24</v>
      </c>
      <c r="C1948" s="1" t="s">
        <v>14</v>
      </c>
      <c r="D1948" s="2">
        <v>44640</v>
      </c>
      <c r="E1948" s="5" t="s">
        <v>83</v>
      </c>
      <c r="F1948" s="5" t="s">
        <v>88</v>
      </c>
      <c r="G1948" s="5" t="s">
        <v>89</v>
      </c>
      <c r="H1948" t="s">
        <v>31</v>
      </c>
      <c r="I1948" s="4">
        <v>5300</v>
      </c>
      <c r="J1948" s="5">
        <v>7</v>
      </c>
      <c r="K1948" s="4">
        <v>37100</v>
      </c>
      <c r="L1948" s="4">
        <v>11130</v>
      </c>
      <c r="M1948" s="3">
        <v>0.3</v>
      </c>
    </row>
    <row r="1949" spans="2:13" x14ac:dyDescent="0.25">
      <c r="B1949" t="s">
        <v>34</v>
      </c>
      <c r="C1949" s="1" t="s">
        <v>20</v>
      </c>
      <c r="D1949" s="2">
        <v>44647</v>
      </c>
      <c r="E1949" s="5" t="s">
        <v>83</v>
      </c>
      <c r="F1949" s="5" t="s">
        <v>88</v>
      </c>
      <c r="G1949" s="5" t="s">
        <v>89</v>
      </c>
      <c r="H1949" t="s">
        <v>23</v>
      </c>
      <c r="I1949" s="4">
        <v>5130</v>
      </c>
      <c r="J1949" s="5">
        <v>9</v>
      </c>
      <c r="K1949" s="4">
        <v>46170</v>
      </c>
      <c r="L1949" s="4">
        <v>18468</v>
      </c>
      <c r="M1949" s="3">
        <v>0.4</v>
      </c>
    </row>
    <row r="1950" spans="2:13" x14ac:dyDescent="0.25">
      <c r="B1950" t="s">
        <v>22</v>
      </c>
      <c r="C1950" s="1" t="s">
        <v>20</v>
      </c>
      <c r="D1950" s="2">
        <v>44654</v>
      </c>
      <c r="E1950" s="5" t="s">
        <v>83</v>
      </c>
      <c r="F1950" s="5" t="s">
        <v>88</v>
      </c>
      <c r="G1950" s="5" t="s">
        <v>89</v>
      </c>
      <c r="H1950" t="s">
        <v>19</v>
      </c>
      <c r="I1950" s="4">
        <v>500</v>
      </c>
      <c r="J1950" s="5">
        <v>12</v>
      </c>
      <c r="K1950" s="4">
        <v>6000</v>
      </c>
      <c r="L1950" s="4">
        <v>1500</v>
      </c>
      <c r="M1950" s="3">
        <v>0.25</v>
      </c>
    </row>
    <row r="1951" spans="2:13" x14ac:dyDescent="0.25">
      <c r="B1951" t="s">
        <v>22</v>
      </c>
      <c r="C1951" s="1" t="s">
        <v>14</v>
      </c>
      <c r="D1951" s="2">
        <v>44661</v>
      </c>
      <c r="E1951" s="5" t="s">
        <v>83</v>
      </c>
      <c r="F1951" s="5" t="s">
        <v>88</v>
      </c>
      <c r="G1951" s="5" t="s">
        <v>89</v>
      </c>
      <c r="H1951" t="s">
        <v>18</v>
      </c>
      <c r="I1951" s="4">
        <v>8902</v>
      </c>
      <c r="J1951" s="5">
        <v>9</v>
      </c>
      <c r="K1951" s="4">
        <v>80118</v>
      </c>
      <c r="L1951" s="4">
        <v>28041.3</v>
      </c>
      <c r="M1951" s="3">
        <v>0.35</v>
      </c>
    </row>
    <row r="1952" spans="2:13" x14ac:dyDescent="0.25">
      <c r="B1952" t="s">
        <v>34</v>
      </c>
      <c r="C1952" s="1" t="s">
        <v>14</v>
      </c>
      <c r="D1952" s="2">
        <v>44668</v>
      </c>
      <c r="E1952" s="5" t="s">
        <v>83</v>
      </c>
      <c r="F1952" s="5" t="s">
        <v>88</v>
      </c>
      <c r="G1952" s="5" t="s">
        <v>89</v>
      </c>
      <c r="H1952" t="s">
        <v>25</v>
      </c>
      <c r="I1952" s="4">
        <v>300</v>
      </c>
      <c r="J1952" s="5">
        <v>3</v>
      </c>
      <c r="K1952" s="4">
        <v>900</v>
      </c>
      <c r="L1952" s="4">
        <v>135</v>
      </c>
      <c r="M1952" s="3">
        <v>0.15</v>
      </c>
    </row>
    <row r="1953" spans="2:13" x14ac:dyDescent="0.25">
      <c r="B1953" t="s">
        <v>13</v>
      </c>
      <c r="C1953" s="1" t="s">
        <v>20</v>
      </c>
      <c r="D1953" s="2">
        <v>44675</v>
      </c>
      <c r="E1953" s="5" t="s">
        <v>83</v>
      </c>
      <c r="F1953" s="5" t="s">
        <v>88</v>
      </c>
      <c r="G1953" s="5" t="s">
        <v>89</v>
      </c>
      <c r="H1953" t="s">
        <v>23</v>
      </c>
      <c r="I1953" s="4">
        <v>5130</v>
      </c>
      <c r="J1953" s="5">
        <v>2</v>
      </c>
      <c r="K1953" s="4">
        <v>10260</v>
      </c>
      <c r="L1953" s="4">
        <v>4104</v>
      </c>
      <c r="M1953" s="3">
        <v>0.4</v>
      </c>
    </row>
    <row r="1954" spans="2:13" x14ac:dyDescent="0.25">
      <c r="B1954" t="s">
        <v>27</v>
      </c>
      <c r="C1954" s="1" t="s">
        <v>20</v>
      </c>
      <c r="D1954" s="2">
        <v>44682</v>
      </c>
      <c r="E1954" s="5" t="s">
        <v>83</v>
      </c>
      <c r="F1954" s="5" t="s">
        <v>88</v>
      </c>
      <c r="G1954" s="5" t="s">
        <v>89</v>
      </c>
      <c r="H1954" t="s">
        <v>23</v>
      </c>
      <c r="I1954" s="4">
        <v>5130</v>
      </c>
      <c r="J1954" s="5">
        <v>4</v>
      </c>
      <c r="K1954" s="4">
        <v>20520</v>
      </c>
      <c r="L1954" s="4">
        <v>8208</v>
      </c>
      <c r="M1954" s="3">
        <v>0.4</v>
      </c>
    </row>
    <row r="1955" spans="2:13" x14ac:dyDescent="0.25">
      <c r="B1955" t="s">
        <v>24</v>
      </c>
      <c r="C1955" s="1" t="s">
        <v>20</v>
      </c>
      <c r="D1955" s="2">
        <v>44689</v>
      </c>
      <c r="E1955" s="5" t="s">
        <v>83</v>
      </c>
      <c r="F1955" s="5" t="s">
        <v>88</v>
      </c>
      <c r="G1955" s="5" t="s">
        <v>89</v>
      </c>
      <c r="H1955" t="s">
        <v>21</v>
      </c>
      <c r="I1955" s="4">
        <v>1200</v>
      </c>
      <c r="J1955" s="5">
        <v>12</v>
      </c>
      <c r="K1955" s="4">
        <v>14400</v>
      </c>
      <c r="L1955" s="4">
        <v>4320</v>
      </c>
      <c r="M1955" s="3">
        <v>0.3</v>
      </c>
    </row>
    <row r="1956" spans="2:13" x14ac:dyDescent="0.25">
      <c r="B1956" t="s">
        <v>22</v>
      </c>
      <c r="C1956" s="1" t="s">
        <v>14</v>
      </c>
      <c r="D1956" s="2">
        <v>44696</v>
      </c>
      <c r="E1956" s="5" t="s">
        <v>83</v>
      </c>
      <c r="F1956" s="5" t="s">
        <v>88</v>
      </c>
      <c r="G1956" s="5" t="s">
        <v>89</v>
      </c>
      <c r="H1956" t="s">
        <v>35</v>
      </c>
      <c r="I1956" s="4">
        <v>4500</v>
      </c>
      <c r="J1956" s="5">
        <v>11</v>
      </c>
      <c r="K1956" s="4">
        <v>49500</v>
      </c>
      <c r="L1956" s="4">
        <v>12375</v>
      </c>
      <c r="M1956" s="3">
        <v>0.25</v>
      </c>
    </row>
    <row r="1957" spans="2:13" x14ac:dyDescent="0.25">
      <c r="B1957" t="s">
        <v>13</v>
      </c>
      <c r="C1957" s="1" t="s">
        <v>20</v>
      </c>
      <c r="D1957" s="2">
        <v>44703</v>
      </c>
      <c r="E1957" s="5" t="s">
        <v>83</v>
      </c>
      <c r="F1957" s="5" t="s">
        <v>88</v>
      </c>
      <c r="G1957" s="5" t="s">
        <v>89</v>
      </c>
      <c r="H1957" t="s">
        <v>28</v>
      </c>
      <c r="I1957" s="4">
        <v>1500</v>
      </c>
      <c r="J1957" s="5">
        <v>8</v>
      </c>
      <c r="K1957" s="4">
        <v>12000</v>
      </c>
      <c r="L1957" s="4">
        <v>4800</v>
      </c>
      <c r="M1957" s="3">
        <v>0.4</v>
      </c>
    </row>
    <row r="1958" spans="2:13" x14ac:dyDescent="0.25">
      <c r="B1958" t="s">
        <v>27</v>
      </c>
      <c r="C1958" s="1" t="s">
        <v>14</v>
      </c>
      <c r="D1958" s="2">
        <v>44710</v>
      </c>
      <c r="E1958" s="5" t="s">
        <v>83</v>
      </c>
      <c r="F1958" s="5" t="s">
        <v>88</v>
      </c>
      <c r="G1958" s="5" t="s">
        <v>89</v>
      </c>
      <c r="H1958" t="s">
        <v>21</v>
      </c>
      <c r="I1958" s="4">
        <v>1200</v>
      </c>
      <c r="J1958" s="5">
        <v>8</v>
      </c>
      <c r="K1958" s="4">
        <v>9600</v>
      </c>
      <c r="L1958" s="4">
        <v>2880</v>
      </c>
      <c r="M1958" s="3">
        <v>0.3</v>
      </c>
    </row>
    <row r="1959" spans="2:13" x14ac:dyDescent="0.25">
      <c r="B1959" t="s">
        <v>27</v>
      </c>
      <c r="C1959" s="1" t="s">
        <v>20</v>
      </c>
      <c r="D1959" s="2">
        <v>44717</v>
      </c>
      <c r="E1959" s="5" t="s">
        <v>83</v>
      </c>
      <c r="F1959" s="5" t="s">
        <v>88</v>
      </c>
      <c r="G1959" s="5" t="s">
        <v>89</v>
      </c>
      <c r="H1959" t="s">
        <v>31</v>
      </c>
      <c r="I1959" s="4">
        <v>5300</v>
      </c>
      <c r="J1959" s="5">
        <v>2</v>
      </c>
      <c r="K1959" s="4">
        <v>10600</v>
      </c>
      <c r="L1959" s="4">
        <v>3180</v>
      </c>
      <c r="M1959" s="3">
        <v>0.3</v>
      </c>
    </row>
    <row r="1960" spans="2:13" x14ac:dyDescent="0.25">
      <c r="B1960" t="s">
        <v>24</v>
      </c>
      <c r="C1960" s="1" t="s">
        <v>14</v>
      </c>
      <c r="D1960" s="2">
        <v>44724</v>
      </c>
      <c r="E1960" s="5" t="s">
        <v>83</v>
      </c>
      <c r="F1960" s="5" t="s">
        <v>88</v>
      </c>
      <c r="G1960" s="5" t="s">
        <v>89</v>
      </c>
      <c r="H1960" t="s">
        <v>23</v>
      </c>
      <c r="I1960" s="4">
        <v>5130</v>
      </c>
      <c r="J1960" s="5">
        <v>10</v>
      </c>
      <c r="K1960" s="4">
        <v>51300</v>
      </c>
      <c r="L1960" s="4">
        <v>20520</v>
      </c>
      <c r="M1960" s="3">
        <v>0.4</v>
      </c>
    </row>
    <row r="1961" spans="2:13" x14ac:dyDescent="0.25">
      <c r="B1961" t="s">
        <v>24</v>
      </c>
      <c r="C1961" s="1" t="s">
        <v>20</v>
      </c>
      <c r="D1961" s="2">
        <v>44731</v>
      </c>
      <c r="E1961" s="5" t="s">
        <v>83</v>
      </c>
      <c r="F1961" s="5" t="s">
        <v>88</v>
      </c>
      <c r="G1961" s="5" t="s">
        <v>89</v>
      </c>
      <c r="H1961" t="s">
        <v>28</v>
      </c>
      <c r="I1961" s="4">
        <v>1500</v>
      </c>
      <c r="J1961" s="5">
        <v>12</v>
      </c>
      <c r="K1961" s="4">
        <v>18000</v>
      </c>
      <c r="L1961" s="4">
        <v>7200</v>
      </c>
      <c r="M1961" s="3">
        <v>0.4</v>
      </c>
    </row>
    <row r="1962" spans="2:13" x14ac:dyDescent="0.25">
      <c r="B1962" t="s">
        <v>24</v>
      </c>
      <c r="C1962" s="1" t="s">
        <v>20</v>
      </c>
      <c r="D1962" s="2">
        <v>44738</v>
      </c>
      <c r="E1962" s="5" t="s">
        <v>83</v>
      </c>
      <c r="F1962" s="5" t="s">
        <v>88</v>
      </c>
      <c r="G1962" s="5" t="s">
        <v>89</v>
      </c>
      <c r="H1962" t="s">
        <v>18</v>
      </c>
      <c r="I1962" s="4">
        <v>8902</v>
      </c>
      <c r="J1962" s="5">
        <v>1</v>
      </c>
      <c r="K1962" s="4">
        <v>8902</v>
      </c>
      <c r="L1962" s="4">
        <v>3115.7</v>
      </c>
      <c r="M1962" s="3">
        <v>0.35</v>
      </c>
    </row>
    <row r="1963" spans="2:13" x14ac:dyDescent="0.25">
      <c r="B1963" t="s">
        <v>24</v>
      </c>
      <c r="C1963" s="1" t="s">
        <v>20</v>
      </c>
      <c r="D1963" s="2">
        <v>44745</v>
      </c>
      <c r="E1963" s="5" t="s">
        <v>83</v>
      </c>
      <c r="F1963" s="5" t="s">
        <v>88</v>
      </c>
      <c r="G1963" s="5" t="s">
        <v>89</v>
      </c>
      <c r="H1963" t="s">
        <v>21</v>
      </c>
      <c r="I1963" s="4">
        <v>1200</v>
      </c>
      <c r="J1963" s="5">
        <v>4</v>
      </c>
      <c r="K1963" s="4">
        <v>4800</v>
      </c>
      <c r="L1963" s="4">
        <v>1440</v>
      </c>
      <c r="M1963" s="3">
        <v>0.3</v>
      </c>
    </row>
    <row r="1964" spans="2:13" x14ac:dyDescent="0.25">
      <c r="B1964" t="s">
        <v>27</v>
      </c>
      <c r="C1964" s="1" t="s">
        <v>20</v>
      </c>
      <c r="D1964" s="2">
        <v>44752</v>
      </c>
      <c r="E1964" s="5" t="s">
        <v>83</v>
      </c>
      <c r="F1964" s="5" t="s">
        <v>88</v>
      </c>
      <c r="G1964" s="5" t="s">
        <v>89</v>
      </c>
      <c r="H1964" t="s">
        <v>31</v>
      </c>
      <c r="I1964" s="4">
        <v>5300</v>
      </c>
      <c r="J1964" s="5">
        <v>10</v>
      </c>
      <c r="K1964" s="4">
        <v>53000</v>
      </c>
      <c r="L1964" s="4">
        <v>15900</v>
      </c>
      <c r="M1964" s="3">
        <v>0.3</v>
      </c>
    </row>
    <row r="1965" spans="2:13" x14ac:dyDescent="0.25">
      <c r="B1965" t="s">
        <v>24</v>
      </c>
      <c r="C1965" s="1" t="s">
        <v>20</v>
      </c>
      <c r="D1965" s="2">
        <v>44759</v>
      </c>
      <c r="E1965" s="5" t="s">
        <v>83</v>
      </c>
      <c r="F1965" s="5" t="s">
        <v>88</v>
      </c>
      <c r="G1965" s="5" t="s">
        <v>89</v>
      </c>
      <c r="H1965" t="s">
        <v>21</v>
      </c>
      <c r="I1965" s="4">
        <v>1200</v>
      </c>
      <c r="J1965" s="5">
        <v>9</v>
      </c>
      <c r="K1965" s="4">
        <v>10800</v>
      </c>
      <c r="L1965" s="4">
        <v>3240</v>
      </c>
      <c r="M1965" s="3">
        <v>0.3</v>
      </c>
    </row>
    <row r="1966" spans="2:13" x14ac:dyDescent="0.25">
      <c r="B1966" t="s">
        <v>27</v>
      </c>
      <c r="C1966" s="1" t="s">
        <v>14</v>
      </c>
      <c r="D1966" s="2">
        <v>44766</v>
      </c>
      <c r="E1966" s="5" t="s">
        <v>83</v>
      </c>
      <c r="F1966" s="5" t="s">
        <v>88</v>
      </c>
      <c r="G1966" s="5" t="s">
        <v>89</v>
      </c>
      <c r="H1966" t="s">
        <v>21</v>
      </c>
      <c r="I1966" s="4">
        <v>1200</v>
      </c>
      <c r="J1966" s="5">
        <v>11</v>
      </c>
      <c r="K1966" s="4">
        <v>13200</v>
      </c>
      <c r="L1966" s="4">
        <v>3960</v>
      </c>
      <c r="M1966" s="3">
        <v>0.3</v>
      </c>
    </row>
    <row r="1967" spans="2:13" x14ac:dyDescent="0.25">
      <c r="B1967" t="s">
        <v>27</v>
      </c>
      <c r="C1967" s="1" t="s">
        <v>20</v>
      </c>
      <c r="D1967" s="2">
        <v>44766</v>
      </c>
      <c r="E1967" s="5" t="s">
        <v>83</v>
      </c>
      <c r="F1967" s="5" t="s">
        <v>88</v>
      </c>
      <c r="G1967" s="5" t="s">
        <v>89</v>
      </c>
      <c r="H1967" t="s">
        <v>30</v>
      </c>
      <c r="I1967" s="4">
        <v>3400</v>
      </c>
      <c r="J1967" s="5">
        <v>5</v>
      </c>
      <c r="K1967" s="4">
        <v>17000</v>
      </c>
      <c r="L1967" s="4">
        <v>5950</v>
      </c>
      <c r="M1967" s="3">
        <v>0.35</v>
      </c>
    </row>
    <row r="1968" spans="2:13" x14ac:dyDescent="0.25">
      <c r="B1968" t="s">
        <v>27</v>
      </c>
      <c r="C1968" s="1" t="s">
        <v>20</v>
      </c>
      <c r="D1968" s="2">
        <v>44773</v>
      </c>
      <c r="E1968" s="5" t="s">
        <v>83</v>
      </c>
      <c r="F1968" s="5" t="s">
        <v>88</v>
      </c>
      <c r="G1968" s="5" t="s">
        <v>89</v>
      </c>
      <c r="H1968" t="s">
        <v>30</v>
      </c>
      <c r="I1968" s="4">
        <v>3400</v>
      </c>
      <c r="J1968" s="5">
        <v>4</v>
      </c>
      <c r="K1968" s="4">
        <v>13600</v>
      </c>
      <c r="L1968" s="4">
        <v>4760</v>
      </c>
      <c r="M1968" s="3">
        <v>0.35</v>
      </c>
    </row>
    <row r="1969" spans="2:13" x14ac:dyDescent="0.25">
      <c r="B1969" t="s">
        <v>34</v>
      </c>
      <c r="C1969" s="1" t="s">
        <v>20</v>
      </c>
      <c r="D1969" s="2">
        <v>44780</v>
      </c>
      <c r="E1969" s="5" t="s">
        <v>83</v>
      </c>
      <c r="F1969" s="5" t="s">
        <v>88</v>
      </c>
      <c r="G1969" s="5" t="s">
        <v>89</v>
      </c>
      <c r="H1969" t="s">
        <v>25</v>
      </c>
      <c r="I1969" s="4">
        <v>300</v>
      </c>
      <c r="J1969" s="5">
        <v>9</v>
      </c>
      <c r="K1969" s="4">
        <v>2700</v>
      </c>
      <c r="L1969" s="4">
        <v>405</v>
      </c>
      <c r="M1969" s="3">
        <v>0.15</v>
      </c>
    </row>
    <row r="1970" spans="2:13" x14ac:dyDescent="0.25">
      <c r="B1970" t="s">
        <v>13</v>
      </c>
      <c r="C1970" s="1" t="s">
        <v>20</v>
      </c>
      <c r="D1970" s="2">
        <v>44787</v>
      </c>
      <c r="E1970" s="5" t="s">
        <v>83</v>
      </c>
      <c r="F1970" s="5" t="s">
        <v>88</v>
      </c>
      <c r="G1970" s="5" t="s">
        <v>89</v>
      </c>
      <c r="H1970" t="s">
        <v>21</v>
      </c>
      <c r="I1970" s="4">
        <v>1200</v>
      </c>
      <c r="J1970" s="5">
        <v>6</v>
      </c>
      <c r="K1970" s="4">
        <v>7200</v>
      </c>
      <c r="L1970" s="4">
        <v>2160</v>
      </c>
      <c r="M1970" s="3">
        <v>0.3</v>
      </c>
    </row>
    <row r="1971" spans="2:13" x14ac:dyDescent="0.25">
      <c r="B1971" t="s">
        <v>13</v>
      </c>
      <c r="C1971" s="1" t="s">
        <v>14</v>
      </c>
      <c r="D1971" s="2">
        <v>44794</v>
      </c>
      <c r="E1971" s="5" t="s">
        <v>83</v>
      </c>
      <c r="F1971" s="5" t="s">
        <v>88</v>
      </c>
      <c r="G1971" s="5" t="s">
        <v>89</v>
      </c>
      <c r="H1971" t="s">
        <v>35</v>
      </c>
      <c r="I1971" s="4">
        <v>4500</v>
      </c>
      <c r="J1971" s="5">
        <v>6</v>
      </c>
      <c r="K1971" s="4">
        <v>27000</v>
      </c>
      <c r="L1971" s="4">
        <v>6750</v>
      </c>
      <c r="M1971" s="3">
        <v>0.25</v>
      </c>
    </row>
    <row r="1972" spans="2:13" x14ac:dyDescent="0.25">
      <c r="B1972" t="s">
        <v>27</v>
      </c>
      <c r="C1972" s="1" t="s">
        <v>14</v>
      </c>
      <c r="D1972" s="2">
        <v>44801</v>
      </c>
      <c r="E1972" s="5" t="s">
        <v>83</v>
      </c>
      <c r="F1972" s="5" t="s">
        <v>88</v>
      </c>
      <c r="G1972" s="5" t="s">
        <v>89</v>
      </c>
      <c r="H1972" t="s">
        <v>19</v>
      </c>
      <c r="I1972" s="4">
        <v>500</v>
      </c>
      <c r="J1972" s="5">
        <v>10</v>
      </c>
      <c r="K1972" s="4">
        <v>5000</v>
      </c>
      <c r="L1972" s="4">
        <v>1250</v>
      </c>
      <c r="M1972" s="3">
        <v>0.25</v>
      </c>
    </row>
    <row r="1973" spans="2:13" x14ac:dyDescent="0.25">
      <c r="B1973" t="s">
        <v>27</v>
      </c>
      <c r="C1973" s="1" t="s">
        <v>20</v>
      </c>
      <c r="D1973" s="2">
        <v>44808</v>
      </c>
      <c r="E1973" s="5" t="s">
        <v>83</v>
      </c>
      <c r="F1973" s="5" t="s">
        <v>88</v>
      </c>
      <c r="G1973" s="5" t="s">
        <v>89</v>
      </c>
      <c r="H1973" t="s">
        <v>18</v>
      </c>
      <c r="I1973" s="4">
        <v>8902</v>
      </c>
      <c r="J1973" s="5">
        <v>9</v>
      </c>
      <c r="K1973" s="4">
        <v>80118</v>
      </c>
      <c r="L1973" s="4">
        <v>28041.3</v>
      </c>
      <c r="M1973" s="3">
        <v>0.35</v>
      </c>
    </row>
    <row r="1974" spans="2:13" x14ac:dyDescent="0.25">
      <c r="B1974" t="s">
        <v>22</v>
      </c>
      <c r="C1974" s="1" t="s">
        <v>20</v>
      </c>
      <c r="D1974" s="2">
        <v>44815</v>
      </c>
      <c r="E1974" s="5" t="s">
        <v>83</v>
      </c>
      <c r="F1974" s="5" t="s">
        <v>88</v>
      </c>
      <c r="G1974" s="5" t="s">
        <v>89</v>
      </c>
      <c r="H1974" t="s">
        <v>26</v>
      </c>
      <c r="I1974" s="4">
        <v>1700</v>
      </c>
      <c r="J1974" s="5">
        <v>4</v>
      </c>
      <c r="K1974" s="4">
        <v>6800</v>
      </c>
      <c r="L1974" s="4">
        <v>3400</v>
      </c>
      <c r="M1974" s="3">
        <v>0.5</v>
      </c>
    </row>
    <row r="1975" spans="2:13" x14ac:dyDescent="0.25">
      <c r="B1975" t="s">
        <v>22</v>
      </c>
      <c r="C1975" s="1" t="s">
        <v>14</v>
      </c>
      <c r="D1975" s="2">
        <v>44822</v>
      </c>
      <c r="E1975" s="5" t="s">
        <v>83</v>
      </c>
      <c r="F1975" s="5" t="s">
        <v>88</v>
      </c>
      <c r="G1975" s="5" t="s">
        <v>89</v>
      </c>
      <c r="H1975" t="s">
        <v>18</v>
      </c>
      <c r="I1975" s="4">
        <v>8902</v>
      </c>
      <c r="J1975" s="5">
        <v>7</v>
      </c>
      <c r="K1975" s="4">
        <v>62314</v>
      </c>
      <c r="L1975" s="4">
        <v>21809.899999999998</v>
      </c>
      <c r="M1975" s="3">
        <v>0.35</v>
      </c>
    </row>
    <row r="1976" spans="2:13" x14ac:dyDescent="0.25">
      <c r="B1976" t="s">
        <v>34</v>
      </c>
      <c r="C1976" s="1" t="s">
        <v>20</v>
      </c>
      <c r="D1976" s="2">
        <v>44829</v>
      </c>
      <c r="E1976" s="5" t="s">
        <v>83</v>
      </c>
      <c r="F1976" s="5" t="s">
        <v>88</v>
      </c>
      <c r="G1976" s="5" t="s">
        <v>89</v>
      </c>
      <c r="H1976" t="s">
        <v>32</v>
      </c>
      <c r="I1976" s="4">
        <v>3200</v>
      </c>
      <c r="J1976" s="5">
        <v>2</v>
      </c>
      <c r="K1976" s="4">
        <v>6400</v>
      </c>
      <c r="L1976" s="4">
        <v>1280</v>
      </c>
      <c r="M1976" s="3">
        <v>0.2</v>
      </c>
    </row>
    <row r="1977" spans="2:13" x14ac:dyDescent="0.25">
      <c r="B1977" t="s">
        <v>22</v>
      </c>
      <c r="C1977" s="1" t="s">
        <v>20</v>
      </c>
      <c r="D1977" s="2">
        <v>44836</v>
      </c>
      <c r="E1977" s="5" t="s">
        <v>83</v>
      </c>
      <c r="F1977" s="5" t="s">
        <v>88</v>
      </c>
      <c r="G1977" s="5" t="s">
        <v>89</v>
      </c>
      <c r="H1977" t="s">
        <v>21</v>
      </c>
      <c r="I1977" s="4">
        <v>1200</v>
      </c>
      <c r="J1977" s="5">
        <v>7</v>
      </c>
      <c r="K1977" s="4">
        <v>8400</v>
      </c>
      <c r="L1977" s="4">
        <v>2520</v>
      </c>
      <c r="M1977" s="3">
        <v>0.3</v>
      </c>
    </row>
    <row r="1978" spans="2:13" x14ac:dyDescent="0.25">
      <c r="B1978" t="s">
        <v>22</v>
      </c>
      <c r="C1978" s="1" t="s">
        <v>20</v>
      </c>
      <c r="D1978" s="2">
        <v>44843</v>
      </c>
      <c r="E1978" s="5" t="s">
        <v>83</v>
      </c>
      <c r="F1978" s="5" t="s">
        <v>88</v>
      </c>
      <c r="G1978" s="5" t="s">
        <v>89</v>
      </c>
      <c r="H1978" t="s">
        <v>30</v>
      </c>
      <c r="I1978" s="4">
        <v>3400</v>
      </c>
      <c r="J1978" s="5">
        <v>9</v>
      </c>
      <c r="K1978" s="4">
        <v>30600</v>
      </c>
      <c r="L1978" s="4">
        <v>10710</v>
      </c>
      <c r="M1978" s="3">
        <v>0.35</v>
      </c>
    </row>
    <row r="1979" spans="2:13" x14ac:dyDescent="0.25">
      <c r="B1979" t="s">
        <v>13</v>
      </c>
      <c r="C1979" s="1" t="s">
        <v>20</v>
      </c>
      <c r="D1979" s="2">
        <v>44850</v>
      </c>
      <c r="E1979" s="5" t="s">
        <v>83</v>
      </c>
      <c r="F1979" s="5" t="s">
        <v>88</v>
      </c>
      <c r="G1979" s="5" t="s">
        <v>89</v>
      </c>
      <c r="H1979" t="s">
        <v>30</v>
      </c>
      <c r="I1979" s="4">
        <v>3400</v>
      </c>
      <c r="J1979" s="5">
        <v>7</v>
      </c>
      <c r="K1979" s="4">
        <v>23800</v>
      </c>
      <c r="L1979" s="4">
        <v>8330</v>
      </c>
      <c r="M1979" s="3">
        <v>0.35</v>
      </c>
    </row>
    <row r="1980" spans="2:13" x14ac:dyDescent="0.25">
      <c r="B1980" t="s">
        <v>13</v>
      </c>
      <c r="C1980" s="1" t="s">
        <v>20</v>
      </c>
      <c r="D1980" s="2">
        <v>44857</v>
      </c>
      <c r="E1980" s="5" t="s">
        <v>83</v>
      </c>
      <c r="F1980" s="5" t="s">
        <v>88</v>
      </c>
      <c r="G1980" s="5" t="s">
        <v>89</v>
      </c>
      <c r="H1980" t="s">
        <v>33</v>
      </c>
      <c r="I1980" s="4">
        <v>4600</v>
      </c>
      <c r="J1980" s="5">
        <v>8</v>
      </c>
      <c r="K1980" s="4">
        <v>36800</v>
      </c>
      <c r="L1980" s="4">
        <v>9200</v>
      </c>
      <c r="M1980" s="3">
        <v>0.25</v>
      </c>
    </row>
    <row r="1981" spans="2:13" x14ac:dyDescent="0.25">
      <c r="B1981" t="s">
        <v>27</v>
      </c>
      <c r="C1981" s="1" t="s">
        <v>14</v>
      </c>
      <c r="D1981" s="2">
        <v>44864</v>
      </c>
      <c r="E1981" s="5" t="s">
        <v>83</v>
      </c>
      <c r="F1981" s="5" t="s">
        <v>88</v>
      </c>
      <c r="G1981" s="5" t="s">
        <v>89</v>
      </c>
      <c r="H1981" t="s">
        <v>35</v>
      </c>
      <c r="I1981" s="4">
        <v>4500</v>
      </c>
      <c r="J1981" s="5">
        <v>12</v>
      </c>
      <c r="K1981" s="4">
        <v>54000</v>
      </c>
      <c r="L1981" s="4">
        <v>13500</v>
      </c>
      <c r="M1981" s="3">
        <v>0.25</v>
      </c>
    </row>
    <row r="1982" spans="2:13" x14ac:dyDescent="0.25">
      <c r="B1982" t="s">
        <v>27</v>
      </c>
      <c r="C1982" s="1" t="s">
        <v>20</v>
      </c>
      <c r="D1982" s="2">
        <v>44871</v>
      </c>
      <c r="E1982" s="5" t="s">
        <v>83</v>
      </c>
      <c r="F1982" s="5" t="s">
        <v>88</v>
      </c>
      <c r="G1982" s="5" t="s">
        <v>89</v>
      </c>
      <c r="H1982" t="s">
        <v>35</v>
      </c>
      <c r="I1982" s="4">
        <v>4500</v>
      </c>
      <c r="J1982" s="5">
        <v>12</v>
      </c>
      <c r="K1982" s="4">
        <v>54000</v>
      </c>
      <c r="L1982" s="4">
        <v>13500</v>
      </c>
      <c r="M1982" s="3">
        <v>0.25</v>
      </c>
    </row>
    <row r="1983" spans="2:13" x14ac:dyDescent="0.25">
      <c r="B1983" t="s">
        <v>13</v>
      </c>
      <c r="C1983" s="1" t="s">
        <v>20</v>
      </c>
      <c r="D1983" s="2">
        <v>44878</v>
      </c>
      <c r="E1983" s="5" t="s">
        <v>83</v>
      </c>
      <c r="F1983" s="5" t="s">
        <v>88</v>
      </c>
      <c r="G1983" s="5" t="s">
        <v>89</v>
      </c>
      <c r="H1983" t="s">
        <v>32</v>
      </c>
      <c r="I1983" s="4">
        <v>3200</v>
      </c>
      <c r="J1983" s="5">
        <v>1</v>
      </c>
      <c r="K1983" s="4">
        <v>3200</v>
      </c>
      <c r="L1983" s="4">
        <v>640</v>
      </c>
      <c r="M1983" s="3">
        <v>0.2</v>
      </c>
    </row>
    <row r="1984" spans="2:13" x14ac:dyDescent="0.25">
      <c r="B1984" t="s">
        <v>13</v>
      </c>
      <c r="C1984" s="1" t="s">
        <v>14</v>
      </c>
      <c r="D1984" s="2">
        <v>44885</v>
      </c>
      <c r="E1984" s="5" t="s">
        <v>83</v>
      </c>
      <c r="F1984" s="5" t="s">
        <v>88</v>
      </c>
      <c r="G1984" s="5" t="s">
        <v>89</v>
      </c>
      <c r="H1984" t="s">
        <v>21</v>
      </c>
      <c r="I1984" s="4">
        <v>1200</v>
      </c>
      <c r="J1984" s="5">
        <v>10</v>
      </c>
      <c r="K1984" s="4">
        <v>12000</v>
      </c>
      <c r="L1984" s="4">
        <v>3600</v>
      </c>
      <c r="M1984" s="3">
        <v>0.3</v>
      </c>
    </row>
    <row r="1985" spans="2:13" x14ac:dyDescent="0.25">
      <c r="B1985" t="s">
        <v>27</v>
      </c>
      <c r="C1985" s="1" t="s">
        <v>20</v>
      </c>
      <c r="D1985" s="2">
        <v>44892</v>
      </c>
      <c r="E1985" s="5" t="s">
        <v>83</v>
      </c>
      <c r="F1985" s="5" t="s">
        <v>88</v>
      </c>
      <c r="G1985" s="5" t="s">
        <v>89</v>
      </c>
      <c r="H1985" t="s">
        <v>26</v>
      </c>
      <c r="I1985" s="4">
        <v>1700</v>
      </c>
      <c r="J1985" s="5">
        <v>1</v>
      </c>
      <c r="K1985" s="4">
        <v>1700</v>
      </c>
      <c r="L1985" s="4">
        <v>850</v>
      </c>
      <c r="M1985" s="3">
        <v>0.5</v>
      </c>
    </row>
    <row r="1986" spans="2:13" x14ac:dyDescent="0.25">
      <c r="B1986" t="s">
        <v>24</v>
      </c>
      <c r="C1986" s="1" t="s">
        <v>20</v>
      </c>
      <c r="D1986" s="2">
        <v>44899</v>
      </c>
      <c r="E1986" s="5" t="s">
        <v>83</v>
      </c>
      <c r="F1986" s="5" t="s">
        <v>88</v>
      </c>
      <c r="G1986" s="5" t="s">
        <v>89</v>
      </c>
      <c r="H1986" t="s">
        <v>23</v>
      </c>
      <c r="I1986" s="4">
        <v>5130</v>
      </c>
      <c r="J1986" s="5">
        <v>10</v>
      </c>
      <c r="K1986" s="4">
        <v>51300</v>
      </c>
      <c r="L1986" s="4">
        <v>20520</v>
      </c>
      <c r="M1986" s="3">
        <v>0.4</v>
      </c>
    </row>
    <row r="1987" spans="2:13" x14ac:dyDescent="0.25">
      <c r="B1987" t="s">
        <v>27</v>
      </c>
      <c r="C1987" s="1" t="s">
        <v>20</v>
      </c>
      <c r="D1987" s="2">
        <v>44906</v>
      </c>
      <c r="E1987" s="5" t="s">
        <v>83</v>
      </c>
      <c r="F1987" s="5" t="s">
        <v>88</v>
      </c>
      <c r="G1987" s="5" t="s">
        <v>89</v>
      </c>
      <c r="H1987" t="s">
        <v>32</v>
      </c>
      <c r="I1987" s="4">
        <v>3200</v>
      </c>
      <c r="J1987" s="5">
        <v>5</v>
      </c>
      <c r="K1987" s="4">
        <v>16000</v>
      </c>
      <c r="L1987" s="4">
        <v>3200</v>
      </c>
      <c r="M1987" s="3">
        <v>0.2</v>
      </c>
    </row>
    <row r="1988" spans="2:13" x14ac:dyDescent="0.25">
      <c r="B1988" t="s">
        <v>13</v>
      </c>
      <c r="C1988" s="1" t="s">
        <v>20</v>
      </c>
      <c r="D1988" s="2">
        <v>44913</v>
      </c>
      <c r="E1988" s="5" t="s">
        <v>83</v>
      </c>
      <c r="F1988" s="5" t="s">
        <v>88</v>
      </c>
      <c r="G1988" s="5" t="s">
        <v>89</v>
      </c>
      <c r="H1988" t="s">
        <v>19</v>
      </c>
      <c r="I1988" s="4">
        <v>500</v>
      </c>
      <c r="J1988" s="5">
        <v>5</v>
      </c>
      <c r="K1988" s="4">
        <v>2500</v>
      </c>
      <c r="L1988" s="4">
        <v>625</v>
      </c>
      <c r="M1988" s="3">
        <v>0.25</v>
      </c>
    </row>
    <row r="1989" spans="2:13" x14ac:dyDescent="0.25">
      <c r="B1989" t="s">
        <v>24</v>
      </c>
      <c r="C1989" s="1" t="s">
        <v>14</v>
      </c>
      <c r="D1989" s="2">
        <v>44920</v>
      </c>
      <c r="E1989" s="5" t="s">
        <v>83</v>
      </c>
      <c r="F1989" s="5" t="s">
        <v>88</v>
      </c>
      <c r="G1989" s="5" t="s">
        <v>89</v>
      </c>
      <c r="H1989" t="s">
        <v>23</v>
      </c>
      <c r="I1989" s="4">
        <v>5130</v>
      </c>
      <c r="J1989" s="5">
        <v>7</v>
      </c>
      <c r="K1989" s="4">
        <v>35910</v>
      </c>
      <c r="L1989" s="4">
        <v>14364</v>
      </c>
      <c r="M1989" s="3">
        <v>0.4</v>
      </c>
    </row>
    <row r="1990" spans="2:13" x14ac:dyDescent="0.25">
      <c r="B1990" t="s">
        <v>27</v>
      </c>
      <c r="C1990" s="1" t="s">
        <v>14</v>
      </c>
      <c r="D1990" s="2">
        <v>44927</v>
      </c>
      <c r="E1990" s="5" t="s">
        <v>83</v>
      </c>
      <c r="F1990" s="5" t="s">
        <v>88</v>
      </c>
      <c r="G1990" s="5" t="s">
        <v>89</v>
      </c>
      <c r="H1990" t="s">
        <v>19</v>
      </c>
      <c r="I1990" s="4">
        <v>500</v>
      </c>
      <c r="J1990" s="5">
        <v>21</v>
      </c>
      <c r="K1990" s="4">
        <v>10500</v>
      </c>
      <c r="L1990" s="4">
        <v>2625</v>
      </c>
      <c r="M1990" s="3">
        <v>0.25</v>
      </c>
    </row>
    <row r="1991" spans="2:13" x14ac:dyDescent="0.25">
      <c r="B1991" t="s">
        <v>22</v>
      </c>
      <c r="C1991" s="1" t="s">
        <v>20</v>
      </c>
      <c r="D1991" s="2">
        <v>44934</v>
      </c>
      <c r="E1991" s="5" t="s">
        <v>83</v>
      </c>
      <c r="F1991" s="5" t="s">
        <v>88</v>
      </c>
      <c r="G1991" s="5" t="s">
        <v>89</v>
      </c>
      <c r="H1991" t="s">
        <v>25</v>
      </c>
      <c r="I1991" s="4">
        <v>300</v>
      </c>
      <c r="J1991" s="5">
        <v>3</v>
      </c>
      <c r="K1991" s="4">
        <v>900</v>
      </c>
      <c r="L1991" s="4">
        <v>135</v>
      </c>
      <c r="M1991" s="3">
        <v>0.15</v>
      </c>
    </row>
    <row r="1992" spans="2:13" x14ac:dyDescent="0.25">
      <c r="B1992" t="s">
        <v>22</v>
      </c>
      <c r="C1992" s="1" t="s">
        <v>20</v>
      </c>
      <c r="D1992" s="2">
        <v>44941</v>
      </c>
      <c r="E1992" s="5" t="s">
        <v>83</v>
      </c>
      <c r="F1992" s="5" t="s">
        <v>88</v>
      </c>
      <c r="G1992" s="5" t="s">
        <v>89</v>
      </c>
      <c r="H1992" t="s">
        <v>21</v>
      </c>
      <c r="I1992" s="4">
        <v>1200</v>
      </c>
      <c r="J1992" s="5">
        <v>12</v>
      </c>
      <c r="K1992" s="4">
        <v>14400</v>
      </c>
      <c r="L1992" s="4">
        <v>4320</v>
      </c>
      <c r="M1992" s="3">
        <v>0.3</v>
      </c>
    </row>
    <row r="1993" spans="2:13" x14ac:dyDescent="0.25">
      <c r="B1993" t="s">
        <v>27</v>
      </c>
      <c r="C1993" s="1" t="s">
        <v>20</v>
      </c>
      <c r="D1993" s="2">
        <v>44948</v>
      </c>
      <c r="E1993" s="5" t="s">
        <v>83</v>
      </c>
      <c r="F1993" s="5" t="s">
        <v>88</v>
      </c>
      <c r="G1993" s="5" t="s">
        <v>89</v>
      </c>
      <c r="H1993" t="s">
        <v>35</v>
      </c>
      <c r="I1993" s="4">
        <v>4500</v>
      </c>
      <c r="J1993" s="5">
        <v>8</v>
      </c>
      <c r="K1993" s="4">
        <v>36000</v>
      </c>
      <c r="L1993" s="4">
        <v>9000</v>
      </c>
      <c r="M1993" s="3">
        <v>0.25</v>
      </c>
    </row>
    <row r="1994" spans="2:13" x14ac:dyDescent="0.25">
      <c r="B1994" t="s">
        <v>13</v>
      </c>
      <c r="C1994" s="1" t="s">
        <v>20</v>
      </c>
      <c r="D1994" s="2">
        <v>44955</v>
      </c>
      <c r="E1994" s="5" t="s">
        <v>83</v>
      </c>
      <c r="F1994" s="5" t="s">
        <v>88</v>
      </c>
      <c r="G1994" s="5" t="s">
        <v>89</v>
      </c>
      <c r="H1994" t="s">
        <v>33</v>
      </c>
      <c r="I1994" s="4">
        <v>4600</v>
      </c>
      <c r="J1994" s="5">
        <v>11</v>
      </c>
      <c r="K1994" s="4">
        <v>50600</v>
      </c>
      <c r="L1994" s="4">
        <v>12650</v>
      </c>
      <c r="M1994" s="3">
        <v>0.25</v>
      </c>
    </row>
    <row r="1995" spans="2:13" x14ac:dyDescent="0.25">
      <c r="B1995" t="s">
        <v>13</v>
      </c>
      <c r="C1995" s="1" t="s">
        <v>20</v>
      </c>
      <c r="D1995" s="2">
        <v>44962</v>
      </c>
      <c r="E1995" s="5" t="s">
        <v>83</v>
      </c>
      <c r="F1995" s="5" t="s">
        <v>88</v>
      </c>
      <c r="G1995" s="5" t="s">
        <v>89</v>
      </c>
      <c r="H1995" t="s">
        <v>26</v>
      </c>
      <c r="I1995" s="4">
        <v>1700</v>
      </c>
      <c r="J1995" s="5">
        <v>12</v>
      </c>
      <c r="K1995" s="4">
        <v>20400</v>
      </c>
      <c r="L1995" s="4">
        <v>10200</v>
      </c>
      <c r="M1995" s="3">
        <v>0.5</v>
      </c>
    </row>
    <row r="1996" spans="2:13" x14ac:dyDescent="0.25">
      <c r="B1996" t="s">
        <v>24</v>
      </c>
      <c r="C1996" s="1" t="s">
        <v>14</v>
      </c>
      <c r="D1996" s="2">
        <v>44969</v>
      </c>
      <c r="E1996" s="5" t="s">
        <v>83</v>
      </c>
      <c r="F1996" s="5" t="s">
        <v>88</v>
      </c>
      <c r="G1996" s="5" t="s">
        <v>89</v>
      </c>
      <c r="H1996" t="s">
        <v>32</v>
      </c>
      <c r="I1996" s="4">
        <v>3200</v>
      </c>
      <c r="J1996" s="5">
        <v>9</v>
      </c>
      <c r="K1996" s="4">
        <v>28800</v>
      </c>
      <c r="L1996" s="4">
        <v>5760</v>
      </c>
      <c r="M1996" s="3">
        <v>0.2</v>
      </c>
    </row>
    <row r="1997" spans="2:13" x14ac:dyDescent="0.25">
      <c r="B1997" t="s">
        <v>13</v>
      </c>
      <c r="C1997" s="1" t="s">
        <v>20</v>
      </c>
      <c r="D1997" s="2">
        <v>44976</v>
      </c>
      <c r="E1997" s="5" t="s">
        <v>83</v>
      </c>
      <c r="F1997" s="5" t="s">
        <v>88</v>
      </c>
      <c r="G1997" s="5" t="s">
        <v>89</v>
      </c>
      <c r="H1997" t="s">
        <v>18</v>
      </c>
      <c r="I1997" s="4">
        <v>8902</v>
      </c>
      <c r="J1997" s="5">
        <v>9</v>
      </c>
      <c r="K1997" s="4">
        <v>80118</v>
      </c>
      <c r="L1997" s="4">
        <v>28041.3</v>
      </c>
      <c r="M1997" s="3">
        <v>0.35</v>
      </c>
    </row>
    <row r="1998" spans="2:13" x14ac:dyDescent="0.25">
      <c r="B1998" t="s">
        <v>24</v>
      </c>
      <c r="C1998" s="1" t="s">
        <v>20</v>
      </c>
      <c r="D1998" s="2">
        <v>44983</v>
      </c>
      <c r="E1998" s="5" t="s">
        <v>83</v>
      </c>
      <c r="F1998" s="5" t="s">
        <v>88</v>
      </c>
      <c r="G1998" s="5" t="s">
        <v>89</v>
      </c>
      <c r="H1998" t="s">
        <v>35</v>
      </c>
      <c r="I1998" s="4">
        <v>4500</v>
      </c>
      <c r="J1998" s="5">
        <v>3</v>
      </c>
      <c r="K1998" s="4">
        <v>13500</v>
      </c>
      <c r="L1998" s="4">
        <v>3375</v>
      </c>
      <c r="M1998" s="3">
        <v>0.25</v>
      </c>
    </row>
    <row r="1999" spans="2:13" x14ac:dyDescent="0.25">
      <c r="B1999" t="s">
        <v>27</v>
      </c>
      <c r="C1999" s="1" t="s">
        <v>14</v>
      </c>
      <c r="D1999" s="2">
        <v>44990</v>
      </c>
      <c r="E1999" s="5" t="s">
        <v>83</v>
      </c>
      <c r="F1999" s="5" t="s">
        <v>88</v>
      </c>
      <c r="G1999" s="5" t="s">
        <v>89</v>
      </c>
      <c r="H1999" t="s">
        <v>29</v>
      </c>
      <c r="I1999" s="4">
        <v>5340</v>
      </c>
      <c r="J1999" s="5">
        <v>1</v>
      </c>
      <c r="K1999" s="4">
        <v>5340</v>
      </c>
      <c r="L1999" s="4">
        <v>1602</v>
      </c>
      <c r="M1999" s="3">
        <v>0.3</v>
      </c>
    </row>
    <row r="2000" spans="2:13" x14ac:dyDescent="0.25">
      <c r="B2000" t="s">
        <v>13</v>
      </c>
      <c r="C2000" s="1" t="s">
        <v>20</v>
      </c>
      <c r="D2000" s="2">
        <v>44997</v>
      </c>
      <c r="E2000" s="5" t="s">
        <v>83</v>
      </c>
      <c r="F2000" s="5" t="s">
        <v>88</v>
      </c>
      <c r="G2000" s="5" t="s">
        <v>89</v>
      </c>
      <c r="H2000" t="s">
        <v>35</v>
      </c>
      <c r="I2000" s="4">
        <v>4500</v>
      </c>
      <c r="J2000" s="5">
        <v>10</v>
      </c>
      <c r="K2000" s="4">
        <v>45000</v>
      </c>
      <c r="L2000" s="4">
        <v>11250</v>
      </c>
      <c r="M2000" s="3">
        <v>0.25</v>
      </c>
    </row>
    <row r="2001" spans="2:13" x14ac:dyDescent="0.25">
      <c r="B2001" t="s">
        <v>13</v>
      </c>
      <c r="C2001" s="1" t="s">
        <v>20</v>
      </c>
      <c r="D2001" s="2">
        <v>45004</v>
      </c>
      <c r="E2001" s="5" t="s">
        <v>83</v>
      </c>
      <c r="F2001" s="5" t="s">
        <v>88</v>
      </c>
      <c r="G2001" s="5" t="s">
        <v>89</v>
      </c>
      <c r="H2001" t="s">
        <v>19</v>
      </c>
      <c r="I2001" s="4">
        <v>500</v>
      </c>
      <c r="J2001" s="5">
        <v>12</v>
      </c>
      <c r="K2001" s="4">
        <v>6000</v>
      </c>
      <c r="L2001" s="4">
        <v>1500</v>
      </c>
      <c r="M2001" s="3">
        <v>0.25</v>
      </c>
    </row>
    <row r="2002" spans="2:13" x14ac:dyDescent="0.25">
      <c r="B2002" t="s">
        <v>13</v>
      </c>
      <c r="C2002" s="1" t="s">
        <v>20</v>
      </c>
      <c r="D2002" s="2">
        <v>45011</v>
      </c>
      <c r="E2002" s="5" t="s">
        <v>83</v>
      </c>
      <c r="F2002" s="5" t="s">
        <v>88</v>
      </c>
      <c r="G2002" s="5" t="s">
        <v>89</v>
      </c>
      <c r="H2002" t="s">
        <v>35</v>
      </c>
      <c r="I2002" s="4">
        <v>4500</v>
      </c>
      <c r="J2002" s="5">
        <v>12</v>
      </c>
      <c r="K2002" s="4">
        <v>54000</v>
      </c>
      <c r="L2002" s="4">
        <v>13500</v>
      </c>
      <c r="M2002" s="3">
        <v>0.25</v>
      </c>
    </row>
    <row r="2003" spans="2:13" x14ac:dyDescent="0.25">
      <c r="B2003" t="s">
        <v>22</v>
      </c>
      <c r="C2003" s="1" t="s">
        <v>20</v>
      </c>
      <c r="D2003" s="2">
        <v>45018</v>
      </c>
      <c r="E2003" s="5" t="s">
        <v>83</v>
      </c>
      <c r="F2003" s="5" t="s">
        <v>88</v>
      </c>
      <c r="G2003" s="5" t="s">
        <v>89</v>
      </c>
      <c r="H2003" t="s">
        <v>23</v>
      </c>
      <c r="I2003" s="4">
        <v>5130</v>
      </c>
      <c r="J2003" s="5">
        <v>9</v>
      </c>
      <c r="K2003" s="4">
        <v>46170</v>
      </c>
      <c r="L2003" s="4">
        <v>18468</v>
      </c>
      <c r="M2003" s="3">
        <v>0.4</v>
      </c>
    </row>
    <row r="2004" spans="2:13" x14ac:dyDescent="0.25">
      <c r="B2004" t="s">
        <v>13</v>
      </c>
      <c r="C2004" s="1" t="s">
        <v>20</v>
      </c>
      <c r="D2004" s="2">
        <v>45025</v>
      </c>
      <c r="E2004" s="5" t="s">
        <v>83</v>
      </c>
      <c r="F2004" s="5" t="s">
        <v>88</v>
      </c>
      <c r="G2004" s="5" t="s">
        <v>89</v>
      </c>
      <c r="H2004" t="s">
        <v>30</v>
      </c>
      <c r="I2004" s="4">
        <v>3400</v>
      </c>
      <c r="J2004" s="5">
        <v>11</v>
      </c>
      <c r="K2004" s="4">
        <v>37400</v>
      </c>
      <c r="L2004" s="4">
        <v>13090</v>
      </c>
      <c r="M2004" s="3">
        <v>0.35</v>
      </c>
    </row>
    <row r="2005" spans="2:13" x14ac:dyDescent="0.25">
      <c r="B2005" t="s">
        <v>13</v>
      </c>
      <c r="C2005" s="1" t="s">
        <v>14</v>
      </c>
      <c r="D2005" s="2">
        <v>45032</v>
      </c>
      <c r="E2005" s="5" t="s">
        <v>83</v>
      </c>
      <c r="F2005" s="5" t="s">
        <v>88</v>
      </c>
      <c r="G2005" s="5" t="s">
        <v>89</v>
      </c>
      <c r="H2005" t="s">
        <v>21</v>
      </c>
      <c r="I2005" s="4">
        <v>1200</v>
      </c>
      <c r="J2005" s="5">
        <v>3</v>
      </c>
      <c r="K2005" s="4">
        <v>3600</v>
      </c>
      <c r="L2005" s="4">
        <v>1080</v>
      </c>
      <c r="M2005" s="3">
        <v>0.3</v>
      </c>
    </row>
    <row r="2006" spans="2:13" x14ac:dyDescent="0.25">
      <c r="B2006" t="s">
        <v>13</v>
      </c>
      <c r="C2006" s="1" t="s">
        <v>20</v>
      </c>
      <c r="D2006" s="2">
        <v>45039</v>
      </c>
      <c r="E2006" s="5" t="s">
        <v>83</v>
      </c>
      <c r="F2006" s="5" t="s">
        <v>88</v>
      </c>
      <c r="G2006" s="5" t="s">
        <v>89</v>
      </c>
      <c r="H2006" t="s">
        <v>31</v>
      </c>
      <c r="I2006" s="4">
        <v>5300</v>
      </c>
      <c r="J2006" s="5">
        <v>12</v>
      </c>
      <c r="K2006" s="4">
        <v>63600</v>
      </c>
      <c r="L2006" s="4">
        <v>19080</v>
      </c>
      <c r="M2006" s="3">
        <v>0.3</v>
      </c>
    </row>
    <row r="2007" spans="2:13" x14ac:dyDescent="0.25">
      <c r="B2007" t="s">
        <v>27</v>
      </c>
      <c r="C2007" s="1" t="s">
        <v>20</v>
      </c>
      <c r="D2007" s="2">
        <v>45046</v>
      </c>
      <c r="E2007" s="5" t="s">
        <v>83</v>
      </c>
      <c r="F2007" s="5" t="s">
        <v>88</v>
      </c>
      <c r="G2007" s="5" t="s">
        <v>89</v>
      </c>
      <c r="H2007" t="s">
        <v>25</v>
      </c>
      <c r="I2007" s="4">
        <v>300</v>
      </c>
      <c r="J2007" s="5">
        <v>7</v>
      </c>
      <c r="K2007" s="4">
        <v>2100</v>
      </c>
      <c r="L2007" s="4">
        <v>315</v>
      </c>
      <c r="M2007" s="3">
        <v>0.15</v>
      </c>
    </row>
    <row r="2008" spans="2:13" x14ac:dyDescent="0.25">
      <c r="B2008" t="s">
        <v>27</v>
      </c>
      <c r="C2008" s="1" t="s">
        <v>14</v>
      </c>
      <c r="D2008" s="2">
        <v>45053</v>
      </c>
      <c r="E2008" s="5" t="s">
        <v>83</v>
      </c>
      <c r="F2008" s="5" t="s">
        <v>88</v>
      </c>
      <c r="G2008" s="5" t="s">
        <v>89</v>
      </c>
      <c r="H2008" t="s">
        <v>28</v>
      </c>
      <c r="I2008" s="4">
        <v>1500</v>
      </c>
      <c r="J2008" s="5">
        <v>3</v>
      </c>
      <c r="K2008" s="4">
        <v>4500</v>
      </c>
      <c r="L2008" s="4">
        <v>1800</v>
      </c>
      <c r="M2008" s="3">
        <v>0.4</v>
      </c>
    </row>
    <row r="2009" spans="2:13" x14ac:dyDescent="0.25">
      <c r="B2009" t="s">
        <v>27</v>
      </c>
      <c r="C2009" s="1" t="s">
        <v>20</v>
      </c>
      <c r="D2009" s="2">
        <v>45060</v>
      </c>
      <c r="E2009" s="5" t="s">
        <v>83</v>
      </c>
      <c r="F2009" s="5" t="s">
        <v>88</v>
      </c>
      <c r="G2009" s="5" t="s">
        <v>89</v>
      </c>
      <c r="H2009" t="s">
        <v>32</v>
      </c>
      <c r="I2009" s="4">
        <v>3200</v>
      </c>
      <c r="J2009" s="5">
        <v>5</v>
      </c>
      <c r="K2009" s="4">
        <v>16000</v>
      </c>
      <c r="L2009" s="4">
        <v>3200</v>
      </c>
      <c r="M2009" s="3">
        <v>0.2</v>
      </c>
    </row>
    <row r="2010" spans="2:13" x14ac:dyDescent="0.25">
      <c r="B2010" t="s">
        <v>27</v>
      </c>
      <c r="C2010" s="1" t="s">
        <v>20</v>
      </c>
      <c r="D2010" s="2">
        <v>45067</v>
      </c>
      <c r="E2010" s="5" t="s">
        <v>83</v>
      </c>
      <c r="F2010" s="5" t="s">
        <v>88</v>
      </c>
      <c r="G2010" s="5" t="s">
        <v>89</v>
      </c>
      <c r="H2010" t="s">
        <v>29</v>
      </c>
      <c r="I2010" s="4">
        <v>5340</v>
      </c>
      <c r="J2010" s="5">
        <v>5</v>
      </c>
      <c r="K2010" s="4">
        <v>26700</v>
      </c>
      <c r="L2010" s="4">
        <v>8010</v>
      </c>
      <c r="M2010" s="3">
        <v>0.3</v>
      </c>
    </row>
    <row r="2011" spans="2:13" x14ac:dyDescent="0.25">
      <c r="B2011" t="s">
        <v>13</v>
      </c>
      <c r="C2011" s="1" t="s">
        <v>20</v>
      </c>
      <c r="D2011" s="2">
        <v>45074</v>
      </c>
      <c r="E2011" s="5" t="s">
        <v>83</v>
      </c>
      <c r="F2011" s="5" t="s">
        <v>88</v>
      </c>
      <c r="G2011" s="5" t="s">
        <v>89</v>
      </c>
      <c r="H2011" t="s">
        <v>30</v>
      </c>
      <c r="I2011" s="4">
        <v>3400</v>
      </c>
      <c r="J2011" s="5">
        <v>3</v>
      </c>
      <c r="K2011" s="4">
        <v>10200</v>
      </c>
      <c r="L2011" s="4">
        <v>3570</v>
      </c>
      <c r="M2011" s="3">
        <v>0.35</v>
      </c>
    </row>
    <row r="2012" spans="2:13" x14ac:dyDescent="0.25">
      <c r="B2012" t="s">
        <v>24</v>
      </c>
      <c r="C2012" s="1" t="s">
        <v>14</v>
      </c>
      <c r="D2012" s="2">
        <v>45081</v>
      </c>
      <c r="E2012" s="5" t="s">
        <v>83</v>
      </c>
      <c r="F2012" s="5" t="s">
        <v>88</v>
      </c>
      <c r="G2012" s="5" t="s">
        <v>89</v>
      </c>
      <c r="H2012" t="s">
        <v>28</v>
      </c>
      <c r="I2012" s="4">
        <v>1500</v>
      </c>
      <c r="J2012" s="5">
        <v>20</v>
      </c>
      <c r="K2012" s="4">
        <v>30000</v>
      </c>
      <c r="L2012" s="4">
        <v>12000</v>
      </c>
      <c r="M2012" s="3">
        <v>0.4</v>
      </c>
    </row>
    <row r="2013" spans="2:13" x14ac:dyDescent="0.25">
      <c r="B2013" t="s">
        <v>27</v>
      </c>
      <c r="C2013" s="1" t="s">
        <v>20</v>
      </c>
      <c r="D2013" s="2">
        <v>45088</v>
      </c>
      <c r="E2013" s="5" t="s">
        <v>83</v>
      </c>
      <c r="F2013" s="5" t="s">
        <v>88</v>
      </c>
      <c r="G2013" s="5" t="s">
        <v>89</v>
      </c>
      <c r="H2013" t="s">
        <v>21</v>
      </c>
      <c r="I2013" s="4">
        <v>1200</v>
      </c>
      <c r="J2013" s="5">
        <v>11</v>
      </c>
      <c r="K2013" s="4">
        <v>13200</v>
      </c>
      <c r="L2013" s="4">
        <v>3960</v>
      </c>
      <c r="M2013" s="3">
        <v>0.3</v>
      </c>
    </row>
    <row r="2014" spans="2:13" x14ac:dyDescent="0.25">
      <c r="B2014" t="s">
        <v>13</v>
      </c>
      <c r="C2014" s="1" t="s">
        <v>20</v>
      </c>
      <c r="D2014" s="2">
        <v>45095</v>
      </c>
      <c r="E2014" s="5" t="s">
        <v>83</v>
      </c>
      <c r="F2014" s="5" t="s">
        <v>88</v>
      </c>
      <c r="G2014" s="5" t="s">
        <v>89</v>
      </c>
      <c r="H2014" t="s">
        <v>18</v>
      </c>
      <c r="I2014" s="4">
        <v>8902</v>
      </c>
      <c r="J2014" s="5">
        <v>20</v>
      </c>
      <c r="K2014" s="4">
        <v>178040</v>
      </c>
      <c r="L2014" s="4">
        <v>62313.999999999993</v>
      </c>
      <c r="M2014" s="3">
        <v>0.35</v>
      </c>
    </row>
    <row r="2015" spans="2:13" x14ac:dyDescent="0.25">
      <c r="B2015" t="s">
        <v>27</v>
      </c>
      <c r="C2015" s="1" t="s">
        <v>20</v>
      </c>
      <c r="D2015" s="2">
        <v>45102</v>
      </c>
      <c r="E2015" s="5" t="s">
        <v>83</v>
      </c>
      <c r="F2015" s="5" t="s">
        <v>88</v>
      </c>
      <c r="G2015" s="5" t="s">
        <v>89</v>
      </c>
      <c r="H2015" t="s">
        <v>21</v>
      </c>
      <c r="I2015" s="4">
        <v>1200</v>
      </c>
      <c r="J2015" s="5">
        <v>4</v>
      </c>
      <c r="K2015" s="4">
        <v>4800</v>
      </c>
      <c r="L2015" s="4">
        <v>1440</v>
      </c>
      <c r="M2015" s="3">
        <v>0.3</v>
      </c>
    </row>
    <row r="2016" spans="2:13" x14ac:dyDescent="0.25">
      <c r="B2016" t="s">
        <v>27</v>
      </c>
      <c r="C2016" s="1" t="s">
        <v>14</v>
      </c>
      <c r="D2016" s="2">
        <v>45109</v>
      </c>
      <c r="E2016" s="5" t="s">
        <v>83</v>
      </c>
      <c r="F2016" s="5" t="s">
        <v>88</v>
      </c>
      <c r="G2016" s="5" t="s">
        <v>89</v>
      </c>
      <c r="H2016" t="s">
        <v>32</v>
      </c>
      <c r="I2016" s="4">
        <v>3200</v>
      </c>
      <c r="J2016" s="5">
        <v>10</v>
      </c>
      <c r="K2016" s="4">
        <v>32000</v>
      </c>
      <c r="L2016" s="4">
        <v>6400</v>
      </c>
      <c r="M2016" s="3">
        <v>0.2</v>
      </c>
    </row>
    <row r="2017" spans="2:13" x14ac:dyDescent="0.25">
      <c r="B2017" t="s">
        <v>13</v>
      </c>
      <c r="C2017" s="1" t="s">
        <v>14</v>
      </c>
      <c r="D2017" s="2">
        <v>45116</v>
      </c>
      <c r="E2017" s="5" t="s">
        <v>83</v>
      </c>
      <c r="F2017" s="5" t="s">
        <v>88</v>
      </c>
      <c r="G2017" s="5" t="s">
        <v>89</v>
      </c>
      <c r="H2017" t="s">
        <v>33</v>
      </c>
      <c r="I2017" s="4">
        <v>4600</v>
      </c>
      <c r="J2017" s="5">
        <v>3</v>
      </c>
      <c r="K2017" s="4">
        <v>13800</v>
      </c>
      <c r="L2017" s="4">
        <v>3450</v>
      </c>
      <c r="M2017" s="3">
        <v>0.25</v>
      </c>
    </row>
    <row r="2018" spans="2:13" x14ac:dyDescent="0.25">
      <c r="B2018" t="s">
        <v>27</v>
      </c>
      <c r="C2018" s="1" t="s">
        <v>14</v>
      </c>
      <c r="D2018" s="2">
        <v>45123</v>
      </c>
      <c r="E2018" s="5" t="s">
        <v>83</v>
      </c>
      <c r="F2018" s="5" t="s">
        <v>88</v>
      </c>
      <c r="G2018" s="5" t="s">
        <v>89</v>
      </c>
      <c r="H2018" t="s">
        <v>26</v>
      </c>
      <c r="I2018" s="4">
        <v>1700</v>
      </c>
      <c r="J2018" s="5">
        <v>1</v>
      </c>
      <c r="K2018" s="4">
        <v>1700</v>
      </c>
      <c r="L2018" s="4">
        <v>850</v>
      </c>
      <c r="M2018" s="3">
        <v>0.5</v>
      </c>
    </row>
    <row r="2019" spans="2:13" x14ac:dyDescent="0.25">
      <c r="B2019" t="s">
        <v>34</v>
      </c>
      <c r="C2019" s="1" t="s">
        <v>20</v>
      </c>
      <c r="D2019" s="2">
        <v>45130</v>
      </c>
      <c r="E2019" s="5" t="s">
        <v>83</v>
      </c>
      <c r="F2019" s="5" t="s">
        <v>88</v>
      </c>
      <c r="G2019" s="5" t="s">
        <v>89</v>
      </c>
      <c r="H2019" t="s">
        <v>35</v>
      </c>
      <c r="I2019" s="4">
        <v>4500</v>
      </c>
      <c r="J2019" s="5">
        <v>6</v>
      </c>
      <c r="K2019" s="4">
        <v>27000</v>
      </c>
      <c r="L2019" s="4">
        <v>6750</v>
      </c>
      <c r="M2019" s="3">
        <v>0.25</v>
      </c>
    </row>
    <row r="2020" spans="2:13" x14ac:dyDescent="0.25">
      <c r="B2020" t="s">
        <v>34</v>
      </c>
      <c r="C2020" s="1" t="s">
        <v>20</v>
      </c>
      <c r="D2020" s="2">
        <v>45137</v>
      </c>
      <c r="E2020" s="5" t="s">
        <v>83</v>
      </c>
      <c r="F2020" s="5" t="s">
        <v>88</v>
      </c>
      <c r="G2020" s="5" t="s">
        <v>89</v>
      </c>
      <c r="H2020" t="s">
        <v>30</v>
      </c>
      <c r="I2020" s="4">
        <v>3400</v>
      </c>
      <c r="J2020" s="5">
        <v>11</v>
      </c>
      <c r="K2020" s="4">
        <v>37400</v>
      </c>
      <c r="L2020" s="4">
        <v>13090</v>
      </c>
      <c r="M2020" s="3">
        <v>0.35</v>
      </c>
    </row>
    <row r="2021" spans="2:13" x14ac:dyDescent="0.25">
      <c r="B2021" t="s">
        <v>13</v>
      </c>
      <c r="C2021" s="1" t="s">
        <v>20</v>
      </c>
      <c r="D2021" s="2">
        <v>45144</v>
      </c>
      <c r="E2021" s="5" t="s">
        <v>83</v>
      </c>
      <c r="F2021" s="5" t="s">
        <v>88</v>
      </c>
      <c r="G2021" s="5" t="s">
        <v>89</v>
      </c>
      <c r="H2021" t="s">
        <v>33</v>
      </c>
      <c r="I2021" s="4">
        <v>4600</v>
      </c>
      <c r="J2021" s="5">
        <v>11</v>
      </c>
      <c r="K2021" s="4">
        <v>50600</v>
      </c>
      <c r="L2021" s="4">
        <v>12650</v>
      </c>
      <c r="M2021" s="3">
        <v>0.25</v>
      </c>
    </row>
    <row r="2022" spans="2:13" x14ac:dyDescent="0.25">
      <c r="B2022" t="s">
        <v>13</v>
      </c>
      <c r="C2022" s="1" t="s">
        <v>14</v>
      </c>
      <c r="D2022" s="2">
        <v>45151</v>
      </c>
      <c r="E2022" s="5" t="s">
        <v>83</v>
      </c>
      <c r="F2022" s="5" t="s">
        <v>88</v>
      </c>
      <c r="G2022" s="5" t="s">
        <v>89</v>
      </c>
      <c r="H2022" t="s">
        <v>21</v>
      </c>
      <c r="I2022" s="4">
        <v>1200</v>
      </c>
      <c r="J2022" s="5">
        <v>11</v>
      </c>
      <c r="K2022" s="4">
        <v>13200</v>
      </c>
      <c r="L2022" s="4">
        <v>3960</v>
      </c>
      <c r="M2022" s="3">
        <v>0.3</v>
      </c>
    </row>
    <row r="2023" spans="2:13" x14ac:dyDescent="0.25">
      <c r="B2023" t="s">
        <v>24</v>
      </c>
      <c r="C2023" s="1" t="s">
        <v>14</v>
      </c>
      <c r="D2023" s="2">
        <v>45158</v>
      </c>
      <c r="E2023" s="5" t="s">
        <v>83</v>
      </c>
      <c r="F2023" s="5" t="s">
        <v>88</v>
      </c>
      <c r="G2023" s="5" t="s">
        <v>89</v>
      </c>
      <c r="H2023" t="s">
        <v>23</v>
      </c>
      <c r="I2023" s="4">
        <v>5130</v>
      </c>
      <c r="J2023" s="5">
        <v>11</v>
      </c>
      <c r="K2023" s="4">
        <v>56430</v>
      </c>
      <c r="L2023" s="4">
        <v>22572</v>
      </c>
      <c r="M2023" s="3">
        <v>0.4</v>
      </c>
    </row>
    <row r="2024" spans="2:13" x14ac:dyDescent="0.25">
      <c r="B2024" t="s">
        <v>13</v>
      </c>
      <c r="C2024" s="1" t="s">
        <v>20</v>
      </c>
      <c r="D2024" s="2">
        <v>45165</v>
      </c>
      <c r="E2024" s="5" t="s">
        <v>83</v>
      </c>
      <c r="F2024" s="5" t="s">
        <v>88</v>
      </c>
      <c r="G2024" s="5" t="s">
        <v>89</v>
      </c>
      <c r="H2024" t="s">
        <v>18</v>
      </c>
      <c r="I2024" s="4">
        <v>8902</v>
      </c>
      <c r="J2024" s="5">
        <v>9</v>
      </c>
      <c r="K2024" s="4">
        <v>80118</v>
      </c>
      <c r="L2024" s="4">
        <v>28041.3</v>
      </c>
      <c r="M2024" s="3">
        <v>0.35</v>
      </c>
    </row>
    <row r="2025" spans="2:13" x14ac:dyDescent="0.25">
      <c r="B2025" t="s">
        <v>13</v>
      </c>
      <c r="C2025" s="1" t="s">
        <v>14</v>
      </c>
      <c r="D2025" s="2">
        <v>44562</v>
      </c>
      <c r="E2025" s="5" t="s">
        <v>83</v>
      </c>
      <c r="F2025" s="5" t="s">
        <v>88</v>
      </c>
      <c r="G2025" s="5" t="s">
        <v>89</v>
      </c>
      <c r="H2025" t="s">
        <v>23</v>
      </c>
      <c r="I2025" s="4">
        <v>5130</v>
      </c>
      <c r="J2025" s="5">
        <v>8</v>
      </c>
      <c r="K2025" s="4">
        <v>41040</v>
      </c>
      <c r="L2025" s="4">
        <v>16416</v>
      </c>
      <c r="M2025" s="3">
        <v>0.4</v>
      </c>
    </row>
    <row r="2026" spans="2:13" x14ac:dyDescent="0.25">
      <c r="B2026" t="s">
        <v>13</v>
      </c>
      <c r="C2026" s="1" t="s">
        <v>20</v>
      </c>
      <c r="D2026" s="2">
        <v>44577</v>
      </c>
      <c r="E2026" s="5" t="s">
        <v>83</v>
      </c>
      <c r="F2026" s="5" t="s">
        <v>88</v>
      </c>
      <c r="G2026" s="5" t="s">
        <v>89</v>
      </c>
      <c r="H2026" t="s">
        <v>25</v>
      </c>
      <c r="I2026" s="4">
        <v>300</v>
      </c>
      <c r="J2026" s="5">
        <v>9</v>
      </c>
      <c r="K2026" s="4">
        <v>2700</v>
      </c>
      <c r="L2026" s="4">
        <v>405</v>
      </c>
      <c r="M2026" s="3">
        <v>0.15</v>
      </c>
    </row>
    <row r="2027" spans="2:13" x14ac:dyDescent="0.25">
      <c r="B2027" t="s">
        <v>22</v>
      </c>
      <c r="C2027" s="1" t="s">
        <v>14</v>
      </c>
      <c r="D2027" s="2">
        <v>44584</v>
      </c>
      <c r="E2027" s="5" t="s">
        <v>83</v>
      </c>
      <c r="F2027" s="5" t="s">
        <v>88</v>
      </c>
      <c r="G2027" s="5" t="s">
        <v>89</v>
      </c>
      <c r="H2027" t="s">
        <v>35</v>
      </c>
      <c r="I2027" s="4">
        <v>4500</v>
      </c>
      <c r="J2027" s="5">
        <v>12</v>
      </c>
      <c r="K2027" s="4">
        <v>54000</v>
      </c>
      <c r="L2027" s="4">
        <v>13500</v>
      </c>
      <c r="M2027" s="3">
        <v>0.25</v>
      </c>
    </row>
    <row r="2028" spans="2:13" x14ac:dyDescent="0.25">
      <c r="B2028" t="s">
        <v>24</v>
      </c>
      <c r="C2028" s="1" t="s">
        <v>20</v>
      </c>
      <c r="D2028" s="2">
        <v>44591</v>
      </c>
      <c r="E2028" s="5" t="s">
        <v>83</v>
      </c>
      <c r="F2028" s="5" t="s">
        <v>88</v>
      </c>
      <c r="G2028" s="5" t="s">
        <v>89</v>
      </c>
      <c r="H2028" t="s">
        <v>25</v>
      </c>
      <c r="I2028" s="4">
        <v>300</v>
      </c>
      <c r="J2028" s="5">
        <v>1</v>
      </c>
      <c r="K2028" s="4">
        <v>300</v>
      </c>
      <c r="L2028" s="4">
        <v>45</v>
      </c>
      <c r="M2028" s="3">
        <v>0.15</v>
      </c>
    </row>
    <row r="2029" spans="2:13" x14ac:dyDescent="0.25">
      <c r="B2029" t="s">
        <v>13</v>
      </c>
      <c r="C2029" s="1" t="s">
        <v>20</v>
      </c>
      <c r="D2029" s="2">
        <v>44598</v>
      </c>
      <c r="E2029" s="5" t="s">
        <v>83</v>
      </c>
      <c r="F2029" s="5" t="s">
        <v>88</v>
      </c>
      <c r="G2029" s="5" t="s">
        <v>89</v>
      </c>
      <c r="H2029" t="s">
        <v>23</v>
      </c>
      <c r="I2029" s="4">
        <v>5130</v>
      </c>
      <c r="J2029" s="5">
        <v>2</v>
      </c>
      <c r="K2029" s="4">
        <v>10260</v>
      </c>
      <c r="L2029" s="4">
        <v>4104</v>
      </c>
      <c r="M2029" s="3">
        <v>0.4</v>
      </c>
    </row>
    <row r="2030" spans="2:13" x14ac:dyDescent="0.25">
      <c r="B2030" t="s">
        <v>13</v>
      </c>
      <c r="C2030" s="1" t="s">
        <v>20</v>
      </c>
      <c r="D2030" s="2">
        <v>44605</v>
      </c>
      <c r="E2030" s="5" t="s">
        <v>83</v>
      </c>
      <c r="F2030" s="5" t="s">
        <v>88</v>
      </c>
      <c r="G2030" s="5" t="s">
        <v>89</v>
      </c>
      <c r="H2030" t="s">
        <v>35</v>
      </c>
      <c r="I2030" s="4">
        <v>4500</v>
      </c>
      <c r="J2030" s="5">
        <v>7</v>
      </c>
      <c r="K2030" s="4">
        <v>31500</v>
      </c>
      <c r="L2030" s="4">
        <v>7875</v>
      </c>
      <c r="M2030" s="3">
        <v>0.25</v>
      </c>
    </row>
    <row r="2031" spans="2:13" x14ac:dyDescent="0.25">
      <c r="B2031" t="s">
        <v>24</v>
      </c>
      <c r="C2031" s="1" t="s">
        <v>20</v>
      </c>
      <c r="D2031" s="2">
        <v>44612</v>
      </c>
      <c r="E2031" s="5" t="s">
        <v>83</v>
      </c>
      <c r="F2031" s="5" t="s">
        <v>88</v>
      </c>
      <c r="G2031" s="5" t="s">
        <v>89</v>
      </c>
      <c r="H2031" t="s">
        <v>32</v>
      </c>
      <c r="I2031" s="4">
        <v>3200</v>
      </c>
      <c r="J2031" s="5">
        <v>12</v>
      </c>
      <c r="K2031" s="4">
        <v>38400</v>
      </c>
      <c r="L2031" s="4">
        <v>7680</v>
      </c>
      <c r="M2031" s="3">
        <v>0.2</v>
      </c>
    </row>
    <row r="2032" spans="2:13" x14ac:dyDescent="0.25">
      <c r="B2032" t="s">
        <v>22</v>
      </c>
      <c r="C2032" s="1" t="s">
        <v>20</v>
      </c>
      <c r="D2032" s="2">
        <v>44619</v>
      </c>
      <c r="E2032" s="5" t="s">
        <v>83</v>
      </c>
      <c r="F2032" s="5" t="s">
        <v>88</v>
      </c>
      <c r="G2032" s="5" t="s">
        <v>89</v>
      </c>
      <c r="H2032" t="s">
        <v>19</v>
      </c>
      <c r="I2032" s="4">
        <v>500</v>
      </c>
      <c r="J2032" s="5">
        <v>15</v>
      </c>
      <c r="K2032" s="4">
        <v>7500</v>
      </c>
      <c r="L2032" s="4">
        <v>1875</v>
      </c>
      <c r="M2032" s="3">
        <v>0.25</v>
      </c>
    </row>
    <row r="2033" spans="2:13" x14ac:dyDescent="0.25">
      <c r="B2033" t="s">
        <v>13</v>
      </c>
      <c r="C2033" s="1" t="s">
        <v>20</v>
      </c>
      <c r="D2033" s="2">
        <v>44626</v>
      </c>
      <c r="E2033" s="5" t="s">
        <v>83</v>
      </c>
      <c r="F2033" s="5" t="s">
        <v>88</v>
      </c>
      <c r="G2033" s="5" t="s">
        <v>89</v>
      </c>
      <c r="H2033" t="s">
        <v>25</v>
      </c>
      <c r="I2033" s="4">
        <v>300</v>
      </c>
      <c r="J2033" s="5">
        <v>3</v>
      </c>
      <c r="K2033" s="4">
        <v>900</v>
      </c>
      <c r="L2033" s="4">
        <v>135</v>
      </c>
      <c r="M2033" s="3">
        <v>0.15</v>
      </c>
    </row>
    <row r="2034" spans="2:13" x14ac:dyDescent="0.25">
      <c r="B2034" t="s">
        <v>27</v>
      </c>
      <c r="C2034" s="1" t="s">
        <v>14</v>
      </c>
      <c r="D2034" s="2">
        <v>44633</v>
      </c>
      <c r="E2034" s="5" t="s">
        <v>83</v>
      </c>
      <c r="F2034" s="5" t="s">
        <v>88</v>
      </c>
      <c r="G2034" s="5" t="s">
        <v>89</v>
      </c>
      <c r="H2034" t="s">
        <v>23</v>
      </c>
      <c r="I2034" s="4">
        <v>5130</v>
      </c>
      <c r="J2034" s="5">
        <v>5</v>
      </c>
      <c r="K2034" s="4">
        <v>25650</v>
      </c>
      <c r="L2034" s="4">
        <v>10260</v>
      </c>
      <c r="M2034" s="3">
        <v>0.4</v>
      </c>
    </row>
    <row r="2035" spans="2:13" x14ac:dyDescent="0.25">
      <c r="B2035" t="s">
        <v>13</v>
      </c>
      <c r="C2035" s="1" t="s">
        <v>14</v>
      </c>
      <c r="D2035" s="2">
        <v>44640</v>
      </c>
      <c r="E2035" s="5" t="s">
        <v>83</v>
      </c>
      <c r="F2035" s="5" t="s">
        <v>88</v>
      </c>
      <c r="G2035" s="5" t="s">
        <v>89</v>
      </c>
      <c r="H2035" t="s">
        <v>28</v>
      </c>
      <c r="I2035" s="4">
        <v>1500</v>
      </c>
      <c r="J2035" s="5">
        <v>4</v>
      </c>
      <c r="K2035" s="4">
        <v>6000</v>
      </c>
      <c r="L2035" s="4">
        <v>2400</v>
      </c>
      <c r="M2035" s="3">
        <v>0.4</v>
      </c>
    </row>
    <row r="2036" spans="2:13" x14ac:dyDescent="0.25">
      <c r="B2036" t="s">
        <v>24</v>
      </c>
      <c r="C2036" s="1" t="s">
        <v>20</v>
      </c>
      <c r="D2036" s="2">
        <v>44647</v>
      </c>
      <c r="E2036" s="5" t="s">
        <v>83</v>
      </c>
      <c r="F2036" s="5" t="s">
        <v>88</v>
      </c>
      <c r="G2036" s="5" t="s">
        <v>89</v>
      </c>
      <c r="H2036" t="s">
        <v>18</v>
      </c>
      <c r="I2036" s="4">
        <v>8902</v>
      </c>
      <c r="J2036" s="5">
        <v>1</v>
      </c>
      <c r="K2036" s="4">
        <v>8902</v>
      </c>
      <c r="L2036" s="4">
        <v>3115.7</v>
      </c>
      <c r="M2036" s="3">
        <v>0.35</v>
      </c>
    </row>
    <row r="2037" spans="2:13" x14ac:dyDescent="0.25">
      <c r="B2037" t="s">
        <v>34</v>
      </c>
      <c r="C2037" s="1" t="s">
        <v>20</v>
      </c>
      <c r="D2037" s="2">
        <v>44654</v>
      </c>
      <c r="E2037" s="5" t="s">
        <v>83</v>
      </c>
      <c r="F2037" s="5" t="s">
        <v>88</v>
      </c>
      <c r="G2037" s="5" t="s">
        <v>89</v>
      </c>
      <c r="H2037" t="s">
        <v>21</v>
      </c>
      <c r="I2037" s="4">
        <v>1200</v>
      </c>
      <c r="J2037" s="5">
        <v>9</v>
      </c>
      <c r="K2037" s="4">
        <v>10800</v>
      </c>
      <c r="L2037" s="4">
        <v>3240</v>
      </c>
      <c r="M2037" s="3">
        <v>0.3</v>
      </c>
    </row>
    <row r="2038" spans="2:13" x14ac:dyDescent="0.25">
      <c r="B2038" t="s">
        <v>13</v>
      </c>
      <c r="C2038" s="1" t="s">
        <v>20</v>
      </c>
      <c r="D2038" s="2">
        <v>44661</v>
      </c>
      <c r="E2038" s="5" t="s">
        <v>83</v>
      </c>
      <c r="F2038" s="5" t="s">
        <v>88</v>
      </c>
      <c r="G2038" s="5" t="s">
        <v>89</v>
      </c>
      <c r="H2038" t="s">
        <v>19</v>
      </c>
      <c r="I2038" s="4">
        <v>500</v>
      </c>
      <c r="J2038" s="5">
        <v>10</v>
      </c>
      <c r="K2038" s="4">
        <v>5000</v>
      </c>
      <c r="L2038" s="4">
        <v>1250</v>
      </c>
      <c r="M2038" s="3">
        <v>0.25</v>
      </c>
    </row>
    <row r="2039" spans="2:13" x14ac:dyDescent="0.25">
      <c r="B2039" t="s">
        <v>34</v>
      </c>
      <c r="C2039" s="1" t="s">
        <v>20</v>
      </c>
      <c r="D2039" s="2">
        <v>44668</v>
      </c>
      <c r="E2039" s="5" t="s">
        <v>83</v>
      </c>
      <c r="F2039" s="5" t="s">
        <v>88</v>
      </c>
      <c r="G2039" s="5" t="s">
        <v>89</v>
      </c>
      <c r="H2039" t="s">
        <v>35</v>
      </c>
      <c r="I2039" s="4">
        <v>4500</v>
      </c>
      <c r="J2039" s="5">
        <v>5</v>
      </c>
      <c r="K2039" s="4">
        <v>22500</v>
      </c>
      <c r="L2039" s="4">
        <v>5625</v>
      </c>
      <c r="M2039" s="3">
        <v>0.25</v>
      </c>
    </row>
    <row r="2040" spans="2:13" x14ac:dyDescent="0.25">
      <c r="B2040" t="s">
        <v>34</v>
      </c>
      <c r="C2040" s="1" t="s">
        <v>20</v>
      </c>
      <c r="D2040" s="2">
        <v>44675</v>
      </c>
      <c r="E2040" s="5" t="s">
        <v>83</v>
      </c>
      <c r="F2040" s="5" t="s">
        <v>88</v>
      </c>
      <c r="G2040" s="5" t="s">
        <v>89</v>
      </c>
      <c r="H2040" t="s">
        <v>25</v>
      </c>
      <c r="I2040" s="4">
        <v>300</v>
      </c>
      <c r="J2040" s="5">
        <v>3</v>
      </c>
      <c r="K2040" s="4">
        <v>900</v>
      </c>
      <c r="L2040" s="4">
        <v>135</v>
      </c>
      <c r="M2040" s="3">
        <v>0.15</v>
      </c>
    </row>
    <row r="2041" spans="2:13" x14ac:dyDescent="0.25">
      <c r="B2041" t="s">
        <v>13</v>
      </c>
      <c r="C2041" s="1" t="s">
        <v>20</v>
      </c>
      <c r="D2041" s="2">
        <v>44682</v>
      </c>
      <c r="E2041" s="5" t="s">
        <v>83</v>
      </c>
      <c r="F2041" s="5" t="s">
        <v>88</v>
      </c>
      <c r="G2041" s="5" t="s">
        <v>89</v>
      </c>
      <c r="H2041" t="s">
        <v>33</v>
      </c>
      <c r="I2041" s="4">
        <v>4600</v>
      </c>
      <c r="J2041" s="5">
        <v>12</v>
      </c>
      <c r="K2041" s="4">
        <v>55200</v>
      </c>
      <c r="L2041" s="4">
        <v>13800</v>
      </c>
      <c r="M2041" s="3">
        <v>0.25</v>
      </c>
    </row>
    <row r="2042" spans="2:13" x14ac:dyDescent="0.25">
      <c r="B2042" t="s">
        <v>13</v>
      </c>
      <c r="C2042" s="1" t="s">
        <v>20</v>
      </c>
      <c r="D2042" s="2">
        <v>44689</v>
      </c>
      <c r="E2042" s="5" t="s">
        <v>83</v>
      </c>
      <c r="F2042" s="5" t="s">
        <v>88</v>
      </c>
      <c r="G2042" s="5" t="s">
        <v>89</v>
      </c>
      <c r="H2042" t="s">
        <v>25</v>
      </c>
      <c r="I2042" s="4">
        <v>300</v>
      </c>
      <c r="J2042" s="5">
        <v>8</v>
      </c>
      <c r="K2042" s="4">
        <v>2400</v>
      </c>
      <c r="L2042" s="4">
        <v>360</v>
      </c>
      <c r="M2042" s="3">
        <v>0.15</v>
      </c>
    </row>
    <row r="2043" spans="2:13" x14ac:dyDescent="0.25">
      <c r="B2043" t="s">
        <v>13</v>
      </c>
      <c r="C2043" s="1" t="s">
        <v>14</v>
      </c>
      <c r="D2043" s="2">
        <v>44696</v>
      </c>
      <c r="E2043" s="5" t="s">
        <v>83</v>
      </c>
      <c r="F2043" s="5" t="s">
        <v>88</v>
      </c>
      <c r="G2043" s="5" t="s">
        <v>89</v>
      </c>
      <c r="H2043" t="s">
        <v>29</v>
      </c>
      <c r="I2043" s="4">
        <v>5340</v>
      </c>
      <c r="J2043" s="5">
        <v>3</v>
      </c>
      <c r="K2043" s="4">
        <v>16020</v>
      </c>
      <c r="L2043" s="4">
        <v>4806</v>
      </c>
      <c r="M2043" s="3">
        <v>0.3</v>
      </c>
    </row>
    <row r="2044" spans="2:13" x14ac:dyDescent="0.25">
      <c r="B2044" t="s">
        <v>22</v>
      </c>
      <c r="C2044" s="1" t="s">
        <v>14</v>
      </c>
      <c r="D2044" s="2">
        <v>44703</v>
      </c>
      <c r="E2044" s="5" t="s">
        <v>83</v>
      </c>
      <c r="F2044" s="5" t="s">
        <v>88</v>
      </c>
      <c r="G2044" s="5" t="s">
        <v>89</v>
      </c>
      <c r="H2044" t="s">
        <v>32</v>
      </c>
      <c r="I2044" s="4">
        <v>3200</v>
      </c>
      <c r="J2044" s="5">
        <v>10</v>
      </c>
      <c r="K2044" s="4">
        <v>32000</v>
      </c>
      <c r="L2044" s="4">
        <v>6400</v>
      </c>
      <c r="M2044" s="3">
        <v>0.2</v>
      </c>
    </row>
    <row r="2045" spans="2:13" x14ac:dyDescent="0.25">
      <c r="B2045" t="s">
        <v>34</v>
      </c>
      <c r="C2045" s="1" t="s">
        <v>20</v>
      </c>
      <c r="D2045" s="2">
        <v>44710</v>
      </c>
      <c r="E2045" s="5" t="s">
        <v>83</v>
      </c>
      <c r="F2045" s="5" t="s">
        <v>88</v>
      </c>
      <c r="G2045" s="5" t="s">
        <v>89</v>
      </c>
      <c r="H2045" t="s">
        <v>29</v>
      </c>
      <c r="I2045" s="4">
        <v>5340</v>
      </c>
      <c r="J2045" s="5">
        <v>9</v>
      </c>
      <c r="K2045" s="4">
        <v>48060</v>
      </c>
      <c r="L2045" s="4">
        <v>14418</v>
      </c>
      <c r="M2045" s="3">
        <v>0.3</v>
      </c>
    </row>
    <row r="2046" spans="2:13" x14ac:dyDescent="0.25">
      <c r="B2046" t="s">
        <v>13</v>
      </c>
      <c r="C2046" s="1" t="s">
        <v>20</v>
      </c>
      <c r="D2046" s="2">
        <v>44717</v>
      </c>
      <c r="E2046" s="5" t="s">
        <v>83</v>
      </c>
      <c r="F2046" s="5" t="s">
        <v>88</v>
      </c>
      <c r="G2046" s="5" t="s">
        <v>89</v>
      </c>
      <c r="H2046" t="s">
        <v>30</v>
      </c>
      <c r="I2046" s="4">
        <v>3400</v>
      </c>
      <c r="J2046" s="5">
        <v>12</v>
      </c>
      <c r="K2046" s="4">
        <v>40800</v>
      </c>
      <c r="L2046" s="4">
        <v>14280</v>
      </c>
      <c r="M2046" s="3">
        <v>0.35</v>
      </c>
    </row>
    <row r="2047" spans="2:13" x14ac:dyDescent="0.25">
      <c r="B2047" t="s">
        <v>24</v>
      </c>
      <c r="C2047" s="1" t="s">
        <v>20</v>
      </c>
      <c r="D2047" s="2">
        <v>44724</v>
      </c>
      <c r="E2047" s="5" t="s">
        <v>83</v>
      </c>
      <c r="F2047" s="5" t="s">
        <v>88</v>
      </c>
      <c r="G2047" s="5" t="s">
        <v>89</v>
      </c>
      <c r="H2047" t="s">
        <v>28</v>
      </c>
      <c r="I2047" s="4">
        <v>1500</v>
      </c>
      <c r="J2047" s="5">
        <v>7</v>
      </c>
      <c r="K2047" s="4">
        <v>10500</v>
      </c>
      <c r="L2047" s="4">
        <v>4200</v>
      </c>
      <c r="M2047" s="3">
        <v>0.4</v>
      </c>
    </row>
    <row r="2048" spans="2:13" x14ac:dyDescent="0.25">
      <c r="B2048" t="s">
        <v>24</v>
      </c>
      <c r="C2048" s="1" t="s">
        <v>14</v>
      </c>
      <c r="D2048" s="2">
        <v>44731</v>
      </c>
      <c r="E2048" s="5" t="s">
        <v>83</v>
      </c>
      <c r="F2048" s="5" t="s">
        <v>88</v>
      </c>
      <c r="G2048" s="5" t="s">
        <v>89</v>
      </c>
      <c r="H2048" t="s">
        <v>21</v>
      </c>
      <c r="I2048" s="4">
        <v>1200</v>
      </c>
      <c r="J2048" s="5">
        <v>4</v>
      </c>
      <c r="K2048" s="4">
        <v>4800</v>
      </c>
      <c r="L2048" s="4">
        <v>1440</v>
      </c>
      <c r="M2048" s="3">
        <v>0.3</v>
      </c>
    </row>
    <row r="2049" spans="2:13" x14ac:dyDescent="0.25">
      <c r="B2049" t="s">
        <v>13</v>
      </c>
      <c r="C2049" s="1" t="s">
        <v>20</v>
      </c>
      <c r="D2049" s="2">
        <v>44738</v>
      </c>
      <c r="E2049" s="5" t="s">
        <v>83</v>
      </c>
      <c r="F2049" s="5" t="s">
        <v>88</v>
      </c>
      <c r="G2049" s="5" t="s">
        <v>89</v>
      </c>
      <c r="H2049" t="s">
        <v>19</v>
      </c>
      <c r="I2049" s="4">
        <v>500</v>
      </c>
      <c r="J2049" s="5">
        <v>15</v>
      </c>
      <c r="K2049" s="4">
        <v>7500</v>
      </c>
      <c r="L2049" s="4">
        <v>1875</v>
      </c>
      <c r="M2049" s="3">
        <v>0.25</v>
      </c>
    </row>
    <row r="2050" spans="2:13" x14ac:dyDescent="0.25">
      <c r="B2050" t="s">
        <v>24</v>
      </c>
      <c r="C2050" s="1" t="s">
        <v>20</v>
      </c>
      <c r="D2050" s="2">
        <v>44745</v>
      </c>
      <c r="E2050" s="5" t="s">
        <v>83</v>
      </c>
      <c r="F2050" s="5" t="s">
        <v>88</v>
      </c>
      <c r="G2050" s="5" t="s">
        <v>89</v>
      </c>
      <c r="H2050" t="s">
        <v>21</v>
      </c>
      <c r="I2050" s="4">
        <v>1200</v>
      </c>
      <c r="J2050" s="5">
        <v>12</v>
      </c>
      <c r="K2050" s="4">
        <v>14400</v>
      </c>
      <c r="L2050" s="4">
        <v>4320</v>
      </c>
      <c r="M2050" s="3">
        <v>0.3</v>
      </c>
    </row>
    <row r="2051" spans="2:13" x14ac:dyDescent="0.25">
      <c r="B2051" t="s">
        <v>13</v>
      </c>
      <c r="C2051" s="1" t="s">
        <v>14</v>
      </c>
      <c r="D2051" s="2">
        <v>44752</v>
      </c>
      <c r="E2051" s="5" t="s">
        <v>83</v>
      </c>
      <c r="F2051" s="5" t="s">
        <v>88</v>
      </c>
      <c r="G2051" s="5" t="s">
        <v>89</v>
      </c>
      <c r="H2051" t="s">
        <v>30</v>
      </c>
      <c r="I2051" s="4">
        <v>3400</v>
      </c>
      <c r="J2051" s="5">
        <v>7</v>
      </c>
      <c r="K2051" s="4">
        <v>23800</v>
      </c>
      <c r="L2051" s="4">
        <v>8330</v>
      </c>
      <c r="M2051" s="3">
        <v>0.35</v>
      </c>
    </row>
    <row r="2052" spans="2:13" x14ac:dyDescent="0.25">
      <c r="B2052" t="s">
        <v>27</v>
      </c>
      <c r="C2052" s="1" t="s">
        <v>14</v>
      </c>
      <c r="D2052" s="2">
        <v>44759</v>
      </c>
      <c r="E2052" s="5" t="s">
        <v>83</v>
      </c>
      <c r="F2052" s="5" t="s">
        <v>88</v>
      </c>
      <c r="G2052" s="5" t="s">
        <v>89</v>
      </c>
      <c r="H2052" t="s">
        <v>29</v>
      </c>
      <c r="I2052" s="4">
        <v>5340</v>
      </c>
      <c r="J2052" s="5">
        <v>7</v>
      </c>
      <c r="K2052" s="4">
        <v>37380</v>
      </c>
      <c r="L2052" s="4">
        <v>11214</v>
      </c>
      <c r="M2052" s="3">
        <v>0.3</v>
      </c>
    </row>
    <row r="2053" spans="2:13" x14ac:dyDescent="0.25">
      <c r="B2053" t="s">
        <v>13</v>
      </c>
      <c r="C2053" s="1" t="s">
        <v>20</v>
      </c>
      <c r="D2053" s="2">
        <v>44766</v>
      </c>
      <c r="E2053" s="5" t="s">
        <v>83</v>
      </c>
      <c r="F2053" s="5" t="s">
        <v>88</v>
      </c>
      <c r="G2053" s="5" t="s">
        <v>89</v>
      </c>
      <c r="H2053" t="s">
        <v>32</v>
      </c>
      <c r="I2053" s="4">
        <v>3200</v>
      </c>
      <c r="J2053" s="5">
        <v>2</v>
      </c>
      <c r="K2053" s="4">
        <v>6400</v>
      </c>
      <c r="L2053" s="4">
        <v>1280</v>
      </c>
      <c r="M2053" s="3">
        <v>0.2</v>
      </c>
    </row>
    <row r="2054" spans="2:13" x14ac:dyDescent="0.25">
      <c r="B2054" t="s">
        <v>13</v>
      </c>
      <c r="C2054" s="1" t="s">
        <v>20</v>
      </c>
      <c r="D2054" s="2">
        <v>44766</v>
      </c>
      <c r="E2054" s="5" t="s">
        <v>83</v>
      </c>
      <c r="F2054" s="5" t="s">
        <v>88</v>
      </c>
      <c r="G2054" s="5" t="s">
        <v>89</v>
      </c>
      <c r="H2054" t="s">
        <v>32</v>
      </c>
      <c r="I2054" s="4">
        <v>3200</v>
      </c>
      <c r="J2054" s="5">
        <v>2</v>
      </c>
      <c r="K2054" s="4">
        <v>6400</v>
      </c>
      <c r="L2054" s="4">
        <v>1280</v>
      </c>
      <c r="M2054" s="3">
        <v>0.2</v>
      </c>
    </row>
    <row r="2055" spans="2:13" x14ac:dyDescent="0.25">
      <c r="B2055" t="s">
        <v>22</v>
      </c>
      <c r="C2055" s="1" t="s">
        <v>20</v>
      </c>
      <c r="D2055" s="2">
        <v>44773</v>
      </c>
      <c r="E2055" s="5" t="s">
        <v>83</v>
      </c>
      <c r="F2055" s="5" t="s">
        <v>88</v>
      </c>
      <c r="G2055" s="5" t="s">
        <v>89</v>
      </c>
      <c r="H2055" t="s">
        <v>25</v>
      </c>
      <c r="I2055" s="4">
        <v>300</v>
      </c>
      <c r="J2055" s="5">
        <v>1</v>
      </c>
      <c r="K2055" s="4">
        <v>300</v>
      </c>
      <c r="L2055" s="4">
        <v>45</v>
      </c>
      <c r="M2055" s="3">
        <v>0.15</v>
      </c>
    </row>
    <row r="2056" spans="2:13" x14ac:dyDescent="0.25">
      <c r="B2056" t="s">
        <v>13</v>
      </c>
      <c r="C2056" s="1" t="s">
        <v>20</v>
      </c>
      <c r="D2056" s="2">
        <v>44780</v>
      </c>
      <c r="E2056" s="5" t="s">
        <v>83</v>
      </c>
      <c r="F2056" s="5" t="s">
        <v>88</v>
      </c>
      <c r="G2056" s="5" t="s">
        <v>89</v>
      </c>
      <c r="H2056" t="s">
        <v>18</v>
      </c>
      <c r="I2056" s="4">
        <v>8902</v>
      </c>
      <c r="J2056" s="5">
        <v>8</v>
      </c>
      <c r="K2056" s="4">
        <v>71216</v>
      </c>
      <c r="L2056" s="4">
        <v>24925.599999999999</v>
      </c>
      <c r="M2056" s="3">
        <v>0.35</v>
      </c>
    </row>
    <row r="2057" spans="2:13" x14ac:dyDescent="0.25">
      <c r="B2057" t="s">
        <v>13</v>
      </c>
      <c r="C2057" s="1" t="s">
        <v>20</v>
      </c>
      <c r="D2057" s="2">
        <v>44787</v>
      </c>
      <c r="E2057" s="5" t="s">
        <v>83</v>
      </c>
      <c r="F2057" s="5" t="s">
        <v>88</v>
      </c>
      <c r="G2057" s="5" t="s">
        <v>89</v>
      </c>
      <c r="H2057" t="s">
        <v>25</v>
      </c>
      <c r="I2057" s="4">
        <v>300</v>
      </c>
      <c r="J2057" s="5">
        <v>4</v>
      </c>
      <c r="K2057" s="4">
        <v>1200</v>
      </c>
      <c r="L2057" s="4">
        <v>180</v>
      </c>
      <c r="M2057" s="3">
        <v>0.15</v>
      </c>
    </row>
    <row r="2058" spans="2:13" x14ac:dyDescent="0.25">
      <c r="B2058" t="s">
        <v>13</v>
      </c>
      <c r="C2058" s="1" t="s">
        <v>20</v>
      </c>
      <c r="D2058" s="2">
        <v>44794</v>
      </c>
      <c r="E2058" s="5" t="s">
        <v>83</v>
      </c>
      <c r="F2058" s="5" t="s">
        <v>88</v>
      </c>
      <c r="G2058" s="5" t="s">
        <v>89</v>
      </c>
      <c r="H2058" t="s">
        <v>33</v>
      </c>
      <c r="I2058" s="4">
        <v>4600</v>
      </c>
      <c r="J2058" s="5">
        <v>8</v>
      </c>
      <c r="K2058" s="4">
        <v>36800</v>
      </c>
      <c r="L2058" s="4">
        <v>9200</v>
      </c>
      <c r="M2058" s="3">
        <v>0.25</v>
      </c>
    </row>
    <row r="2059" spans="2:13" x14ac:dyDescent="0.25">
      <c r="B2059" t="s">
        <v>13</v>
      </c>
      <c r="C2059" s="1" t="s">
        <v>20</v>
      </c>
      <c r="D2059" s="2">
        <v>44801</v>
      </c>
      <c r="E2059" s="5" t="s">
        <v>83</v>
      </c>
      <c r="F2059" s="5" t="s">
        <v>88</v>
      </c>
      <c r="G2059" s="5" t="s">
        <v>89</v>
      </c>
      <c r="H2059" t="s">
        <v>31</v>
      </c>
      <c r="I2059" s="4">
        <v>5300</v>
      </c>
      <c r="J2059" s="5">
        <v>5</v>
      </c>
      <c r="K2059" s="4">
        <v>26500</v>
      </c>
      <c r="L2059" s="4">
        <v>7950</v>
      </c>
      <c r="M2059" s="3">
        <v>0.3</v>
      </c>
    </row>
    <row r="2060" spans="2:13" x14ac:dyDescent="0.25">
      <c r="B2060" t="s">
        <v>13</v>
      </c>
      <c r="C2060" s="1" t="s">
        <v>20</v>
      </c>
      <c r="D2060" s="2">
        <v>44808</v>
      </c>
      <c r="E2060" s="5" t="s">
        <v>83</v>
      </c>
      <c r="F2060" s="5" t="s">
        <v>88</v>
      </c>
      <c r="G2060" s="5" t="s">
        <v>89</v>
      </c>
      <c r="H2060" t="s">
        <v>26</v>
      </c>
      <c r="I2060" s="4">
        <v>1700</v>
      </c>
      <c r="J2060" s="5">
        <v>12</v>
      </c>
      <c r="K2060" s="4">
        <v>20400</v>
      </c>
      <c r="L2060" s="4">
        <v>10200</v>
      </c>
      <c r="M2060" s="3">
        <v>0.5</v>
      </c>
    </row>
    <row r="2061" spans="2:13" x14ac:dyDescent="0.25">
      <c r="B2061" t="s">
        <v>13</v>
      </c>
      <c r="C2061" s="1" t="s">
        <v>14</v>
      </c>
      <c r="D2061" s="2">
        <v>44815</v>
      </c>
      <c r="E2061" s="5" t="s">
        <v>83</v>
      </c>
      <c r="F2061" s="5" t="s">
        <v>88</v>
      </c>
      <c r="G2061" s="5" t="s">
        <v>89</v>
      </c>
      <c r="H2061" t="s">
        <v>26</v>
      </c>
      <c r="I2061" s="4">
        <v>1700</v>
      </c>
      <c r="J2061" s="5">
        <v>9</v>
      </c>
      <c r="K2061" s="4">
        <v>15300</v>
      </c>
      <c r="L2061" s="4">
        <v>7650</v>
      </c>
      <c r="M2061" s="3">
        <v>0.5</v>
      </c>
    </row>
    <row r="2062" spans="2:13" x14ac:dyDescent="0.25">
      <c r="B2062" t="s">
        <v>13</v>
      </c>
      <c r="C2062" s="1" t="s">
        <v>14</v>
      </c>
      <c r="D2062" s="2">
        <v>44822</v>
      </c>
      <c r="E2062" s="5" t="s">
        <v>83</v>
      </c>
      <c r="F2062" s="5" t="s">
        <v>88</v>
      </c>
      <c r="G2062" s="5" t="s">
        <v>89</v>
      </c>
      <c r="H2062" t="s">
        <v>32</v>
      </c>
      <c r="I2062" s="4">
        <v>3200</v>
      </c>
      <c r="J2062" s="5">
        <v>3</v>
      </c>
      <c r="K2062" s="4">
        <v>9600</v>
      </c>
      <c r="L2062" s="4">
        <v>1920</v>
      </c>
      <c r="M2062" s="3">
        <v>0.2</v>
      </c>
    </row>
    <row r="2063" spans="2:13" x14ac:dyDescent="0.25">
      <c r="B2063" t="s">
        <v>27</v>
      </c>
      <c r="C2063" s="1" t="s">
        <v>20</v>
      </c>
      <c r="D2063" s="2">
        <v>44829</v>
      </c>
      <c r="E2063" s="5" t="s">
        <v>83</v>
      </c>
      <c r="F2063" s="5" t="s">
        <v>88</v>
      </c>
      <c r="G2063" s="5" t="s">
        <v>89</v>
      </c>
      <c r="H2063" t="s">
        <v>35</v>
      </c>
      <c r="I2063" s="4">
        <v>4500</v>
      </c>
      <c r="J2063" s="5">
        <v>2</v>
      </c>
      <c r="K2063" s="4">
        <v>9000</v>
      </c>
      <c r="L2063" s="4">
        <v>2250</v>
      </c>
      <c r="M2063" s="3">
        <v>0.25</v>
      </c>
    </row>
    <row r="2064" spans="2:13" x14ac:dyDescent="0.25">
      <c r="B2064" t="s">
        <v>27</v>
      </c>
      <c r="C2064" s="1" t="s">
        <v>20</v>
      </c>
      <c r="D2064" s="2">
        <v>44836</v>
      </c>
      <c r="E2064" s="5" t="s">
        <v>83</v>
      </c>
      <c r="F2064" s="5" t="s">
        <v>88</v>
      </c>
      <c r="G2064" s="5" t="s">
        <v>89</v>
      </c>
      <c r="H2064" t="s">
        <v>30</v>
      </c>
      <c r="I2064" s="4">
        <v>3400</v>
      </c>
      <c r="J2064" s="5">
        <v>10</v>
      </c>
      <c r="K2064" s="4">
        <v>34000</v>
      </c>
      <c r="L2064" s="4">
        <v>11900</v>
      </c>
      <c r="M2064" s="3">
        <v>0.35</v>
      </c>
    </row>
    <row r="2065" spans="2:13" x14ac:dyDescent="0.25">
      <c r="B2065" t="s">
        <v>13</v>
      </c>
      <c r="C2065" s="1" t="s">
        <v>20</v>
      </c>
      <c r="D2065" s="2">
        <v>44843</v>
      </c>
      <c r="E2065" s="5" t="s">
        <v>83</v>
      </c>
      <c r="F2065" s="5" t="s">
        <v>88</v>
      </c>
      <c r="G2065" s="5" t="s">
        <v>89</v>
      </c>
      <c r="H2065" t="s">
        <v>21</v>
      </c>
      <c r="I2065" s="4">
        <v>1200</v>
      </c>
      <c r="J2065" s="5">
        <v>8</v>
      </c>
      <c r="K2065" s="4">
        <v>9600</v>
      </c>
      <c r="L2065" s="4">
        <v>2880</v>
      </c>
      <c r="M2065" s="3">
        <v>0.3</v>
      </c>
    </row>
    <row r="2066" spans="2:13" x14ac:dyDescent="0.25">
      <c r="B2066" t="s">
        <v>27</v>
      </c>
      <c r="C2066" s="1" t="s">
        <v>20</v>
      </c>
      <c r="D2066" s="2">
        <v>44850</v>
      </c>
      <c r="E2066" s="5" t="s">
        <v>83</v>
      </c>
      <c r="F2066" s="5" t="s">
        <v>88</v>
      </c>
      <c r="G2066" s="5" t="s">
        <v>89</v>
      </c>
      <c r="H2066" t="s">
        <v>35</v>
      </c>
      <c r="I2066" s="4">
        <v>4500</v>
      </c>
      <c r="J2066" s="5">
        <v>9</v>
      </c>
      <c r="K2066" s="4">
        <v>40500</v>
      </c>
      <c r="L2066" s="4">
        <v>10125</v>
      </c>
      <c r="M2066" s="3">
        <v>0.25</v>
      </c>
    </row>
    <row r="2067" spans="2:13" x14ac:dyDescent="0.25">
      <c r="B2067" t="s">
        <v>13</v>
      </c>
      <c r="C2067" s="1" t="s">
        <v>20</v>
      </c>
      <c r="D2067" s="2">
        <v>44857</v>
      </c>
      <c r="E2067" s="5" t="s">
        <v>83</v>
      </c>
      <c r="F2067" s="5" t="s">
        <v>88</v>
      </c>
      <c r="G2067" s="5" t="s">
        <v>89</v>
      </c>
      <c r="H2067" t="s">
        <v>26</v>
      </c>
      <c r="I2067" s="4">
        <v>1700</v>
      </c>
      <c r="J2067" s="5">
        <v>11</v>
      </c>
      <c r="K2067" s="4">
        <v>18700</v>
      </c>
      <c r="L2067" s="4">
        <v>9350</v>
      </c>
      <c r="M2067" s="3">
        <v>0.5</v>
      </c>
    </row>
    <row r="2068" spans="2:13" x14ac:dyDescent="0.25">
      <c r="B2068" t="s">
        <v>13</v>
      </c>
      <c r="C2068" s="1" t="s">
        <v>20</v>
      </c>
      <c r="D2068" s="2">
        <v>44864</v>
      </c>
      <c r="E2068" s="5" t="s">
        <v>83</v>
      </c>
      <c r="F2068" s="5" t="s">
        <v>88</v>
      </c>
      <c r="G2068" s="5" t="s">
        <v>89</v>
      </c>
      <c r="H2068" t="s">
        <v>26</v>
      </c>
      <c r="I2068" s="4">
        <v>1700</v>
      </c>
      <c r="J2068" s="5">
        <v>5</v>
      </c>
      <c r="K2068" s="4">
        <v>8500</v>
      </c>
      <c r="L2068" s="4">
        <v>4250</v>
      </c>
      <c r="M2068" s="3">
        <v>0.5</v>
      </c>
    </row>
    <row r="2069" spans="2:13" x14ac:dyDescent="0.25">
      <c r="B2069" t="s">
        <v>13</v>
      </c>
      <c r="C2069" s="1" t="s">
        <v>20</v>
      </c>
      <c r="D2069" s="2">
        <v>44871</v>
      </c>
      <c r="E2069" s="5" t="s">
        <v>83</v>
      </c>
      <c r="F2069" s="5" t="s">
        <v>88</v>
      </c>
      <c r="G2069" s="5" t="s">
        <v>89</v>
      </c>
      <c r="H2069" t="s">
        <v>35</v>
      </c>
      <c r="I2069" s="4">
        <v>4500</v>
      </c>
      <c r="J2069" s="5">
        <v>15</v>
      </c>
      <c r="K2069" s="4">
        <v>67500</v>
      </c>
      <c r="L2069" s="4">
        <v>16875</v>
      </c>
      <c r="M2069" s="3">
        <v>0.25</v>
      </c>
    </row>
    <row r="2070" spans="2:13" x14ac:dyDescent="0.25">
      <c r="B2070" t="s">
        <v>27</v>
      </c>
      <c r="C2070" s="1" t="s">
        <v>20</v>
      </c>
      <c r="D2070" s="2">
        <v>44878</v>
      </c>
      <c r="E2070" s="5" t="s">
        <v>83</v>
      </c>
      <c r="F2070" s="5" t="s">
        <v>88</v>
      </c>
      <c r="G2070" s="5" t="s">
        <v>89</v>
      </c>
      <c r="H2070" t="s">
        <v>30</v>
      </c>
      <c r="I2070" s="4">
        <v>3400</v>
      </c>
      <c r="J2070" s="5">
        <v>10</v>
      </c>
      <c r="K2070" s="4">
        <v>34000</v>
      </c>
      <c r="L2070" s="4">
        <v>11900</v>
      </c>
      <c r="M2070" s="3">
        <v>0.35</v>
      </c>
    </row>
    <row r="2071" spans="2:13" x14ac:dyDescent="0.25">
      <c r="B2071" t="s">
        <v>34</v>
      </c>
      <c r="C2071" s="1" t="s">
        <v>20</v>
      </c>
      <c r="D2071" s="2">
        <v>44885</v>
      </c>
      <c r="E2071" s="5" t="s">
        <v>83</v>
      </c>
      <c r="F2071" s="5" t="s">
        <v>88</v>
      </c>
      <c r="G2071" s="5" t="s">
        <v>89</v>
      </c>
      <c r="H2071" t="s">
        <v>31</v>
      </c>
      <c r="I2071" s="4">
        <v>5300</v>
      </c>
      <c r="J2071" s="5">
        <v>4</v>
      </c>
      <c r="K2071" s="4">
        <v>21200</v>
      </c>
      <c r="L2071" s="4">
        <v>6360</v>
      </c>
      <c r="M2071" s="3">
        <v>0.3</v>
      </c>
    </row>
    <row r="2072" spans="2:13" x14ac:dyDescent="0.25">
      <c r="B2072" t="s">
        <v>13</v>
      </c>
      <c r="C2072" s="1" t="s">
        <v>20</v>
      </c>
      <c r="D2072" s="2">
        <v>44892</v>
      </c>
      <c r="E2072" s="5" t="s">
        <v>83</v>
      </c>
      <c r="F2072" s="5" t="s">
        <v>88</v>
      </c>
      <c r="G2072" s="5" t="s">
        <v>89</v>
      </c>
      <c r="H2072" t="s">
        <v>33</v>
      </c>
      <c r="I2072" s="4">
        <v>4600</v>
      </c>
      <c r="J2072" s="5">
        <v>6</v>
      </c>
      <c r="K2072" s="4">
        <v>27600</v>
      </c>
      <c r="L2072" s="4">
        <v>6900</v>
      </c>
      <c r="M2072" s="3">
        <v>0.25</v>
      </c>
    </row>
    <row r="2073" spans="2:13" x14ac:dyDescent="0.25">
      <c r="B2073" t="s">
        <v>27</v>
      </c>
      <c r="C2073" s="1" t="s">
        <v>14</v>
      </c>
      <c r="D2073" s="2">
        <v>44899</v>
      </c>
      <c r="E2073" s="5" t="s">
        <v>83</v>
      </c>
      <c r="F2073" s="5" t="s">
        <v>88</v>
      </c>
      <c r="G2073" s="5" t="s">
        <v>89</v>
      </c>
      <c r="H2073" t="s">
        <v>30</v>
      </c>
      <c r="I2073" s="4">
        <v>3400</v>
      </c>
      <c r="J2073" s="5">
        <v>2</v>
      </c>
      <c r="K2073" s="4">
        <v>6800</v>
      </c>
      <c r="L2073" s="4">
        <v>2380</v>
      </c>
      <c r="M2073" s="3">
        <v>0.35</v>
      </c>
    </row>
    <row r="2074" spans="2:13" x14ac:dyDescent="0.25">
      <c r="B2074" t="s">
        <v>13</v>
      </c>
      <c r="C2074" s="1" t="s">
        <v>20</v>
      </c>
      <c r="D2074" s="2">
        <v>44906</v>
      </c>
      <c r="E2074" s="5" t="s">
        <v>83</v>
      </c>
      <c r="F2074" s="5" t="s">
        <v>88</v>
      </c>
      <c r="G2074" s="5" t="s">
        <v>89</v>
      </c>
      <c r="H2074" t="s">
        <v>33</v>
      </c>
      <c r="I2074" s="4">
        <v>4600</v>
      </c>
      <c r="J2074" s="5">
        <v>7</v>
      </c>
      <c r="K2074" s="4">
        <v>32200</v>
      </c>
      <c r="L2074" s="4">
        <v>8050</v>
      </c>
      <c r="M2074" s="3">
        <v>0.25</v>
      </c>
    </row>
    <row r="2075" spans="2:13" x14ac:dyDescent="0.25">
      <c r="B2075" t="s">
        <v>27</v>
      </c>
      <c r="C2075" s="1" t="s">
        <v>20</v>
      </c>
      <c r="D2075" s="2">
        <v>44913</v>
      </c>
      <c r="E2075" s="5" t="s">
        <v>83</v>
      </c>
      <c r="F2075" s="5" t="s">
        <v>88</v>
      </c>
      <c r="G2075" s="5" t="s">
        <v>89</v>
      </c>
      <c r="H2075" t="s">
        <v>31</v>
      </c>
      <c r="I2075" s="4">
        <v>5300</v>
      </c>
      <c r="J2075" s="5">
        <v>8</v>
      </c>
      <c r="K2075" s="4">
        <v>42400</v>
      </c>
      <c r="L2075" s="4">
        <v>12720</v>
      </c>
      <c r="M2075" s="3">
        <v>0.3</v>
      </c>
    </row>
    <row r="2076" spans="2:13" x14ac:dyDescent="0.25">
      <c r="B2076" t="s">
        <v>27</v>
      </c>
      <c r="C2076" s="1" t="s">
        <v>20</v>
      </c>
      <c r="D2076" s="2">
        <v>44920</v>
      </c>
      <c r="E2076" s="5" t="s">
        <v>83</v>
      </c>
      <c r="F2076" s="5" t="s">
        <v>88</v>
      </c>
      <c r="G2076" s="5" t="s">
        <v>89</v>
      </c>
      <c r="H2076" t="s">
        <v>21</v>
      </c>
      <c r="I2076" s="4">
        <v>1200</v>
      </c>
      <c r="J2076" s="5">
        <v>5</v>
      </c>
      <c r="K2076" s="4">
        <v>6000</v>
      </c>
      <c r="L2076" s="4">
        <v>1800</v>
      </c>
      <c r="M2076" s="3">
        <v>0.3</v>
      </c>
    </row>
    <row r="2077" spans="2:13" x14ac:dyDescent="0.25">
      <c r="B2077" t="s">
        <v>22</v>
      </c>
      <c r="C2077" s="1" t="s">
        <v>14</v>
      </c>
      <c r="D2077" s="2">
        <v>44927</v>
      </c>
      <c r="E2077" s="5" t="s">
        <v>83</v>
      </c>
      <c r="F2077" s="5" t="s">
        <v>88</v>
      </c>
      <c r="G2077" s="5" t="s">
        <v>89</v>
      </c>
      <c r="H2077" t="s">
        <v>23</v>
      </c>
      <c r="I2077" s="4">
        <v>5130</v>
      </c>
      <c r="J2077" s="5">
        <v>7</v>
      </c>
      <c r="K2077" s="4">
        <v>35910</v>
      </c>
      <c r="L2077" s="4">
        <v>14364</v>
      </c>
      <c r="M2077" s="3">
        <v>0.4</v>
      </c>
    </row>
    <row r="2078" spans="2:13" x14ac:dyDescent="0.25">
      <c r="B2078" t="s">
        <v>34</v>
      </c>
      <c r="C2078" s="1" t="s">
        <v>20</v>
      </c>
      <c r="D2078" s="2">
        <v>44934</v>
      </c>
      <c r="E2078" s="5" t="s">
        <v>83</v>
      </c>
      <c r="F2078" s="5" t="s">
        <v>88</v>
      </c>
      <c r="G2078" s="5" t="s">
        <v>89</v>
      </c>
      <c r="H2078" t="s">
        <v>18</v>
      </c>
      <c r="I2078" s="4">
        <v>8902</v>
      </c>
      <c r="J2078" s="5">
        <v>6</v>
      </c>
      <c r="K2078" s="4">
        <v>53412</v>
      </c>
      <c r="L2078" s="4">
        <v>18694.199999999997</v>
      </c>
      <c r="M2078" s="3">
        <v>0.35</v>
      </c>
    </row>
    <row r="2079" spans="2:13" x14ac:dyDescent="0.25">
      <c r="B2079" t="s">
        <v>13</v>
      </c>
      <c r="C2079" s="1" t="s">
        <v>20</v>
      </c>
      <c r="D2079" s="2">
        <v>44941</v>
      </c>
      <c r="E2079" s="5" t="s">
        <v>83</v>
      </c>
      <c r="F2079" s="5" t="s">
        <v>88</v>
      </c>
      <c r="G2079" s="5" t="s">
        <v>89</v>
      </c>
      <c r="H2079" t="s">
        <v>33</v>
      </c>
      <c r="I2079" s="4">
        <v>4600</v>
      </c>
      <c r="J2079" s="5">
        <v>11</v>
      </c>
      <c r="K2079" s="4">
        <v>50600</v>
      </c>
      <c r="L2079" s="4">
        <v>12650</v>
      </c>
      <c r="M2079" s="3">
        <v>0.25</v>
      </c>
    </row>
    <row r="2080" spans="2:13" x14ac:dyDescent="0.25">
      <c r="B2080" t="s">
        <v>24</v>
      </c>
      <c r="C2080" s="1" t="s">
        <v>20</v>
      </c>
      <c r="D2080" s="2">
        <v>44948</v>
      </c>
      <c r="E2080" s="5" t="s">
        <v>83</v>
      </c>
      <c r="F2080" s="5" t="s">
        <v>88</v>
      </c>
      <c r="G2080" s="5" t="s">
        <v>89</v>
      </c>
      <c r="H2080" t="s">
        <v>19</v>
      </c>
      <c r="I2080" s="4">
        <v>500</v>
      </c>
      <c r="J2080" s="5">
        <v>1</v>
      </c>
      <c r="K2080" s="4">
        <v>500</v>
      </c>
      <c r="L2080" s="4">
        <v>125</v>
      </c>
      <c r="M2080" s="3">
        <v>0.25</v>
      </c>
    </row>
    <row r="2081" spans="2:13" x14ac:dyDescent="0.25">
      <c r="B2081" t="s">
        <v>27</v>
      </c>
      <c r="C2081" s="1" t="s">
        <v>20</v>
      </c>
      <c r="D2081" s="2">
        <v>44955</v>
      </c>
      <c r="E2081" s="5" t="s">
        <v>83</v>
      </c>
      <c r="F2081" s="5" t="s">
        <v>88</v>
      </c>
      <c r="G2081" s="5" t="s">
        <v>89</v>
      </c>
      <c r="H2081" t="s">
        <v>18</v>
      </c>
      <c r="I2081" s="4">
        <v>8902</v>
      </c>
      <c r="J2081" s="5">
        <v>5</v>
      </c>
      <c r="K2081" s="4">
        <v>44510</v>
      </c>
      <c r="L2081" s="4">
        <v>15578.499999999998</v>
      </c>
      <c r="M2081" s="3">
        <v>0.35</v>
      </c>
    </row>
    <row r="2082" spans="2:13" x14ac:dyDescent="0.25">
      <c r="B2082" t="s">
        <v>13</v>
      </c>
      <c r="C2082" s="1" t="s">
        <v>14</v>
      </c>
      <c r="D2082" s="2">
        <v>44962</v>
      </c>
      <c r="E2082" s="5" t="s">
        <v>83</v>
      </c>
      <c r="F2082" s="5" t="s">
        <v>88</v>
      </c>
      <c r="G2082" s="5" t="s">
        <v>89</v>
      </c>
      <c r="H2082" t="s">
        <v>26</v>
      </c>
      <c r="I2082" s="4">
        <v>1700</v>
      </c>
      <c r="J2082" s="5">
        <v>5</v>
      </c>
      <c r="K2082" s="4">
        <v>8500</v>
      </c>
      <c r="L2082" s="4">
        <v>4250</v>
      </c>
      <c r="M2082" s="3">
        <v>0.5</v>
      </c>
    </row>
    <row r="2083" spans="2:13" x14ac:dyDescent="0.25">
      <c r="B2083" t="s">
        <v>24</v>
      </c>
      <c r="C2083" s="1" t="s">
        <v>20</v>
      </c>
      <c r="D2083" s="2">
        <v>44969</v>
      </c>
      <c r="E2083" s="5" t="s">
        <v>83</v>
      </c>
      <c r="F2083" s="5" t="s">
        <v>88</v>
      </c>
      <c r="G2083" s="5" t="s">
        <v>89</v>
      </c>
      <c r="H2083" t="s">
        <v>19</v>
      </c>
      <c r="I2083" s="4">
        <v>500</v>
      </c>
      <c r="J2083" s="5">
        <v>12</v>
      </c>
      <c r="K2083" s="4">
        <v>6000</v>
      </c>
      <c r="L2083" s="4">
        <v>1500</v>
      </c>
      <c r="M2083" s="3">
        <v>0.25</v>
      </c>
    </row>
    <row r="2084" spans="2:13" x14ac:dyDescent="0.25">
      <c r="B2084" t="s">
        <v>27</v>
      </c>
      <c r="C2084" s="1" t="s">
        <v>20</v>
      </c>
      <c r="D2084" s="2">
        <v>44976</v>
      </c>
      <c r="E2084" s="5" t="s">
        <v>83</v>
      </c>
      <c r="F2084" s="5" t="s">
        <v>88</v>
      </c>
      <c r="G2084" s="5" t="s">
        <v>89</v>
      </c>
      <c r="H2084" t="s">
        <v>35</v>
      </c>
      <c r="I2084" s="4">
        <v>4500</v>
      </c>
      <c r="J2084" s="5">
        <v>12</v>
      </c>
      <c r="K2084" s="4">
        <v>54000</v>
      </c>
      <c r="L2084" s="4">
        <v>13500</v>
      </c>
      <c r="M2084" s="3">
        <v>0.25</v>
      </c>
    </row>
    <row r="2085" spans="2:13" x14ac:dyDescent="0.25">
      <c r="B2085" t="s">
        <v>13</v>
      </c>
      <c r="C2085" s="1" t="s">
        <v>20</v>
      </c>
      <c r="D2085" s="2">
        <v>44983</v>
      </c>
      <c r="E2085" s="5" t="s">
        <v>83</v>
      </c>
      <c r="F2085" s="5" t="s">
        <v>88</v>
      </c>
      <c r="G2085" s="5" t="s">
        <v>89</v>
      </c>
      <c r="H2085" t="s">
        <v>31</v>
      </c>
      <c r="I2085" s="4">
        <v>5300</v>
      </c>
      <c r="J2085" s="5">
        <v>8</v>
      </c>
      <c r="K2085" s="4">
        <v>42400</v>
      </c>
      <c r="L2085" s="4">
        <v>12720</v>
      </c>
      <c r="M2085" s="3">
        <v>0.3</v>
      </c>
    </row>
    <row r="2086" spans="2:13" x14ac:dyDescent="0.25">
      <c r="B2086" t="s">
        <v>24</v>
      </c>
      <c r="C2086" s="1" t="s">
        <v>14</v>
      </c>
      <c r="D2086" s="2">
        <v>44990</v>
      </c>
      <c r="E2086" s="5" t="s">
        <v>83</v>
      </c>
      <c r="F2086" s="5" t="s">
        <v>88</v>
      </c>
      <c r="G2086" s="5" t="s">
        <v>89</v>
      </c>
      <c r="H2086" t="s">
        <v>25</v>
      </c>
      <c r="I2086" s="4">
        <v>300</v>
      </c>
      <c r="J2086" s="5">
        <v>8</v>
      </c>
      <c r="K2086" s="4">
        <v>2400</v>
      </c>
      <c r="L2086" s="4">
        <v>360</v>
      </c>
      <c r="M2086" s="3">
        <v>0.15</v>
      </c>
    </row>
    <row r="2087" spans="2:13" x14ac:dyDescent="0.25">
      <c r="B2087" t="s">
        <v>24</v>
      </c>
      <c r="C2087" s="1" t="s">
        <v>20</v>
      </c>
      <c r="D2087" s="2">
        <v>44997</v>
      </c>
      <c r="E2087" s="5" t="s">
        <v>83</v>
      </c>
      <c r="F2087" s="5" t="s">
        <v>88</v>
      </c>
      <c r="G2087" s="5" t="s">
        <v>89</v>
      </c>
      <c r="H2087" t="s">
        <v>32</v>
      </c>
      <c r="I2087" s="4">
        <v>3200</v>
      </c>
      <c r="J2087" s="5">
        <v>8</v>
      </c>
      <c r="K2087" s="4">
        <v>25600</v>
      </c>
      <c r="L2087" s="4">
        <v>5120</v>
      </c>
      <c r="M2087" s="3">
        <v>0.2</v>
      </c>
    </row>
    <row r="2088" spans="2:13" x14ac:dyDescent="0.25">
      <c r="B2088" t="s">
        <v>22</v>
      </c>
      <c r="C2088" s="1" t="s">
        <v>14</v>
      </c>
      <c r="D2088" s="2">
        <v>45004</v>
      </c>
      <c r="E2088" s="5" t="s">
        <v>83</v>
      </c>
      <c r="F2088" s="5" t="s">
        <v>88</v>
      </c>
      <c r="G2088" s="5" t="s">
        <v>89</v>
      </c>
      <c r="H2088" t="s">
        <v>28</v>
      </c>
      <c r="I2088" s="4">
        <v>1500</v>
      </c>
      <c r="J2088" s="5">
        <v>15</v>
      </c>
      <c r="K2088" s="4">
        <v>22500</v>
      </c>
      <c r="L2088" s="4">
        <v>9000</v>
      </c>
      <c r="M2088" s="3">
        <v>0.4</v>
      </c>
    </row>
    <row r="2089" spans="2:13" x14ac:dyDescent="0.25">
      <c r="B2089" t="s">
        <v>13</v>
      </c>
      <c r="C2089" s="1" t="s">
        <v>20</v>
      </c>
      <c r="D2089" s="2">
        <v>45011</v>
      </c>
      <c r="E2089" s="5" t="s">
        <v>83</v>
      </c>
      <c r="F2089" s="5" t="s">
        <v>88</v>
      </c>
      <c r="G2089" s="5" t="s">
        <v>89</v>
      </c>
      <c r="H2089" t="s">
        <v>25</v>
      </c>
      <c r="I2089" s="4">
        <v>300</v>
      </c>
      <c r="J2089" s="5">
        <v>12</v>
      </c>
      <c r="K2089" s="4">
        <v>3600</v>
      </c>
      <c r="L2089" s="4">
        <v>540</v>
      </c>
      <c r="M2089" s="3">
        <v>0.15</v>
      </c>
    </row>
    <row r="2090" spans="2:13" x14ac:dyDescent="0.25">
      <c r="B2090" t="s">
        <v>13</v>
      </c>
      <c r="C2090" s="1" t="s">
        <v>14</v>
      </c>
      <c r="D2090" s="2">
        <v>45018</v>
      </c>
      <c r="E2090" s="5" t="s">
        <v>83</v>
      </c>
      <c r="F2090" s="5" t="s">
        <v>88</v>
      </c>
      <c r="G2090" s="5" t="s">
        <v>89</v>
      </c>
      <c r="H2090" t="s">
        <v>33</v>
      </c>
      <c r="I2090" s="4">
        <v>4600</v>
      </c>
      <c r="J2090" s="5">
        <v>1</v>
      </c>
      <c r="K2090" s="4">
        <v>4600</v>
      </c>
      <c r="L2090" s="4">
        <v>1150</v>
      </c>
      <c r="M2090" s="3">
        <v>0.25</v>
      </c>
    </row>
    <row r="2091" spans="2:13" x14ac:dyDescent="0.25">
      <c r="B2091" t="s">
        <v>13</v>
      </c>
      <c r="C2091" s="1" t="s">
        <v>20</v>
      </c>
      <c r="D2091" s="2">
        <v>45025</v>
      </c>
      <c r="E2091" s="5" t="s">
        <v>83</v>
      </c>
      <c r="F2091" s="5" t="s">
        <v>88</v>
      </c>
      <c r="G2091" s="5" t="s">
        <v>89</v>
      </c>
      <c r="H2091" t="s">
        <v>19</v>
      </c>
      <c r="I2091" s="4">
        <v>500</v>
      </c>
      <c r="J2091" s="5">
        <v>3</v>
      </c>
      <c r="K2091" s="4">
        <v>1500</v>
      </c>
      <c r="L2091" s="4">
        <v>375</v>
      </c>
      <c r="M2091" s="3">
        <v>0.25</v>
      </c>
    </row>
    <row r="2092" spans="2:13" x14ac:dyDescent="0.25">
      <c r="B2092" t="s">
        <v>24</v>
      </c>
      <c r="C2092" s="1" t="s">
        <v>14</v>
      </c>
      <c r="D2092" s="2">
        <v>45032</v>
      </c>
      <c r="E2092" s="5" t="s">
        <v>83</v>
      </c>
      <c r="F2092" s="5" t="s">
        <v>88</v>
      </c>
      <c r="G2092" s="5" t="s">
        <v>89</v>
      </c>
      <c r="H2092" t="s">
        <v>21</v>
      </c>
      <c r="I2092" s="4">
        <v>1200</v>
      </c>
      <c r="J2092" s="5">
        <v>10</v>
      </c>
      <c r="K2092" s="4">
        <v>12000</v>
      </c>
      <c r="L2092" s="4">
        <v>3600</v>
      </c>
      <c r="M2092" s="3">
        <v>0.3</v>
      </c>
    </row>
    <row r="2093" spans="2:13" x14ac:dyDescent="0.25">
      <c r="B2093" t="s">
        <v>24</v>
      </c>
      <c r="C2093" s="1" t="s">
        <v>14</v>
      </c>
      <c r="D2093" s="2">
        <v>45039</v>
      </c>
      <c r="E2093" s="5" t="s">
        <v>83</v>
      </c>
      <c r="F2093" s="5" t="s">
        <v>88</v>
      </c>
      <c r="G2093" s="5" t="s">
        <v>89</v>
      </c>
      <c r="H2093" t="s">
        <v>28</v>
      </c>
      <c r="I2093" s="4">
        <v>1500</v>
      </c>
      <c r="J2093" s="5">
        <v>5</v>
      </c>
      <c r="K2093" s="4">
        <v>7500</v>
      </c>
      <c r="L2093" s="4">
        <v>3000</v>
      </c>
      <c r="M2093" s="3">
        <v>0.4</v>
      </c>
    </row>
    <row r="2094" spans="2:13" x14ac:dyDescent="0.25">
      <c r="B2094" t="s">
        <v>13</v>
      </c>
      <c r="C2094" s="1" t="s">
        <v>20</v>
      </c>
      <c r="D2094" s="2">
        <v>45046</v>
      </c>
      <c r="E2094" s="5" t="s">
        <v>83</v>
      </c>
      <c r="F2094" s="5" t="s">
        <v>88</v>
      </c>
      <c r="G2094" s="5" t="s">
        <v>89</v>
      </c>
      <c r="H2094" t="s">
        <v>28</v>
      </c>
      <c r="I2094" s="4">
        <v>1500</v>
      </c>
      <c r="J2094" s="5">
        <v>6</v>
      </c>
      <c r="K2094" s="4">
        <v>9000</v>
      </c>
      <c r="L2094" s="4">
        <v>3600</v>
      </c>
      <c r="M2094" s="3">
        <v>0.4</v>
      </c>
    </row>
    <row r="2095" spans="2:13" x14ac:dyDescent="0.25">
      <c r="B2095" t="s">
        <v>13</v>
      </c>
      <c r="C2095" s="1" t="s">
        <v>20</v>
      </c>
      <c r="D2095" s="2">
        <v>45053</v>
      </c>
      <c r="E2095" s="5" t="s">
        <v>83</v>
      </c>
      <c r="F2095" s="5" t="s">
        <v>88</v>
      </c>
      <c r="G2095" s="5" t="s">
        <v>89</v>
      </c>
      <c r="H2095" t="s">
        <v>32</v>
      </c>
      <c r="I2095" s="4">
        <v>3200</v>
      </c>
      <c r="J2095" s="5">
        <v>7</v>
      </c>
      <c r="K2095" s="4">
        <v>22400</v>
      </c>
      <c r="L2095" s="4">
        <v>4480</v>
      </c>
      <c r="M2095" s="3">
        <v>0.2</v>
      </c>
    </row>
    <row r="2096" spans="2:13" x14ac:dyDescent="0.25">
      <c r="B2096" t="s">
        <v>27</v>
      </c>
      <c r="C2096" s="1" t="s">
        <v>20</v>
      </c>
      <c r="D2096" s="2">
        <v>45060</v>
      </c>
      <c r="E2096" s="5" t="s">
        <v>83</v>
      </c>
      <c r="F2096" s="5" t="s">
        <v>88</v>
      </c>
      <c r="G2096" s="5" t="s">
        <v>89</v>
      </c>
      <c r="H2096" t="s">
        <v>25</v>
      </c>
      <c r="I2096" s="4">
        <v>300</v>
      </c>
      <c r="J2096" s="5">
        <v>11</v>
      </c>
      <c r="K2096" s="4">
        <v>3300</v>
      </c>
      <c r="L2096" s="4">
        <v>495</v>
      </c>
      <c r="M2096" s="3">
        <v>0.15</v>
      </c>
    </row>
    <row r="2097" spans="2:13" x14ac:dyDescent="0.25">
      <c r="B2097" t="s">
        <v>22</v>
      </c>
      <c r="C2097" s="1" t="s">
        <v>20</v>
      </c>
      <c r="D2097" s="2">
        <v>45067</v>
      </c>
      <c r="E2097" s="5" t="s">
        <v>83</v>
      </c>
      <c r="F2097" s="5" t="s">
        <v>88</v>
      </c>
      <c r="G2097" s="5" t="s">
        <v>89</v>
      </c>
      <c r="H2097" t="s">
        <v>33</v>
      </c>
      <c r="I2097" s="4">
        <v>4600</v>
      </c>
      <c r="J2097" s="5">
        <v>2</v>
      </c>
      <c r="K2097" s="4">
        <v>9200</v>
      </c>
      <c r="L2097" s="4">
        <v>2300</v>
      </c>
      <c r="M2097" s="3">
        <v>0.25</v>
      </c>
    </row>
    <row r="2098" spans="2:13" x14ac:dyDescent="0.25">
      <c r="B2098" t="s">
        <v>27</v>
      </c>
      <c r="C2098" s="1" t="s">
        <v>14</v>
      </c>
      <c r="D2098" s="2">
        <v>45074</v>
      </c>
      <c r="E2098" s="5" t="s">
        <v>83</v>
      </c>
      <c r="F2098" s="5" t="s">
        <v>88</v>
      </c>
      <c r="G2098" s="5" t="s">
        <v>89</v>
      </c>
      <c r="H2098" t="s">
        <v>35</v>
      </c>
      <c r="I2098" s="4">
        <v>4500</v>
      </c>
      <c r="J2098" s="5">
        <v>1</v>
      </c>
      <c r="K2098" s="4">
        <v>4500</v>
      </c>
      <c r="L2098" s="4">
        <v>1125</v>
      </c>
      <c r="M2098" s="3">
        <v>0.25</v>
      </c>
    </row>
    <row r="2099" spans="2:13" x14ac:dyDescent="0.25">
      <c r="B2099" t="s">
        <v>13</v>
      </c>
      <c r="C2099" s="1" t="s">
        <v>20</v>
      </c>
      <c r="D2099" s="2">
        <v>45081</v>
      </c>
      <c r="E2099" s="5" t="s">
        <v>83</v>
      </c>
      <c r="F2099" s="5" t="s">
        <v>88</v>
      </c>
      <c r="G2099" s="5" t="s">
        <v>89</v>
      </c>
      <c r="H2099" t="s">
        <v>21</v>
      </c>
      <c r="I2099" s="4">
        <v>1200</v>
      </c>
      <c r="J2099" s="5">
        <v>5</v>
      </c>
      <c r="K2099" s="4">
        <v>6000</v>
      </c>
      <c r="L2099" s="4">
        <v>1800</v>
      </c>
      <c r="M2099" s="3">
        <v>0.3</v>
      </c>
    </row>
    <row r="2100" spans="2:13" x14ac:dyDescent="0.25">
      <c r="B2100" t="s">
        <v>27</v>
      </c>
      <c r="C2100" s="1" t="s">
        <v>14</v>
      </c>
      <c r="D2100" s="2">
        <v>45088</v>
      </c>
      <c r="E2100" s="5" t="s">
        <v>83</v>
      </c>
      <c r="F2100" s="5" t="s">
        <v>88</v>
      </c>
      <c r="G2100" s="5" t="s">
        <v>89</v>
      </c>
      <c r="H2100" t="s">
        <v>18</v>
      </c>
      <c r="I2100" s="4">
        <v>8902</v>
      </c>
      <c r="J2100" s="5">
        <v>15</v>
      </c>
      <c r="K2100" s="4">
        <v>133530</v>
      </c>
      <c r="L2100" s="4">
        <v>46735.5</v>
      </c>
      <c r="M2100" s="3">
        <v>0.35</v>
      </c>
    </row>
    <row r="2101" spans="2:13" x14ac:dyDescent="0.25">
      <c r="B2101" t="s">
        <v>24</v>
      </c>
      <c r="C2101" s="1" t="s">
        <v>20</v>
      </c>
      <c r="D2101" s="2">
        <v>45095</v>
      </c>
      <c r="E2101" s="5" t="s">
        <v>83</v>
      </c>
      <c r="F2101" s="5" t="s">
        <v>88</v>
      </c>
      <c r="G2101" s="5" t="s">
        <v>89</v>
      </c>
      <c r="H2101" t="s">
        <v>33</v>
      </c>
      <c r="I2101" s="4">
        <v>4600</v>
      </c>
      <c r="J2101" s="5">
        <v>7</v>
      </c>
      <c r="K2101" s="4">
        <v>32200</v>
      </c>
      <c r="L2101" s="4">
        <v>8050</v>
      </c>
      <c r="M2101" s="3">
        <v>0.25</v>
      </c>
    </row>
    <row r="2102" spans="2:13" x14ac:dyDescent="0.25">
      <c r="B2102" t="s">
        <v>13</v>
      </c>
      <c r="C2102" s="1" t="s">
        <v>14</v>
      </c>
      <c r="D2102" s="2">
        <v>45102</v>
      </c>
      <c r="E2102" s="5" t="s">
        <v>83</v>
      </c>
      <c r="F2102" s="5" t="s">
        <v>88</v>
      </c>
      <c r="G2102" s="5" t="s">
        <v>89</v>
      </c>
      <c r="H2102" t="s">
        <v>32</v>
      </c>
      <c r="I2102" s="4">
        <v>3200</v>
      </c>
      <c r="J2102" s="5">
        <v>11</v>
      </c>
      <c r="K2102" s="4">
        <v>35200</v>
      </c>
      <c r="L2102" s="4">
        <v>7040</v>
      </c>
      <c r="M2102" s="3">
        <v>0.2</v>
      </c>
    </row>
    <row r="2103" spans="2:13" x14ac:dyDescent="0.25">
      <c r="B2103" t="s">
        <v>24</v>
      </c>
      <c r="C2103" s="1" t="s">
        <v>20</v>
      </c>
      <c r="D2103" s="2">
        <v>45109</v>
      </c>
      <c r="E2103" s="5" t="s">
        <v>83</v>
      </c>
      <c r="F2103" s="5" t="s">
        <v>88</v>
      </c>
      <c r="G2103" s="5" t="s">
        <v>89</v>
      </c>
      <c r="H2103" t="s">
        <v>32</v>
      </c>
      <c r="I2103" s="4">
        <v>3200</v>
      </c>
      <c r="J2103" s="5">
        <v>9</v>
      </c>
      <c r="K2103" s="4">
        <v>28800</v>
      </c>
      <c r="L2103" s="4">
        <v>5760</v>
      </c>
      <c r="M2103" s="3">
        <v>0.2</v>
      </c>
    </row>
    <row r="2104" spans="2:13" x14ac:dyDescent="0.25">
      <c r="B2104" t="s">
        <v>13</v>
      </c>
      <c r="C2104" s="1" t="s">
        <v>20</v>
      </c>
      <c r="D2104" s="2">
        <v>45116</v>
      </c>
      <c r="E2104" s="5" t="s">
        <v>83</v>
      </c>
      <c r="F2104" s="5" t="s">
        <v>88</v>
      </c>
      <c r="G2104" s="5" t="s">
        <v>89</v>
      </c>
      <c r="H2104" t="s">
        <v>30</v>
      </c>
      <c r="I2104" s="4">
        <v>3400</v>
      </c>
      <c r="J2104" s="5">
        <v>5</v>
      </c>
      <c r="K2104" s="4">
        <v>17000</v>
      </c>
      <c r="L2104" s="4">
        <v>5950</v>
      </c>
      <c r="M2104" s="3">
        <v>0.35</v>
      </c>
    </row>
    <row r="2105" spans="2:13" x14ac:dyDescent="0.25">
      <c r="B2105" t="s">
        <v>13</v>
      </c>
      <c r="C2105" s="1" t="s">
        <v>20</v>
      </c>
      <c r="D2105" s="2">
        <v>45123</v>
      </c>
      <c r="E2105" s="5" t="s">
        <v>83</v>
      </c>
      <c r="F2105" s="5" t="s">
        <v>88</v>
      </c>
      <c r="G2105" s="5" t="s">
        <v>89</v>
      </c>
      <c r="H2105" t="s">
        <v>33</v>
      </c>
      <c r="I2105" s="4">
        <v>4600</v>
      </c>
      <c r="J2105" s="5">
        <v>8</v>
      </c>
      <c r="K2105" s="4">
        <v>36800</v>
      </c>
      <c r="L2105" s="4">
        <v>9200</v>
      </c>
      <c r="M2105" s="3">
        <v>0.25</v>
      </c>
    </row>
    <row r="2106" spans="2:13" x14ac:dyDescent="0.25">
      <c r="B2106" t="s">
        <v>24</v>
      </c>
      <c r="C2106" s="1" t="s">
        <v>14</v>
      </c>
      <c r="D2106" s="2">
        <v>45130</v>
      </c>
      <c r="E2106" s="5" t="s">
        <v>83</v>
      </c>
      <c r="F2106" s="5" t="s">
        <v>88</v>
      </c>
      <c r="G2106" s="5" t="s">
        <v>89</v>
      </c>
      <c r="H2106" t="s">
        <v>33</v>
      </c>
      <c r="I2106" s="4">
        <v>4600</v>
      </c>
      <c r="J2106" s="5">
        <v>7</v>
      </c>
      <c r="K2106" s="4">
        <v>32200</v>
      </c>
      <c r="L2106" s="4">
        <v>8050</v>
      </c>
      <c r="M2106" s="3">
        <v>0.25</v>
      </c>
    </row>
    <row r="2107" spans="2:13" x14ac:dyDescent="0.25">
      <c r="B2107" t="s">
        <v>24</v>
      </c>
      <c r="C2107" s="1" t="s">
        <v>20</v>
      </c>
      <c r="D2107" s="2">
        <v>45137</v>
      </c>
      <c r="E2107" s="5" t="s">
        <v>83</v>
      </c>
      <c r="F2107" s="5" t="s">
        <v>88</v>
      </c>
      <c r="G2107" s="5" t="s">
        <v>89</v>
      </c>
      <c r="H2107" t="s">
        <v>18</v>
      </c>
      <c r="I2107" s="4">
        <v>8902</v>
      </c>
      <c r="J2107" s="5">
        <v>11</v>
      </c>
      <c r="K2107" s="4">
        <v>97922</v>
      </c>
      <c r="L2107" s="4">
        <v>34272.699999999997</v>
      </c>
      <c r="M2107" s="3">
        <v>0.35</v>
      </c>
    </row>
    <row r="2108" spans="2:13" x14ac:dyDescent="0.25">
      <c r="B2108" t="s">
        <v>13</v>
      </c>
      <c r="C2108" s="1" t="s">
        <v>20</v>
      </c>
      <c r="D2108" s="2">
        <v>45144</v>
      </c>
      <c r="E2108" s="5" t="s">
        <v>83</v>
      </c>
      <c r="F2108" s="5" t="s">
        <v>88</v>
      </c>
      <c r="G2108" s="5" t="s">
        <v>89</v>
      </c>
      <c r="H2108" t="s">
        <v>25</v>
      </c>
      <c r="I2108" s="4">
        <v>300</v>
      </c>
      <c r="J2108" s="5">
        <v>7</v>
      </c>
      <c r="K2108" s="4">
        <v>2100</v>
      </c>
      <c r="L2108" s="4">
        <v>315</v>
      </c>
      <c r="M2108" s="3">
        <v>0.15</v>
      </c>
    </row>
    <row r="2109" spans="2:13" x14ac:dyDescent="0.25">
      <c r="B2109" t="s">
        <v>13</v>
      </c>
      <c r="C2109" s="1" t="s">
        <v>14</v>
      </c>
      <c r="D2109" s="2">
        <v>45151</v>
      </c>
      <c r="E2109" s="5" t="s">
        <v>83</v>
      </c>
      <c r="F2109" s="5" t="s">
        <v>88</v>
      </c>
      <c r="G2109" s="5" t="s">
        <v>89</v>
      </c>
      <c r="H2109" t="s">
        <v>19</v>
      </c>
      <c r="I2109" s="4">
        <v>500</v>
      </c>
      <c r="J2109" s="5">
        <v>3</v>
      </c>
      <c r="K2109" s="4">
        <v>1500</v>
      </c>
      <c r="L2109" s="4">
        <v>375</v>
      </c>
      <c r="M2109" s="3">
        <v>0.25</v>
      </c>
    </row>
    <row r="2110" spans="2:13" x14ac:dyDescent="0.25">
      <c r="B2110" t="s">
        <v>22</v>
      </c>
      <c r="C2110" s="1" t="s">
        <v>20</v>
      </c>
      <c r="D2110" s="2">
        <v>45158</v>
      </c>
      <c r="E2110" s="5" t="s">
        <v>83</v>
      </c>
      <c r="F2110" s="5" t="s">
        <v>88</v>
      </c>
      <c r="G2110" s="5" t="s">
        <v>89</v>
      </c>
      <c r="H2110" t="s">
        <v>25</v>
      </c>
      <c r="I2110" s="4">
        <v>300</v>
      </c>
      <c r="J2110" s="5">
        <v>8</v>
      </c>
      <c r="K2110" s="4">
        <v>2400</v>
      </c>
      <c r="L2110" s="4">
        <v>360</v>
      </c>
      <c r="M2110" s="3">
        <v>0.15</v>
      </c>
    </row>
    <row r="2111" spans="2:13" x14ac:dyDescent="0.25">
      <c r="B2111" t="s">
        <v>27</v>
      </c>
      <c r="C2111" s="1" t="s">
        <v>20</v>
      </c>
      <c r="D2111" s="2">
        <v>45165</v>
      </c>
      <c r="E2111" s="5" t="s">
        <v>83</v>
      </c>
      <c r="F2111" s="5" t="s">
        <v>88</v>
      </c>
      <c r="G2111" s="5" t="s">
        <v>89</v>
      </c>
      <c r="H2111" t="s">
        <v>33</v>
      </c>
      <c r="I2111" s="4">
        <v>4600</v>
      </c>
      <c r="J2111" s="5">
        <v>2</v>
      </c>
      <c r="K2111" s="4">
        <v>9200</v>
      </c>
      <c r="L2111" s="4">
        <v>2300</v>
      </c>
      <c r="M2111" s="3">
        <v>0.25</v>
      </c>
    </row>
  </sheetData>
  <mergeCells count="1">
    <mergeCell ref="E2: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2 2 6 0 1 9 8 - 1 E 4 F - 4 B B 4 - 8 C 0 0 - 5 0 3 A 8 2 0 B 4 8 8 8 } "   T o u r I d = " 8 2 2 4 f 9 9 6 - 3 2 9 5 - 4 b 3 4 - b b 0 f - 5 9 6 8 1 a 1 3 6 3 c 3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2 3 6 3 0 b 1 - 9 8 4 6 - 4 5 3 a - a 2 d d - 9 2 c 3 e 6 1 0 e 7 2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 - 1 3 . 3 8 4 9 4 5 1 1 5 5 9 5 8 4 2 < / L a t i t u d e > < L o n g i t u d e > - 4 1 . 0 6 6 0 2 2 1 1 5 8 8 5 4 7 4 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 G u i d = " 9 e 3 1 a 8 c 3 - 6 c 3 c - 4 5 c c - a a 9 9 - d f 7 7 7 5 6 3 3 5 e d "   R e v = " 2 "   R e v G u i d = " a 2 8 6 2 a 4 b - 9 6 c 9 - 4 e 6 b - b 4 a 9 - 3 4 5 5 b 5 e e d 0 5 3 " 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2E35380FB0E45B0CD960263BB4887" ma:contentTypeVersion="14" ma:contentTypeDescription="Create a new document." ma:contentTypeScope="" ma:versionID="7ec392622f753b6876be555e33c373ef">
  <xsd:schema xmlns:xsd="http://www.w3.org/2001/XMLSchema" xmlns:xs="http://www.w3.org/2001/XMLSchema" xmlns:p="http://schemas.microsoft.com/office/2006/metadata/properties" xmlns:ns3="37cdbe14-897c-4f08-a463-d0e30bb08377" xmlns:ns4="244b09b2-2206-4c48-a0b7-1e4a05a5caab" targetNamespace="http://schemas.microsoft.com/office/2006/metadata/properties" ma:root="true" ma:fieldsID="afca76b0d8adfacc943e3b1a7adad174" ns3:_="" ns4:_="">
    <xsd:import namespace="37cdbe14-897c-4f08-a463-d0e30bb08377"/>
    <xsd:import namespace="244b09b2-2206-4c48-a0b7-1e4a05a5ca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dbe14-897c-4f08-a463-d0e30bb08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b09b2-2206-4c48-a0b7-1e4a05a5c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cdbe14-897c-4f08-a463-d0e30bb08377" xsi:nil="true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Y 3 W 7 a M B T H X y X K P U 5 s 5 8 O u I B X Q g q i K F A V p 2 q 2 b u G A t J F M c S t W 3 m X a 1 Z 9 j F L n i g v c I O h Y J o m U g j o X C F H H 8 d z i / + / 4 / z 9 / e f 9 v X z P D W e Z K F V n n V M j G z T k F m c J y q b d s x F + d h i 5 n X Q 7 k H z X p T 3 e d Y X 8 U w a M C n T V 8 8 6 6 Z i z s v x + Z V n L 5 R I t K c q L q U V s G 1 t f x / c T G D k X 5 m 6 w O j 2 4 p T J d i i y W Z t A e 6 c 3 M 3 a y 5 i o t c 5 4 8 l S k Q p 0 J P S C 5 G q F 1 F C 6 G g q c 5 p Y 6 / h h p v G t Y 1 6 L Z K 6 y G 6 X L Q s V l J 4 y g 4 4 t I F 9 K Y x R 2 z L B b r P Y Y y j 6 T O 0 8 V 6 D f 2 u b a R l x 2 w R F z n U d n x u u 6 a R Q o 5 a D k e E O S 7 G r g / J g j H d z U 4 Q E K y C Y d l B X s x F W c q k m y S F 1 D o I R S G y 1 Y + 2 9 a G n v R 0 y U D J N I I J 1 u N n U e N b q K l P p N l D D q t 8 R h F H b 2 q x 6 c p G g V w i t 0 v 1 4 6 1 1 0 1 k H C g v Z h G 8 K 3 X l M M v 6 P j G M b D m h g w R x w z z 7 G x 8 4 a B I k 5 d D 5 7 S q h j G K h P a G M p C K N 0 I i / F w n 9 s T p M / P I r y t y Y I h m 7 n Y 4 z 7 f o q A O w H E 8 y l x S F U U o i 0 z M H x Z x 3 g i I 8 P a C Q E R 3 N U E Q g r j N G O g t H I G N N l G E u e d T X h l E p H I j k c a d y K Q q m o E R 3 V 0 S j E O F e h S p r u Y U L m T e Z z 7 F k P p X F j 5 i v s s 5 8 S v b R K T A i U G f Z C N n I v q E O N 2 r h 9 W v Q o k 9 u F N W c e A c r 9 Z K P X h 7 f Y / Z L t 5 k D D v I Y w Q S a M O D D 8 Z K j h l r J K Y L D V G c z V e D t x 0 O L T S Y q B j t / / w p L R + V q x / p Z 7 L 1 a W O 9 G d T U E O w i n x O M b W d n r P D i c t 9 3 Q e S P Y D h a 3 2 z K r D I 3 B j I B d 4 U K 4 m x A / l s a B T e D 6 k D O X u j 0 u n V 5 g K b 7 h N s 2 3 b k r Q 6 6 N C Q V 1 q c q j J 2 b r t 6 0 B C L 3 u B U G Y h D U h E I p c S r n H G a R 8 Y 6 w e 8 g h j H j s m T U f P x G T 1 M z d C s U i b M d V J e E E g u u O a I K C c I Y R w z r c W 0 f J s B F c A j 2 C / c t X f n Y u X H A r / R s 5 D d 3 x B G P p 1 K 3 6 K f E Y p 5 v z t D k x B k x j j N q 5 e 8 f e l K B q 6 A v e b q v a t 0 f p O / O 7 r S f A P 0 a d U 6 n g R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4FB97BE9-E7D0-4D25-9009-A190E6BED94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2260198-1E4F-4BB4-8C00-503A820B4888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CE99CC1A-B98D-40A9-A11A-736BEB3F2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dbe14-897c-4f08-a463-d0e30bb08377"/>
    <ds:schemaRef ds:uri="244b09b2-2206-4c48-a0b7-1e4a05a5c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46DC2C-E387-46B4-AF9F-AE710D56A6DD}">
  <ds:schemaRefs>
    <ds:schemaRef ds:uri="http://schemas.microsoft.com/office/2006/metadata/properties"/>
    <ds:schemaRef ds:uri="http://schemas.microsoft.com/office/infopath/2007/PartnerControls"/>
    <ds:schemaRef ds:uri="37cdbe14-897c-4f08-a463-d0e30bb08377"/>
  </ds:schemaRefs>
</ds:datastoreItem>
</file>

<file path=customXml/itemProps5.xml><?xml version="1.0" encoding="utf-8"?>
<ds:datastoreItem xmlns:ds="http://schemas.openxmlformats.org/officeDocument/2006/customXml" ds:itemID="{14D353C8-75CC-49F6-9107-C2CBADF9F2B4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7F64C5EF-1D1A-4193-B24E-22FA7D09AE4C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Dashboard</vt:lpstr>
      <vt:lpstr>Varejistas</vt:lpstr>
      <vt:lpstr>Categorias</vt:lpstr>
      <vt:lpstr>Datas</vt:lpstr>
      <vt:lpstr>Estados</vt:lpstr>
      <vt:lpstr>ExtraçãoDados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Raphael Fantin</dc:creator>
  <cp:keywords/>
  <dc:description/>
  <cp:lastModifiedBy>Lucas Gilio Ducci</cp:lastModifiedBy>
  <cp:revision/>
  <dcterms:created xsi:type="dcterms:W3CDTF">2023-02-08T12:38:23Z</dcterms:created>
  <dcterms:modified xsi:type="dcterms:W3CDTF">2023-09-19T23:07:36Z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0x0101002702E35380FB0E45B0CD960263BB4887</vt:lpwstr>
  </property>
</Properties>
</file>