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B 2\"/>
    </mc:Choice>
  </mc:AlternateContent>
  <bookViews>
    <workbookView xWindow="-120" yWindow="-120" windowWidth="20730" windowHeight="11160" firstSheet="2" activeTab="7"/>
  </bookViews>
  <sheets>
    <sheet name="Hosting" sheetId="1" r:id="rId1"/>
    <sheet name="Equipo sistema OIS" sheetId="2" r:id="rId2"/>
    <sheet name="Aproximados" sheetId="5" r:id="rId3"/>
    <sheet name="Software" sheetId="3" r:id="rId4"/>
    <sheet name="Hardware" sheetId="4" r:id="rId5"/>
    <sheet name="Auxilios" sheetId="8" r:id="rId6"/>
    <sheet name="Riesgos" sheetId="9" r:id="rId7"/>
    <sheet name="Sueldo trabajadores " sheetId="6" r:id="rId8"/>
    <sheet name="Costos totales" sheetId="7" r:id="rId9"/>
  </sheets>
  <definedNames>
    <definedName name="_xlchart.v1.0" hidden="1">Hardware!$A$2:$A$7</definedName>
    <definedName name="_xlchart.v1.1" hidden="1">Hardware!$B$2:$B$7</definedName>
    <definedName name="Sueldos">Tabla11[#All]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5" l="1"/>
  <c r="B2" i="5"/>
  <c r="B7" i="8"/>
  <c r="C2" i="7"/>
  <c r="N7" i="6"/>
  <c r="N2" i="6"/>
  <c r="N3" i="6"/>
  <c r="N4" i="6"/>
  <c r="N5" i="6"/>
  <c r="N6" i="6"/>
  <c r="E7" i="8"/>
  <c r="E6" i="8"/>
  <c r="E5" i="8"/>
  <c r="B6" i="8" l="1"/>
  <c r="B7" i="9"/>
  <c r="B2" i="7" l="1"/>
  <c r="D2" i="7"/>
  <c r="I3" i="6"/>
  <c r="K3" i="6" s="1"/>
  <c r="M3" i="6" s="1"/>
  <c r="I4" i="6"/>
  <c r="I5" i="6"/>
  <c r="K5" i="6" s="1"/>
  <c r="M5" i="6" s="1"/>
  <c r="I6" i="6"/>
  <c r="K6" i="6" s="1"/>
  <c r="M6" i="6" s="1"/>
  <c r="I2" i="6"/>
  <c r="K2" i="6" s="1"/>
  <c r="M2" i="6" s="1"/>
  <c r="G3" i="6"/>
  <c r="G4" i="6"/>
  <c r="G5" i="6"/>
  <c r="G6" i="6"/>
  <c r="G2" i="6"/>
  <c r="H7" i="6" s="1"/>
  <c r="E6" i="6"/>
  <c r="E5" i="6"/>
  <c r="E4" i="6"/>
  <c r="E3" i="6"/>
  <c r="E2" i="6"/>
  <c r="F7" i="6" s="1"/>
  <c r="L7" i="6"/>
  <c r="M4" i="6"/>
  <c r="K4" i="6"/>
  <c r="D7" i="6"/>
  <c r="B13" i="3"/>
  <c r="D3" i="3"/>
  <c r="D4" i="3"/>
  <c r="D5" i="3"/>
  <c r="D6" i="3"/>
  <c r="D7" i="3"/>
  <c r="D8" i="3"/>
  <c r="D9" i="3"/>
  <c r="D10" i="3"/>
  <c r="D11" i="3"/>
  <c r="D12" i="3"/>
  <c r="D2" i="3"/>
  <c r="D13" i="3" s="1"/>
  <c r="C2" i="5"/>
  <c r="D3" i="1"/>
  <c r="D2" i="1"/>
  <c r="D8" i="4"/>
  <c r="D3" i="4"/>
  <c r="D4" i="4"/>
  <c r="D5" i="4"/>
  <c r="D6" i="4"/>
  <c r="D7" i="4"/>
  <c r="D2" i="4"/>
  <c r="M7" i="6" l="1"/>
  <c r="E2" i="7" s="1"/>
  <c r="J7" i="6"/>
</calcChain>
</file>

<file path=xl/sharedStrings.xml><?xml version="1.0" encoding="utf-8"?>
<sst xmlns="http://schemas.openxmlformats.org/spreadsheetml/2006/main" count="121" uniqueCount="102">
  <si>
    <t>Opciones</t>
  </si>
  <si>
    <t>Precio hosting cada 2 meses (costo unitario)</t>
  </si>
  <si>
    <t>Tiempo de vida en meses</t>
  </si>
  <si>
    <t>Costo total</t>
  </si>
  <si>
    <t>Tiempo de vida en años</t>
  </si>
  <si>
    <t>Cantidad Aproximada</t>
  </si>
  <si>
    <t>Agregados</t>
  </si>
  <si>
    <t>SQL server 2012-2017</t>
  </si>
  <si>
    <t>SSMS-_-ENU</t>
  </si>
  <si>
    <t>Visual Studio 2017-2019</t>
  </si>
  <si>
    <t>NetBeans 8.2</t>
  </si>
  <si>
    <t>jdk-8u201-windows-x64/32</t>
  </si>
  <si>
    <t>Java(actualizado)</t>
  </si>
  <si>
    <t>Wampp/Xampp (MariaDB/MySql)</t>
  </si>
  <si>
    <t>MySql Workbench 8.0 CE</t>
  </si>
  <si>
    <t>PHP-html(editores texto plano)</t>
  </si>
  <si>
    <t>Costo unitario</t>
  </si>
  <si>
    <t>Costo Total</t>
  </si>
  <si>
    <t>Total</t>
  </si>
  <si>
    <t>Visual paradigm (licencia educativa sena)</t>
  </si>
  <si>
    <t>Windows 10 Pro for Workstations (de por vida)</t>
  </si>
  <si>
    <t>Tiempo de vida meses</t>
  </si>
  <si>
    <t>Materiales utilizados</t>
  </si>
  <si>
    <t>Mouse                                                                                              </t>
  </si>
  <si>
    <t>Regulador de voltaje</t>
  </si>
  <si>
    <t>USB</t>
  </si>
  <si>
    <t xml:space="preserve">Impresora CANNON </t>
  </si>
  <si>
    <t>Portátil Lenovo
Tarjeta madre
Disco Duro 2T
CPU</t>
  </si>
  <si>
    <t>Cantidad</t>
  </si>
  <si>
    <t>total</t>
  </si>
  <si>
    <t>Equpo Sistema OIS</t>
  </si>
  <si>
    <t>Trabajadores</t>
  </si>
  <si>
    <t>horas diarias aproximadas</t>
  </si>
  <si>
    <t>cantidad de sueldos</t>
  </si>
  <si>
    <t>horas trabajadas al mes</t>
  </si>
  <si>
    <t>horas totales a la semana</t>
  </si>
  <si>
    <t>horas trabajadas al año</t>
  </si>
  <si>
    <t>tiempo total trabajado en horas</t>
  </si>
  <si>
    <t>sueldo por hora trabajada</t>
  </si>
  <si>
    <t>Costos totales</t>
  </si>
  <si>
    <t>costo aproximado hosting</t>
  </si>
  <si>
    <t>costo aproximado equipo por unidad</t>
  </si>
  <si>
    <t>Opción 2</t>
  </si>
  <si>
    <t>Sueldo total por trabajadores</t>
  </si>
  <si>
    <t>Opción 1</t>
  </si>
  <si>
    <t>Sueldo por trabajador semanal</t>
  </si>
  <si>
    <t>Sueldo por trabajador mensual</t>
  </si>
  <si>
    <t>Sueldo por trabajador anual</t>
  </si>
  <si>
    <t>Costo máximo</t>
  </si>
  <si>
    <t>Costo mínimo</t>
  </si>
  <si>
    <t>Opción Windows</t>
  </si>
  <si>
    <t>Opción Linux</t>
  </si>
  <si>
    <t>Software utilizado a lo largo de la formación SENA</t>
  </si>
  <si>
    <t>Días trabajados a la semana</t>
  </si>
  <si>
    <t>Días en el mes trabajados</t>
  </si>
  <si>
    <t>Días trabajados al año</t>
  </si>
  <si>
    <t>cantidad de años trabajando</t>
  </si>
  <si>
    <t>total, Hardware (costos de software incluidos)</t>
  </si>
  <si>
    <t>Total, Sueldo Empleados</t>
  </si>
  <si>
    <t>Hosting costo aproximado entre máximo y mínimo</t>
  </si>
  <si>
    <t>valor individual</t>
  </si>
  <si>
    <t>inversión total</t>
  </si>
  <si>
    <t>De 1 a 2 equipos</t>
  </si>
  <si>
    <t>$ -</t>
  </si>
  <si>
    <t>costo maximo hosting</t>
  </si>
  <si>
    <t>costo minimo hosting</t>
  </si>
  <si>
    <t>Luis Felipe Gamba Russi</t>
  </si>
  <si>
    <t>Diego Alejandro Serrano Amaya</t>
  </si>
  <si>
    <t>Luis Gabriel Ramirez Molina</t>
  </si>
  <si>
    <t>Arley Sebastián</t>
  </si>
  <si>
    <t>Gutiérrez Pintor</t>
  </si>
  <si>
    <t>Total sueldos</t>
  </si>
  <si>
    <t>Tipo de auxilio</t>
  </si>
  <si>
    <t>Aplica al grupo</t>
  </si>
  <si>
    <t>Total auxio por persona al grupo</t>
  </si>
  <si>
    <t>auxilio Transporte</t>
  </si>
  <si>
    <t>Razones para resivir el auxilio</t>
  </si>
  <si>
    <t xml:space="preserve">nivel de riesgo </t>
  </si>
  <si>
    <t>costo de riesgo</t>
  </si>
  <si>
    <t>Riesgo I</t>
  </si>
  <si>
    <t>Riesgo II</t>
  </si>
  <si>
    <t>Riesgo III</t>
  </si>
  <si>
    <t>Riesgo IV</t>
  </si>
  <si>
    <t>Riesgo v</t>
  </si>
  <si>
    <t>Promedio</t>
  </si>
  <si>
    <t>Salud(EPS:trabajador(4%))</t>
  </si>
  <si>
    <t>Pension:trabajador(4%)</t>
  </si>
  <si>
    <t>Caja de compensación</t>
  </si>
  <si>
    <t>Costos de auxilio por persona mensual</t>
  </si>
  <si>
    <t>Riesgos en Promedio</t>
  </si>
  <si>
    <t>Almenos trabajar 48 horas semanales o 8 horas diarias</t>
  </si>
  <si>
    <t>La salud EPS del trabajador sera de 4%</t>
  </si>
  <si>
    <t>La pension del trabajador sera del 4%</t>
  </si>
  <si>
    <t>Caja de compensacion Mensual</t>
  </si>
  <si>
    <t>Promedio de los constos de riesdos de nivel 1 a nivel 5</t>
  </si>
  <si>
    <t>NO</t>
  </si>
  <si>
    <t>SI</t>
  </si>
  <si>
    <t>sueldo total por trabajadores con auxilios</t>
  </si>
  <si>
    <t>costo minimo por equipo unidad</t>
  </si>
  <si>
    <t>costo maximo por equipo unidad</t>
  </si>
  <si>
    <t>Sueldo total de todos los empleados</t>
  </si>
  <si>
    <t>Sueldo por trabajador diario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</si>
</sst>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\ #,##0.00;[Red]\-&quot;$&quot;\ #,##0.00"/>
    <numFmt numFmtId="164" formatCode="_-[$$-240A]\ * #,##0.00_-;\-[$$-240A]\ * #,##0.00_-;_-[$$-240A]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164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5" xfId="0" applyFont="1" applyFill="1" applyBorder="1" applyAlignment="1">
      <alignment wrapText="1"/>
    </xf>
    <xf numFmtId="0" fontId="0" fillId="0" borderId="0" xfId="0" applyBorder="1"/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8" fontId="4" fillId="0" borderId="7" xfId="0" applyNumberFormat="1" applyFont="1" applyBorder="1" applyAlignment="1">
      <alignment vertical="center"/>
    </xf>
    <xf numFmtId="8" fontId="4" fillId="0" borderId="8" xfId="0" applyNumberFormat="1" applyFont="1" applyBorder="1" applyAlignment="1">
      <alignment vertical="center"/>
    </xf>
    <xf numFmtId="8" fontId="0" fillId="0" borderId="0" xfId="0" applyNumberFormat="1"/>
    <xf numFmtId="0" fontId="2" fillId="3" borderId="1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8" fontId="4" fillId="4" borderId="9" xfId="0" applyNumberFormat="1" applyFont="1" applyFill="1" applyBorder="1" applyAlignment="1">
      <alignment horizontal="right" wrapText="1"/>
    </xf>
    <xf numFmtId="0" fontId="4" fillId="4" borderId="10" xfId="0" applyFont="1" applyFill="1" applyBorder="1" applyAlignment="1">
      <alignment horizontal="right" wrapText="1"/>
    </xf>
    <xf numFmtId="8" fontId="4" fillId="4" borderId="11" xfId="0" applyNumberFormat="1" applyFont="1" applyFill="1" applyBorder="1" applyAlignment="1">
      <alignment horizontal="right" wrapText="1"/>
    </xf>
    <xf numFmtId="8" fontId="4" fillId="4" borderId="16" xfId="0" applyNumberFormat="1" applyFont="1" applyFill="1" applyBorder="1" applyAlignment="1">
      <alignment horizontal="right" wrapText="1"/>
    </xf>
    <xf numFmtId="0" fontId="4" fillId="4" borderId="15" xfId="0" applyFont="1" applyFill="1" applyBorder="1" applyAlignment="1">
      <alignment horizontal="right" wrapText="1"/>
    </xf>
    <xf numFmtId="8" fontId="4" fillId="4" borderId="12" xfId="0" applyNumberFormat="1" applyFont="1" applyFill="1" applyBorder="1" applyAlignment="1">
      <alignment horizontal="right" wrapText="1"/>
    </xf>
    <xf numFmtId="0" fontId="0" fillId="4" borderId="13" xfId="0" applyFill="1" applyBorder="1" applyAlignment="1">
      <alignment wrapText="1"/>
    </xf>
    <xf numFmtId="0" fontId="4" fillId="4" borderId="5" xfId="0" applyFont="1" applyFill="1" applyBorder="1" applyAlignment="1">
      <alignment wrapText="1"/>
    </xf>
    <xf numFmtId="0" fontId="4" fillId="4" borderId="1" xfId="0" applyFont="1" applyFill="1" applyBorder="1" applyAlignment="1">
      <alignment horizontal="right" wrapText="1"/>
    </xf>
    <xf numFmtId="8" fontId="4" fillId="4" borderId="1" xfId="0" applyNumberFormat="1" applyFont="1" applyFill="1" applyBorder="1" applyAlignment="1">
      <alignment horizontal="right" wrapText="1"/>
    </xf>
    <xf numFmtId="0" fontId="4" fillId="4" borderId="6" xfId="0" applyFont="1" applyFill="1" applyBorder="1" applyAlignment="1">
      <alignment wrapText="1"/>
    </xf>
    <xf numFmtId="0" fontId="4" fillId="4" borderId="7" xfId="0" applyFont="1" applyFill="1" applyBorder="1" applyAlignment="1">
      <alignment horizontal="right" wrapText="1"/>
    </xf>
    <xf numFmtId="8" fontId="4" fillId="4" borderId="7" xfId="0" applyNumberFormat="1" applyFont="1" applyFill="1" applyBorder="1" applyAlignment="1">
      <alignment horizontal="right" wrapText="1"/>
    </xf>
    <xf numFmtId="0" fontId="5" fillId="0" borderId="0" xfId="0" applyFont="1"/>
    <xf numFmtId="0" fontId="5" fillId="0" borderId="4" xfId="0" applyFont="1" applyBorder="1"/>
    <xf numFmtId="8" fontId="5" fillId="4" borderId="17" xfId="0" applyNumberFormat="1" applyFont="1" applyFill="1" applyBorder="1"/>
    <xf numFmtId="0" fontId="5" fillId="0" borderId="2" xfId="0" applyFont="1" applyBorder="1"/>
    <xf numFmtId="0" fontId="5" fillId="0" borderId="3" xfId="0" applyFont="1" applyBorder="1"/>
    <xf numFmtId="164" fontId="5" fillId="0" borderId="1" xfId="0" applyNumberFormat="1" applyFont="1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/>
    <xf numFmtId="164" fontId="5" fillId="0" borderId="17" xfId="0" applyNumberFormat="1" applyFont="1" applyBorder="1"/>
    <xf numFmtId="0" fontId="5" fillId="0" borderId="1" xfId="0" applyFont="1" applyBorder="1" applyAlignment="1">
      <alignment wrapText="1"/>
    </xf>
    <xf numFmtId="164" fontId="5" fillId="0" borderId="7" xfId="0" applyNumberFormat="1" applyFont="1" applyBorder="1"/>
    <xf numFmtId="0" fontId="5" fillId="0" borderId="7" xfId="0" applyFont="1" applyBorder="1"/>
    <xf numFmtId="164" fontId="5" fillId="0" borderId="8" xfId="0" applyNumberFormat="1" applyFont="1" applyBorder="1"/>
    <xf numFmtId="0" fontId="1" fillId="2" borderId="1" xfId="0" applyFont="1" applyFill="1" applyBorder="1"/>
    <xf numFmtId="0" fontId="4" fillId="4" borderId="9" xfId="0" applyFont="1" applyFill="1" applyBorder="1" applyAlignment="1">
      <alignment horizontal="right" wrapText="1"/>
    </xf>
    <xf numFmtId="0" fontId="4" fillId="4" borderId="11" xfId="0" applyFont="1" applyFill="1" applyBorder="1" applyAlignment="1">
      <alignment horizontal="right" wrapText="1"/>
    </xf>
    <xf numFmtId="0" fontId="4" fillId="4" borderId="16" xfId="0" applyFont="1" applyFill="1" applyBorder="1" applyAlignment="1">
      <alignment horizontal="right" wrapText="1"/>
    </xf>
    <xf numFmtId="164" fontId="4" fillId="4" borderId="11" xfId="0" applyNumberFormat="1" applyFont="1" applyFill="1" applyBorder="1" applyAlignment="1">
      <alignment horizontal="right" wrapText="1"/>
    </xf>
    <xf numFmtId="8" fontId="3" fillId="4" borderId="9" xfId="0" applyNumberFormat="1" applyFont="1" applyFill="1" applyBorder="1" applyAlignment="1">
      <alignment horizontal="right" wrapText="1"/>
    </xf>
    <xf numFmtId="0" fontId="3" fillId="4" borderId="10" xfId="0" applyFont="1" applyFill="1" applyBorder="1" applyAlignment="1">
      <alignment wrapText="1"/>
    </xf>
    <xf numFmtId="8" fontId="3" fillId="4" borderId="10" xfId="0" applyNumberFormat="1" applyFont="1" applyFill="1" applyBorder="1" applyAlignment="1">
      <alignment horizontal="right" wrapText="1"/>
    </xf>
    <xf numFmtId="0" fontId="3" fillId="4" borderId="11" xfId="0" applyFont="1" applyFill="1" applyBorder="1" applyAlignment="1">
      <alignment horizontal="right" wrapText="1"/>
    </xf>
    <xf numFmtId="8" fontId="3" fillId="4" borderId="12" xfId="0" applyNumberFormat="1" applyFont="1" applyFill="1" applyBorder="1" applyAlignment="1">
      <alignment horizontal="right" wrapText="1"/>
    </xf>
    <xf numFmtId="0" fontId="3" fillId="4" borderId="13" xfId="0" applyFont="1" applyFill="1" applyBorder="1" applyAlignment="1">
      <alignment wrapText="1"/>
    </xf>
    <xf numFmtId="8" fontId="3" fillId="4" borderId="13" xfId="0" applyNumberFormat="1" applyFont="1" applyFill="1" applyBorder="1" applyAlignment="1">
      <alignment horizontal="right" wrapText="1"/>
    </xf>
    <xf numFmtId="8" fontId="3" fillId="4" borderId="14" xfId="0" applyNumberFormat="1" applyFont="1" applyFill="1" applyBorder="1" applyAlignment="1">
      <alignment horizontal="right" wrapText="1"/>
    </xf>
    <xf numFmtId="8" fontId="4" fillId="4" borderId="10" xfId="0" applyNumberFormat="1" applyFont="1" applyFill="1" applyBorder="1" applyAlignment="1">
      <alignment horizontal="right" wrapText="1"/>
    </xf>
    <xf numFmtId="0" fontId="4" fillId="4" borderId="13" xfId="0" applyFont="1" applyFill="1" applyBorder="1" applyAlignment="1">
      <alignment horizontal="right" wrapText="1"/>
    </xf>
    <xf numFmtId="0" fontId="4" fillId="4" borderId="14" xfId="0" applyFont="1" applyFill="1" applyBorder="1" applyAlignment="1">
      <alignment horizontal="right" wrapText="1"/>
    </xf>
    <xf numFmtId="8" fontId="5" fillId="4" borderId="8" xfId="0" applyNumberFormat="1" applyFont="1" applyFill="1" applyBorder="1"/>
  </cellXfs>
  <cellStyles count="1">
    <cellStyle name="Normal" xfId="0" builtinId="0"/>
  </cellStyles>
  <dxfs count="93"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</font>
      <numFmt numFmtId="12" formatCode="&quot;$&quot;\ #,##0.00;[Red]\-&quot;$&quot;\ 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164" formatCode="_-[$$-240A]\ * #,##0.00_-;\-[$$-240A]\ * #,##0.00_-;_-[$$-240A]\ * &quot;-&quot;??_-;_-@_-"/>
    </dxf>
    <dxf>
      <numFmt numFmtId="164" formatCode="_-[$$-240A]\ * #,##0.00_-;\-[$$-240A]\ * #,##0.00_-;_-[$$-240A]\ * &quot;-&quot;??_-;_-@_-"/>
    </dxf>
    <dxf>
      <numFmt numFmtId="164" formatCode="_-[$$-240A]\ * #,##0.00_-;\-[$$-240A]\ * #,##0.00_-;_-[$$-240A]\ * &quot;-&quot;??_-;_-@_-"/>
    </dxf>
    <dxf>
      <numFmt numFmtId="12" formatCode="&quot;$&quot;\ #,##0.00;[Red]\-&quot;$&quot;\ #,##0.00"/>
    </dxf>
    <dxf>
      <numFmt numFmtId="12" formatCode="&quot;$&quot;\ #,##0.00;[Red]\-&quot;$&quot;\ #,##0.00"/>
    </dxf>
    <dxf>
      <numFmt numFmtId="12" formatCode="&quot;$&quot;\ #,##0.00;[Red]\-&quot;$&quot;\ #,##0.0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</font>
      <numFmt numFmtId="164" formatCode="_-[$$-240A]\ * #,##0.00_-;\-[$$-240A]\ * #,##0.00_-;_-[$$-240A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</font>
      <numFmt numFmtId="164" formatCode="_-[$$-240A]\ * #,##0.00_-;\-[$$-240A]\ * #,##0.00_-;_-[$$-240A]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64" formatCode="_-[$$-240A]\ * #,##0.00_-;\-[$$-240A]\ * #,##0.00_-;_-[$$-240A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border>
        <bottom style="thin">
          <color indexed="64"/>
        </bottom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Hosting!$A$2</c:f>
              <c:strCache>
                <c:ptCount val="1"/>
                <c:pt idx="0">
                  <c:v>Opción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(Hosting!$B$1,Hosting!$D$1)</c:f>
              <c:strCache>
                <c:ptCount val="2"/>
                <c:pt idx="0">
                  <c:v>Precio hosting cada 2 meses (costo unitario)</c:v>
                </c:pt>
                <c:pt idx="1">
                  <c:v>Costo total</c:v>
                </c:pt>
              </c:strCache>
            </c:strRef>
          </c:cat>
          <c:val>
            <c:numRef>
              <c:f>(Hosting!$B$2,Hosting!$D$2)</c:f>
              <c:numCache>
                <c:formatCode>"$"#,##0.00_);[Red]\("$"#,##0.00\)</c:formatCode>
                <c:ptCount val="2"/>
                <c:pt idx="0">
                  <c:v>114750</c:v>
                </c:pt>
                <c:pt idx="1">
                  <c:v>4131000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09-4540-A0AD-947D367EA13D}"/>
            </c:ext>
          </c:extLst>
        </c:ser>
        <c:ser>
          <c:idx val="1"/>
          <c:order val="1"/>
          <c:tx>
            <c:strRef>
              <c:f>Hosting!$A$3</c:f>
              <c:strCache>
                <c:ptCount val="1"/>
                <c:pt idx="0">
                  <c:v>Opción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(Hosting!$B$1,Hosting!$D$1)</c:f>
              <c:strCache>
                <c:ptCount val="2"/>
                <c:pt idx="0">
                  <c:v>Precio hosting cada 2 meses (costo unitario)</c:v>
                </c:pt>
                <c:pt idx="1">
                  <c:v>Costo total</c:v>
                </c:pt>
              </c:strCache>
            </c:strRef>
          </c:cat>
          <c:val>
            <c:numRef>
              <c:f>(Hosting!$B$3,Hosting!$D$3)</c:f>
              <c:numCache>
                <c:formatCode>"$"#,##0.00_);[Red]\("$"#,##0.00\)</c:formatCode>
                <c:ptCount val="2"/>
                <c:pt idx="0">
                  <c:v>182000</c:v>
                </c:pt>
                <c:pt idx="1">
                  <c:v>6552000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09-4540-A0AD-947D367EA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5903"/>
        <c:axId val="2115171455"/>
      </c:lineChart>
      <c:catAx>
        <c:axId val="655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171455"/>
        <c:crosses val="autoZero"/>
        <c:auto val="1"/>
        <c:lblAlgn val="ctr"/>
        <c:lblOffset val="100"/>
        <c:noMultiLvlLbl val="0"/>
      </c:catAx>
      <c:valAx>
        <c:axId val="211517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'Sueldo trabajadores '!$C$7</c:f>
              <c:strCache>
                <c:ptCount val="1"/>
                <c:pt idx="0">
                  <c:v>Sueldo por trabajador diario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'Sueldo trabajadores '!$D$7</c:f>
              <c:numCache>
                <c:formatCode>"$"#,##0.00_);[Red]\("$"#,##0.00\)</c:formatCode>
                <c:ptCount val="1"/>
                <c:pt idx="0">
                  <c:v>16170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9-478F-B1CB-4ED4936C9D07}"/>
            </c:ext>
          </c:extLst>
        </c:ser>
        <c:ser>
          <c:idx val="1"/>
          <c:order val="1"/>
          <c:tx>
            <c:strRef>
              <c:f>'Sueldo trabajadores '!$E$7</c:f>
              <c:strCache>
                <c:ptCount val="1"/>
                <c:pt idx="0">
                  <c:v>Sueldo por trabajador semanal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'Sueldo trabajadores '!$F$7</c:f>
              <c:numCache>
                <c:formatCode>"$"#,##0.00_);[Red]\("$"#,##0.00\)</c:formatCode>
                <c:ptCount val="1"/>
                <c:pt idx="0">
                  <c:v>48510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29-478F-B1CB-4ED4936C9D07}"/>
            </c:ext>
          </c:extLst>
        </c:ser>
        <c:ser>
          <c:idx val="2"/>
          <c:order val="2"/>
          <c:tx>
            <c:strRef>
              <c:f>'Sueldo trabajadores '!$G$7</c:f>
              <c:strCache>
                <c:ptCount val="1"/>
                <c:pt idx="0">
                  <c:v>Sueldo por trabajador mensual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'Sueldo trabajadores '!$H$7</c:f>
              <c:numCache>
                <c:formatCode>"$"#,##0.00_);[Red]\("$"#,##0.00\)</c:formatCode>
                <c:ptCount val="1"/>
                <c:pt idx="0">
                  <c:v>194040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29-478F-B1CB-4ED4936C9D07}"/>
            </c:ext>
          </c:extLst>
        </c:ser>
        <c:ser>
          <c:idx val="3"/>
          <c:order val="3"/>
          <c:tx>
            <c:strRef>
              <c:f>'Sueldo trabajadores '!$I$7</c:f>
              <c:strCache>
                <c:ptCount val="1"/>
                <c:pt idx="0">
                  <c:v>Sueldo por trabajador anual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'Sueldo trabajadores '!$J$7</c:f>
              <c:numCache>
                <c:formatCode>"$"#,##0.00_);[Red]\("$"#,##0.00\)</c:formatCode>
                <c:ptCount val="1"/>
                <c:pt idx="0">
                  <c:v>2328480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29-478F-B1CB-4ED4936C9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94175"/>
        <c:axId val="67951007"/>
        <c:axId val="0"/>
      </c:bar3DChart>
      <c:catAx>
        <c:axId val="16294175"/>
        <c:scaling>
          <c:orientation val="minMax"/>
        </c:scaling>
        <c:delete val="1"/>
        <c:axPos val="l"/>
        <c:numFmt formatCode="_-[$$-240A]\ * #.##000_-;\-[$$-240A]\ * #.##000_-;_-[$$-240A]\ * &quot;-&quot;??_-;_-@_-" sourceLinked="1"/>
        <c:majorTickMark val="none"/>
        <c:minorTickMark val="none"/>
        <c:tickLblPos val="nextTo"/>
        <c:crossAx val="67951007"/>
        <c:crosses val="autoZero"/>
        <c:auto val="1"/>
        <c:lblAlgn val="ctr"/>
        <c:lblOffset val="100"/>
        <c:noMultiLvlLbl val="0"/>
      </c:catAx>
      <c:valAx>
        <c:axId val="6795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Costos</a:t>
            </a:r>
            <a:r>
              <a:rPr lang="es-CO" baseline="0"/>
              <a:t> totales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0CF-4A33-8DDD-1E07F7AF7B3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0CF-4A33-8DDD-1E07F7AF7B3A}"/>
              </c:ext>
            </c:extLst>
          </c:dPt>
          <c:cat>
            <c:strRef>
              <c:f>'Costos totales'!$B$1:$D$1</c:f>
              <c:strCache>
                <c:ptCount val="3"/>
                <c:pt idx="0">
                  <c:v>total, Hardware (costos de software incluidos)</c:v>
                </c:pt>
                <c:pt idx="1">
                  <c:v>Total, Sueldo Empleados</c:v>
                </c:pt>
                <c:pt idx="2">
                  <c:v>Hosting costo aproximado entre máximo y mínimo</c:v>
                </c:pt>
              </c:strCache>
            </c:strRef>
          </c:cat>
          <c:val>
            <c:numRef>
              <c:f>'Costos totales'!$B$2:$D$2</c:f>
              <c:numCache>
                <c:formatCode>"$"#,##0.00_);[Red]\("$"#,##0.00\)</c:formatCode>
                <c:ptCount val="3"/>
                <c:pt idx="0">
                  <c:v>6340200</c:v>
                </c:pt>
                <c:pt idx="1">
                  <c:v>11891870.800000001</c:v>
                </c:pt>
                <c:pt idx="2">
                  <c:v>2670750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F-4A33-8DDD-1E07F7AF7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1643231"/>
        <c:axId val="1389555807"/>
      </c:barChart>
      <c:catAx>
        <c:axId val="134164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555807"/>
        <c:crosses val="autoZero"/>
        <c:auto val="1"/>
        <c:lblAlgn val="ctr"/>
        <c:lblOffset val="100"/>
        <c:noMultiLvlLbl val="0"/>
      </c:catAx>
      <c:valAx>
        <c:axId val="138955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4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Maximo y minimo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'Equipo sistema OIS'!$A$2</c:f>
              <c:strCache>
                <c:ptCount val="1"/>
                <c:pt idx="0">
                  <c:v>Opción Windows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('Equipo sistema OIS'!$D$1,'Equipo sistema OIS'!$E$1)</c:f>
              <c:strCache>
                <c:ptCount val="2"/>
                <c:pt idx="0">
                  <c:v>Costo máximo</c:v>
                </c:pt>
                <c:pt idx="1">
                  <c:v>Costo mínimo</c:v>
                </c:pt>
              </c:strCache>
            </c:strRef>
          </c:cat>
          <c:val>
            <c:numRef>
              <c:f>'Equipo sistema OIS'!$D$2:$E$2</c:f>
              <c:numCache>
                <c:formatCode>"$"#,##0.00_);[Red]\("$"#,##0.00\)</c:formatCode>
                <c:ptCount val="2"/>
                <c:pt idx="0">
                  <c:v>6288000</c:v>
                </c:pt>
                <c:pt idx="1">
                  <c:v>3144000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F-4F75-B1DE-B4A0DB74BEB5}"/>
            </c:ext>
          </c:extLst>
        </c:ser>
        <c:ser>
          <c:idx val="1"/>
          <c:order val="1"/>
          <c:tx>
            <c:strRef>
              <c:f>'Equipo sistema OIS'!$A$3</c:f>
              <c:strCache>
                <c:ptCount val="1"/>
                <c:pt idx="0">
                  <c:v>Opción Linux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('Equipo sistema OIS'!$D$1,'Equipo sistema OIS'!$E$1)</c:f>
              <c:strCache>
                <c:ptCount val="2"/>
                <c:pt idx="0">
                  <c:v>Costo máximo</c:v>
                </c:pt>
                <c:pt idx="1">
                  <c:v>Costo mínimo</c:v>
                </c:pt>
              </c:strCache>
            </c:strRef>
          </c:cat>
          <c:val>
            <c:numRef>
              <c:f>'Equipo sistema OIS'!$D$3:$E$3</c:f>
              <c:numCache>
                <c:formatCode>"$"#,##0.00_);[Red]\("$"#,##0.00\)</c:formatCode>
                <c:ptCount val="2"/>
                <c:pt idx="0">
                  <c:v>3769998</c:v>
                </c:pt>
                <c:pt idx="1">
                  <c:v>785000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6F-4F75-B1DE-B4A0DB74B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391695"/>
        <c:axId val="1132656639"/>
      </c:lineChart>
      <c:catAx>
        <c:axId val="137939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656639"/>
        <c:crosses val="autoZero"/>
        <c:auto val="1"/>
        <c:lblAlgn val="ctr"/>
        <c:lblOffset val="100"/>
        <c:noMultiLvlLbl val="0"/>
      </c:catAx>
      <c:valAx>
        <c:axId val="113265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39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Aproximado hosting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FF-42CE-96FA-DCCA01CDF4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FF-42CE-96FA-DCCA01CDF4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FF-42CE-96FA-DCCA01CDF480}"/>
              </c:ext>
            </c:extLst>
          </c:dPt>
          <c:cat>
            <c:strRef>
              <c:f>Aproximados!$A$1:$C$1</c:f>
              <c:strCache>
                <c:ptCount val="3"/>
                <c:pt idx="0">
                  <c:v>costo maximo por equipo unidad</c:v>
                </c:pt>
                <c:pt idx="1">
                  <c:v>costo minimo por equipo unidad</c:v>
                </c:pt>
                <c:pt idx="2">
                  <c:v>costo aproximado equipo por unidad</c:v>
                </c:pt>
              </c:strCache>
            </c:strRef>
          </c:cat>
          <c:val>
            <c:numRef>
              <c:f>Aproximados!$A$2:$C$2</c:f>
              <c:numCache>
                <c:formatCode>"$"#,##0.00_);[Red]\("$"#,##0.00\)</c:formatCode>
                <c:ptCount val="3"/>
                <c:pt idx="0">
                  <c:v>3144000</c:v>
                </c:pt>
                <c:pt idx="1">
                  <c:v>785000</c:v>
                </c:pt>
                <c:pt idx="2">
                  <c:v>1964500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1-48B0-BACA-0BA8ADE49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Aproximado hosting</a:t>
            </a:r>
            <a:endParaRPr lang="es-CO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DB3-44F2-A5FF-A05024DFA8D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DB3-44F2-A5FF-A05024DFA8D2}"/>
              </c:ext>
            </c:extLst>
          </c:dPt>
          <c:cat>
            <c:strRef>
              <c:f>Aproximados!$A$1:$C$1</c:f>
              <c:strCache>
                <c:ptCount val="3"/>
                <c:pt idx="0">
                  <c:v>costo maximo por equipo unidad</c:v>
                </c:pt>
                <c:pt idx="1">
                  <c:v>costo minimo por equipo unidad</c:v>
                </c:pt>
                <c:pt idx="2">
                  <c:v>costo aproximado equipo por unidad</c:v>
                </c:pt>
              </c:strCache>
            </c:strRef>
          </c:cat>
          <c:val>
            <c:numRef>
              <c:f>Aproximados!$A$2:$C$2</c:f>
              <c:numCache>
                <c:formatCode>"$"#,##0.00_);[Red]\("$"#,##0.00\)</c:formatCode>
                <c:ptCount val="3"/>
                <c:pt idx="0">
                  <c:v>3144000</c:v>
                </c:pt>
                <c:pt idx="1">
                  <c:v>785000</c:v>
                </c:pt>
                <c:pt idx="2">
                  <c:v>1964500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3-44F2-A5FF-A05024DFA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1714927"/>
        <c:axId val="1285442415"/>
      </c:barChart>
      <c:catAx>
        <c:axId val="1341714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42415"/>
        <c:crosses val="autoZero"/>
        <c:auto val="1"/>
        <c:lblAlgn val="ctr"/>
        <c:lblOffset val="100"/>
        <c:noMultiLvlLbl val="0"/>
      </c:catAx>
      <c:valAx>
        <c:axId val="128544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71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Aproximado hosting</a:t>
            </a:r>
            <a:endParaRPr lang="es-CO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3E-41CF-A16F-669536E719D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83E-41CF-A16F-669536E719DD}"/>
              </c:ext>
            </c:extLst>
          </c:dPt>
          <c:cat>
            <c:strRef>
              <c:f>Aproximados!$A$1:$C$1</c:f>
              <c:strCache>
                <c:ptCount val="3"/>
                <c:pt idx="0">
                  <c:v>costo maximo por equipo unidad</c:v>
                </c:pt>
                <c:pt idx="1">
                  <c:v>costo minimo por equipo unidad</c:v>
                </c:pt>
                <c:pt idx="2">
                  <c:v>costo aproximado equipo por unidad</c:v>
                </c:pt>
              </c:strCache>
            </c:strRef>
          </c:cat>
          <c:val>
            <c:numRef>
              <c:f>Aproximados!$A$2:$C$2</c:f>
              <c:numCache>
                <c:formatCode>"$"#,##0.00_);[Red]\("$"#,##0.00\)</c:formatCode>
                <c:ptCount val="3"/>
                <c:pt idx="0">
                  <c:v>3144000</c:v>
                </c:pt>
                <c:pt idx="1">
                  <c:v>785000</c:v>
                </c:pt>
                <c:pt idx="2">
                  <c:v>1964500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E-41CF-A16F-669536E71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4453199"/>
        <c:axId val="1285453231"/>
      </c:barChart>
      <c:catAx>
        <c:axId val="128445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53231"/>
        <c:crosses val="autoZero"/>
        <c:auto val="1"/>
        <c:lblAlgn val="ctr"/>
        <c:lblOffset val="100"/>
        <c:noMultiLvlLbl val="0"/>
      </c:catAx>
      <c:valAx>
        <c:axId val="128545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45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Aproximado Equipo OIS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6-4C3A-8FA9-4C5EEC43F46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8E6-4C3A-8FA9-4C5EEC43F460}"/>
              </c:ext>
            </c:extLst>
          </c:dPt>
          <c:cat>
            <c:strRef>
              <c:f>Aproximados!$D$1:$F$1</c:f>
              <c:strCache>
                <c:ptCount val="3"/>
                <c:pt idx="0">
                  <c:v>costo maximo hosting</c:v>
                </c:pt>
                <c:pt idx="1">
                  <c:v>costo minimo hosting</c:v>
                </c:pt>
                <c:pt idx="2">
                  <c:v>costo aproximado hosting</c:v>
                </c:pt>
              </c:strCache>
            </c:strRef>
          </c:cat>
          <c:val>
            <c:numRef>
              <c:f>Aproximados!$D$2:$F$2</c:f>
              <c:numCache>
                <c:formatCode>"$"#,##0.00_);[Red]\("$"#,##0.00\)</c:formatCode>
                <c:ptCount val="3"/>
                <c:pt idx="0">
                  <c:v>3276000</c:v>
                </c:pt>
                <c:pt idx="1">
                  <c:v>2065500</c:v>
                </c:pt>
                <c:pt idx="2">
                  <c:v>2670750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6-4C3A-8FA9-4C5EEC43F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9100559"/>
        <c:axId val="1132643743"/>
      </c:barChart>
      <c:catAx>
        <c:axId val="1329100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643743"/>
        <c:crosses val="autoZero"/>
        <c:auto val="1"/>
        <c:lblAlgn val="ctr"/>
        <c:lblOffset val="100"/>
        <c:noMultiLvlLbl val="0"/>
      </c:catAx>
      <c:valAx>
        <c:axId val="113264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10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Aproximado Equipo OIS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4D-4207-8456-E59081542A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4D-4207-8456-E59081542A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4D-4207-8456-E59081542A6A}"/>
              </c:ext>
            </c:extLst>
          </c:dPt>
          <c:cat>
            <c:strRef>
              <c:f>Aproximados!$D$1:$F$1</c:f>
              <c:strCache>
                <c:ptCount val="3"/>
                <c:pt idx="0">
                  <c:v>costo maximo hosting</c:v>
                </c:pt>
                <c:pt idx="1">
                  <c:v>costo minimo hosting</c:v>
                </c:pt>
                <c:pt idx="2">
                  <c:v>costo aproximado hosting</c:v>
                </c:pt>
              </c:strCache>
            </c:strRef>
          </c:cat>
          <c:val>
            <c:numRef>
              <c:f>Aproximados!$D$2:$F$2</c:f>
              <c:numCache>
                <c:formatCode>"$"#,##0.00_);[Red]\("$"#,##0.00\)</c:formatCode>
                <c:ptCount val="3"/>
                <c:pt idx="0">
                  <c:v>3276000</c:v>
                </c:pt>
                <c:pt idx="1">
                  <c:v>2065500</c:v>
                </c:pt>
                <c:pt idx="2">
                  <c:v>2670750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6-4522-ACCC-0CEB54401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Aproximado Equipo OIS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2D-4533-8EAC-EF55FD6D207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2D-4533-8EAC-EF55FD6D207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02D-4533-8EAC-EF55FD6D2078}"/>
              </c:ext>
            </c:extLst>
          </c:dPt>
          <c:cat>
            <c:strRef>
              <c:f>Aproximados!$D$1:$F$1</c:f>
              <c:strCache>
                <c:ptCount val="3"/>
                <c:pt idx="0">
                  <c:v>costo maximo hosting</c:v>
                </c:pt>
                <c:pt idx="1">
                  <c:v>costo minimo hosting</c:v>
                </c:pt>
                <c:pt idx="2">
                  <c:v>costo aproximado hosting</c:v>
                </c:pt>
              </c:strCache>
            </c:strRef>
          </c:cat>
          <c:val>
            <c:numRef>
              <c:f>Aproximados!$D$2:$F$2</c:f>
              <c:numCache>
                <c:formatCode>"$"#,##0.00_);[Red]\("$"#,##0.00\)</c:formatCode>
                <c:ptCount val="3"/>
                <c:pt idx="0">
                  <c:v>3276000</c:v>
                </c:pt>
                <c:pt idx="1">
                  <c:v>2065500</c:v>
                </c:pt>
                <c:pt idx="2">
                  <c:v>2670750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D-4533-8EAC-EF55FD6D2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090303"/>
        <c:axId val="1132631679"/>
      </c:barChart>
      <c:catAx>
        <c:axId val="134209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631679"/>
        <c:crosses val="autoZero"/>
        <c:auto val="1"/>
        <c:lblAlgn val="ctr"/>
        <c:lblOffset val="100"/>
        <c:noMultiLvlLbl val="0"/>
      </c:catAx>
      <c:valAx>
        <c:axId val="11326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9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Software!$A$13:$B$13</c:f>
              <c:strCache>
                <c:ptCount val="1"/>
                <c:pt idx="0">
                  <c:v>Total $ 1.099.999,00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EB-4739-8396-0619B9B7AD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EB-4739-8396-0619B9B7AD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EB-4739-8396-0619B9B7AD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5EB-4739-8396-0619B9B7AD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5EB-4739-8396-0619B9B7AD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5EB-4739-8396-0619B9B7AD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5EB-4739-8396-0619B9B7AD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5EB-4739-8396-0619B9B7AD8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5EB-4739-8396-0619B9B7AD8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5EB-4739-8396-0619B9B7AD8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5EB-4739-8396-0619B9B7AD88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Software!$A$2:$A$13</c15:sqref>
                  </c15:fullRef>
                </c:ext>
              </c:extLst>
              <c:f>Software!$A$2:$A$12</c:f>
              <c:strCache>
                <c:ptCount val="11"/>
                <c:pt idx="0">
                  <c:v>SQL server 2012-2017</c:v>
                </c:pt>
                <c:pt idx="1">
                  <c:v>SSMS-_-ENU</c:v>
                </c:pt>
                <c:pt idx="2">
                  <c:v>Visual Studio 2017-2019</c:v>
                </c:pt>
                <c:pt idx="3">
                  <c:v>NetBeans 8.2</c:v>
                </c:pt>
                <c:pt idx="4">
                  <c:v>jdk-8u201-windows-x64/32</c:v>
                </c:pt>
                <c:pt idx="5">
                  <c:v>Java(actualizado)</c:v>
                </c:pt>
                <c:pt idx="6">
                  <c:v>Wampp/Xampp (MariaDB/MySql)</c:v>
                </c:pt>
                <c:pt idx="7">
                  <c:v>MySql Workbench 8.0 CE</c:v>
                </c:pt>
                <c:pt idx="8">
                  <c:v>PHP-html(editores texto plano)</c:v>
                </c:pt>
                <c:pt idx="9">
                  <c:v>Windows 10 Pro for Workstations (de por vida)</c:v>
                </c:pt>
                <c:pt idx="10">
                  <c:v>Visual paradigm (licencia educativa sena)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Software!$B$2:$B$13</c15:sqref>
                  </c15:fullRef>
                </c:ext>
              </c:extLst>
              <c:f>Software!$B$2:$B$12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&quot;$&quot;#,##0.00_);[Red]\(&quot;$&quot;#,##0.00\)">
                  <c:v>1099999</c:v>
                </c:pt>
                <c:pt idx="1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B448-4E86-A34C-F3B5E1E83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Costos Hardware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Costos Hardware</a:t>
          </a:r>
        </a:p>
      </cx:txPr>
    </cx:title>
    <cx:plotArea>
      <cx:plotAreaRegion>
        <cx:series layoutId="clusteredColumn" uniqueId="{4BE443C8-9A0F-4859-98D2-C724A1CD41F8}">
          <cx:dataPt idx="0">
            <cx:spPr>
              <a:solidFill>
                <a:srgbClr val="ED7D31"/>
              </a:solidFill>
            </cx:spPr>
          </cx:dataPt>
          <cx:dataPt idx="1">
            <cx:spPr>
              <a:solidFill>
                <a:srgbClr val="70AD47"/>
              </a:solidFill>
            </cx:spPr>
          </cx:dataPt>
          <cx:dataPt idx="2">
            <cx:spPr>
              <a:solidFill>
                <a:srgbClr val="FFC000"/>
              </a:solidFill>
            </cx:spPr>
          </cx:dataPt>
          <cx:dataPt idx="3">
            <cx:spPr>
              <a:solidFill>
                <a:srgbClr val="FF0000"/>
              </a:solidFill>
            </cx:spPr>
          </cx:dataPt>
          <cx:dataPt idx="4">
            <cx:spPr>
              <a:solidFill>
                <a:srgbClr val="00B050"/>
              </a:solidFill>
            </cx:spPr>
          </cx:dataPt>
          <cx:dataPt idx="5">
            <cx:spPr>
              <a:solidFill>
                <a:srgbClr val="FFC000"/>
              </a:solidFill>
            </cx:spPr>
          </cx:dataPt>
          <cx:dataId val="0"/>
          <cx:layoutPr>
            <cx:aggregation/>
          </cx:layoutPr>
          <cx:axisId val="1"/>
        </cx:series>
        <cx:series layoutId="paretoLine" ownerIdx="0" uniqueId="{48760600-F5F1-4E39-B3BB-590F8EFD5C78}">
          <cx:spPr>
            <a:ln cap="rnd">
              <a:solidFill>
                <a:schemeClr val="tx1">
                  <a:alpha val="0"/>
                </a:schemeClr>
              </a:solidFill>
              <a:round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4</xdr:row>
      <xdr:rowOff>4762</xdr:rowOff>
    </xdr:from>
    <xdr:to>
      <xdr:col>3</xdr:col>
      <xdr:colOff>76200</xdr:colOff>
      <xdr:row>18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ECC708-655C-452B-8E4F-1BAFC8C5F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3</xdr:row>
      <xdr:rowOff>119062</xdr:rowOff>
    </xdr:from>
    <xdr:to>
      <xdr:col>4</xdr:col>
      <xdr:colOff>104775</xdr:colOff>
      <xdr:row>18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AE116D-AFCA-470D-BDD9-1102928CE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14287</xdr:rowOff>
    </xdr:from>
    <xdr:to>
      <xdr:col>2</xdr:col>
      <xdr:colOff>600075</xdr:colOff>
      <xdr:row>17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8F93CA-C14A-42F0-B281-B081307E3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65808</xdr:rowOff>
    </xdr:from>
    <xdr:to>
      <xdr:col>2</xdr:col>
      <xdr:colOff>588818</xdr:colOff>
      <xdr:row>33</xdr:row>
      <xdr:rowOff>142008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32F35C0-B77C-4405-B458-A57BF1536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632112</xdr:colOff>
      <xdr:row>3</xdr:row>
      <xdr:rowOff>83127</xdr:rowOff>
    </xdr:from>
    <xdr:to>
      <xdr:col>4</xdr:col>
      <xdr:colOff>1342158</xdr:colOff>
      <xdr:row>17</xdr:row>
      <xdr:rowOff>159327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2B3670C-5506-4E90-B4E1-9E36E1DAF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251113</xdr:colOff>
      <xdr:row>3</xdr:row>
      <xdr:rowOff>152400</xdr:rowOff>
    </xdr:from>
    <xdr:to>
      <xdr:col>10</xdr:col>
      <xdr:colOff>43295</xdr:colOff>
      <xdr:row>18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0B764E7-EF9C-4B07-90FE-94EE74E98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943840</xdr:colOff>
      <xdr:row>19</xdr:row>
      <xdr:rowOff>152400</xdr:rowOff>
    </xdr:from>
    <xdr:to>
      <xdr:col>4</xdr:col>
      <xdr:colOff>1653886</xdr:colOff>
      <xdr:row>34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6D43D5B-054A-4152-A36F-FF106E009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33770</xdr:colOff>
      <xdr:row>19</xdr:row>
      <xdr:rowOff>183572</xdr:rowOff>
    </xdr:from>
    <xdr:to>
      <xdr:col>9</xdr:col>
      <xdr:colOff>583622</xdr:colOff>
      <xdr:row>34</xdr:row>
      <xdr:rowOff>69272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AC29B6E-A397-4655-95B6-70F857688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193300</xdr:colOff>
      <xdr:row>0</xdr:row>
      <xdr:rowOff>33617</xdr:rowOff>
    </xdr:from>
    <xdr:to>
      <xdr:col>12</xdr:col>
      <xdr:colOff>136151</xdr:colOff>
      <xdr:row>24</xdr:row>
      <xdr:rowOff>9807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A156C1-C674-4062-B091-F91C43271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109087</xdr:colOff>
      <xdr:row>0</xdr:row>
      <xdr:rowOff>0</xdr:rowOff>
    </xdr:from>
    <xdr:to>
      <xdr:col>13</xdr:col>
      <xdr:colOff>58586</xdr:colOff>
      <xdr:row>14</xdr:row>
      <xdr:rowOff>10693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ABE92001-F410-4824-99BB-9A0C144683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2199715</xdr:colOff>
      <xdr:row>7</xdr:row>
      <xdr:rowOff>176772</xdr:rowOff>
    </xdr:from>
    <xdr:to>
      <xdr:col>7</xdr:col>
      <xdr:colOff>1746250</xdr:colOff>
      <xdr:row>26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5CEFD87-F790-4AEE-9836-4BEB74B0A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14286</xdr:rowOff>
    </xdr:from>
    <xdr:to>
      <xdr:col>4</xdr:col>
      <xdr:colOff>1485899</xdr:colOff>
      <xdr:row>21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3EEEC2-5E4E-466B-B1F2-3AA0545EA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E3" totalsRowShown="0" headerRowDxfId="92" headerRowBorderDxfId="91" tableBorderDxfId="90" totalsRowBorderDxfId="89">
  <autoFilter ref="A1:E3"/>
  <tableColumns count="5">
    <tableColumn id="1" name="Opciones" dataDxfId="88"/>
    <tableColumn id="2" name="Precio hosting cada 2 meses (costo unitario)" dataDxfId="21"/>
    <tableColumn id="3" name="Tiempo de vida en meses" dataDxfId="20"/>
    <tableColumn id="4" name="Costo total" dataDxfId="19">
      <calculatedColumnFormula>Tabla1[[#This Row],[Precio hosting cada 2 meses (costo unitario)]]*Tabla1[[#This Row],[Tiempo de vida en meses]]</calculatedColumnFormula>
    </tableColumn>
    <tableColumn id="5" name="Tiempo de vida en años" dataDxfId="1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F3" totalsRowShown="0" headerRowDxfId="87" headerRowBorderDxfId="86" tableBorderDxfId="85" totalsRowBorderDxfId="84">
  <autoFilter ref="A1:F3"/>
  <tableColumns count="6">
    <tableColumn id="1" name="Opciones" dataDxfId="83"/>
    <tableColumn id="2" name="Costo unitario" dataDxfId="26"/>
    <tableColumn id="3" name="Cantidad Aproximada" dataDxfId="25"/>
    <tableColumn id="4" name="Costo máximo" dataDxfId="24"/>
    <tableColumn id="5" name="Costo mínimo" dataDxfId="23"/>
    <tableColumn id="6" name="Agregados" dataDxfId="2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8" name="Tabla8" displayName="Tabla8" ref="A1:F3" totalsRowCount="1" headerRowDxfId="82" dataDxfId="33">
  <autoFilter ref="A1:F2"/>
  <tableColumns count="6">
    <tableColumn id="1" name="costo maximo por equipo unidad" dataDxfId="39" totalsRowDxfId="32">
      <calculatedColumnFormula>Tabla2[[#This Row],[Costo mínimo]]</calculatedColumnFormula>
    </tableColumn>
    <tableColumn id="2" name="costo minimo por equipo unidad" dataDxfId="38" totalsRowDxfId="31">
      <calculatedColumnFormula>'Equipo sistema OIS'!E3</calculatedColumnFormula>
    </tableColumn>
    <tableColumn id="3" name="costo aproximado equipo por unidad" dataDxfId="37" totalsRowDxfId="30">
      <calculatedColumnFormula>(Tabla8[[#This Row],[costo maximo por equipo unidad]]+Tabla8[[#This Row],[costo minimo por equipo unidad]])/2</calculatedColumnFormula>
    </tableColumn>
    <tableColumn id="4" name="costo maximo hosting" dataDxfId="36" totalsRowDxfId="29"/>
    <tableColumn id="5" name="costo minimo hosting" dataDxfId="35" totalsRowDxfId="28"/>
    <tableColumn id="6" name="costo aproximado hosting" dataDxfId="34" totalsRowDxfId="2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9" name="Tabla9" displayName="Tabla9" ref="A1:D13" totalsRowShown="0" headerRowDxfId="81" headerRowBorderDxfId="80" tableBorderDxfId="79" totalsRowBorderDxfId="78">
  <autoFilter ref="A1:D13"/>
  <tableColumns count="4">
    <tableColumn id="1" name="Software utilizado a lo largo de la formación SENA" dataDxfId="77"/>
    <tableColumn id="2" name="Costo unitario" dataDxfId="42"/>
    <tableColumn id="3" name="Tiempo de vida meses" dataDxfId="41"/>
    <tableColumn id="4" name="Costo Total" dataDxfId="40">
      <calculatedColumnFormula>Tabla9[[#This Row],[Costo unitario]]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10" name="Tabla10" displayName="Tabla10" ref="A1:D8" totalsRowShown="0" headerRowDxfId="76" dataDxfId="74" headerRowBorderDxfId="75" tableBorderDxfId="73" totalsRowBorderDxfId="72">
  <autoFilter ref="A1:D8"/>
  <tableColumns count="4">
    <tableColumn id="1" name="Materiales utilizados" dataDxfId="71"/>
    <tableColumn id="2" name="Costo unitario" dataDxfId="67"/>
    <tableColumn id="3" name="Cantidad" dataDxfId="66"/>
    <tableColumn id="4" name="Costo total" dataDxfId="65">
      <calculatedColumnFormula>Tabla10[[#This Row],[Costo unitario]]*Tabla10[[#This Row],[Cantidad]]</calculatedColumnFormula>
    </tableColumn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id="4" name="Tabla4" displayName="Tabla4" ref="A1:E7" totalsRowShown="0" headerRowDxfId="45" dataDxfId="54" headerRowBorderDxfId="52" tableBorderDxfId="53" totalsRowBorderDxfId="51">
  <autoFilter ref="A1:E7"/>
  <tableColumns count="5">
    <tableColumn id="1" name="Tipo de auxilio" dataDxfId="50"/>
    <tableColumn id="2" name="Costos de auxilio por persona mensual" dataDxfId="49"/>
    <tableColumn id="3" name="Razones para resivir el auxilio" dataDxfId="48"/>
    <tableColumn id="4" name="Aplica al grupo" dataDxfId="47"/>
    <tableColumn id="5" name="Total auxio por persona al grupo" dataDxfId="46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id="3" name="Tabla3" displayName="Tabla3" ref="A1:B7" totalsRowShown="0" headerRowDxfId="64" dataDxfId="63">
  <autoFilter ref="A1:B7"/>
  <tableColumns count="2">
    <tableColumn id="1" name="nivel de riesgo " dataDxfId="44"/>
    <tableColumn id="2" name="costo de riesgo" dataDxfId="43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id="11" name="Tabla11" displayName="Tabla11" ref="A1:N7" totalsRowShown="0" headerRowDxfId="0" dataDxfId="55" headerRowBorderDxfId="16" tableBorderDxfId="17" totalsRowBorderDxfId="15">
  <autoFilter ref="A1:N7"/>
  <tableColumns count="14">
    <tableColumn id="1" name="Trabajadores" dataDxfId="14"/>
    <tableColumn id="2" name="cantidad de sueldos" dataDxfId="13"/>
    <tableColumn id="3" name="horas diarias aproximadas" dataDxfId="12"/>
    <tableColumn id="4" name="Días trabajados a la semana" dataDxfId="11"/>
    <tableColumn id="5" name="horas totales a la semana" dataDxfId="10"/>
    <tableColumn id="6" name="Días en el mes trabajados" dataDxfId="9"/>
    <tableColumn id="7" name="horas trabajadas al mes" dataDxfId="8"/>
    <tableColumn id="8" name="Días trabajados al año" dataDxfId="7"/>
    <tableColumn id="9" name="horas trabajadas al año" dataDxfId="6"/>
    <tableColumn id="10" name="cantidad de años trabajando" dataDxfId="5"/>
    <tableColumn id="11" name="tiempo total trabajado en horas" dataDxfId="4"/>
    <tableColumn id="12" name="sueldo por hora trabajada" dataDxfId="3"/>
    <tableColumn id="13" name="Sueldo total por trabajadores" dataDxfId="2"/>
    <tableColumn id="14" name="sueldo total por trabajadores con auxilios" dataDxfId="1">
      <calculatedColumnFormula>M2+Auxilios!E3</calculatedColumnFormula>
    </tableColumn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id="12" name="Tabla12" displayName="Tabla12" ref="A1:E2" totalsRowShown="0" headerRowDxfId="57" dataDxfId="56" headerRowBorderDxfId="70" tableBorderDxfId="69" totalsRowBorderDxfId="68">
  <autoFilter ref="A1:E2"/>
  <tableColumns count="5">
    <tableColumn id="1" name="Costos totales" dataDxfId="62"/>
    <tableColumn id="2" name="total, Hardware (costos de software incluidos)" dataDxfId="61">
      <calculatedColumnFormula>Hardware!D8</calculatedColumnFormula>
    </tableColumn>
    <tableColumn id="3" name="Total, Sueldo Empleados" dataDxfId="60">
      <calculatedColumnFormula>'Sueldo trabajadores '!N7</calculatedColumnFormula>
    </tableColumn>
    <tableColumn id="4" name="Hosting costo aproximado entre máximo y mínimo" dataDxfId="59">
      <calculatedColumnFormula>Tabla8[[#This Row],[costo aproximado hosting]]</calculatedColumnFormula>
    </tableColumn>
    <tableColumn id="5" name="inversión total" dataDxfId="58">
      <calculatedColumnFormula>SUM(Tabla12[[#This Row],[total, Hardware (costos de software incluidos)]:[Hosting costo aproximado entre máximo y mínimo]])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10" sqref="E10"/>
    </sheetView>
  </sheetViews>
  <sheetFormatPr baseColWidth="10" defaultRowHeight="15" x14ac:dyDescent="0.25"/>
  <cols>
    <col min="2" max="2" width="41.7109375" customWidth="1"/>
    <col min="3" max="3" width="25.5703125" customWidth="1"/>
    <col min="4" max="4" width="23.85546875" customWidth="1"/>
    <col min="5" max="5" width="24" customWidth="1"/>
  </cols>
  <sheetData>
    <row r="1" spans="1:5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thickBot="1" x14ac:dyDescent="0.3">
      <c r="A2" s="5" t="s">
        <v>44</v>
      </c>
      <c r="B2" s="19">
        <v>114750</v>
      </c>
      <c r="C2" s="20">
        <v>36</v>
      </c>
      <c r="D2" s="58">
        <f>Tabla1[[#This Row],[Precio hosting cada 2 meses (costo unitario)]]*Tabla1[[#This Row],[Tiempo de vida en meses]]</f>
        <v>4131000</v>
      </c>
      <c r="E2" s="47">
        <v>3</v>
      </c>
    </row>
    <row r="3" spans="1:5" ht="15.75" thickBot="1" x14ac:dyDescent="0.3">
      <c r="A3" s="6" t="s">
        <v>42</v>
      </c>
      <c r="B3" s="24">
        <v>182000</v>
      </c>
      <c r="C3" s="59">
        <v>36</v>
      </c>
      <c r="D3" s="58">
        <f>Tabla1[[#This Row],[Precio hosting cada 2 meses (costo unitario)]]*Tabla1[[#This Row],[Tiempo de vida en meses]]</f>
        <v>6552000</v>
      </c>
      <c r="E3" s="60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:F3"/>
    </sheetView>
  </sheetViews>
  <sheetFormatPr baseColWidth="10" defaultRowHeight="15" x14ac:dyDescent="0.25"/>
  <cols>
    <col min="1" max="1" width="15.5703125" customWidth="1"/>
    <col min="2" max="2" width="17.7109375" customWidth="1"/>
    <col min="3" max="3" width="22.140625" customWidth="1"/>
    <col min="4" max="4" width="19.7109375" customWidth="1"/>
    <col min="5" max="5" width="17.140625" customWidth="1"/>
    <col min="6" max="6" width="14.5703125" bestFit="1" customWidth="1"/>
  </cols>
  <sheetData>
    <row r="1" spans="1:6" ht="15.75" thickBot="1" x14ac:dyDescent="0.3">
      <c r="A1" s="9" t="s">
        <v>0</v>
      </c>
      <c r="B1" s="10" t="s">
        <v>16</v>
      </c>
      <c r="C1" s="10" t="s">
        <v>5</v>
      </c>
      <c r="D1" s="10" t="s">
        <v>48</v>
      </c>
      <c r="E1" s="10" t="s">
        <v>49</v>
      </c>
      <c r="F1" s="11" t="s">
        <v>6</v>
      </c>
    </row>
    <row r="2" spans="1:6" ht="15.75" thickBot="1" x14ac:dyDescent="0.3">
      <c r="A2" s="12" t="s">
        <v>50</v>
      </c>
      <c r="B2" s="50">
        <v>3144000</v>
      </c>
      <c r="C2" s="51" t="s">
        <v>62</v>
      </c>
      <c r="D2" s="52">
        <v>6288000</v>
      </c>
      <c r="E2" s="52">
        <v>3144000</v>
      </c>
      <c r="F2" s="53" t="s">
        <v>63</v>
      </c>
    </row>
    <row r="3" spans="1:6" ht="15.75" thickBot="1" x14ac:dyDescent="0.3">
      <c r="A3" s="13" t="s">
        <v>51</v>
      </c>
      <c r="B3" s="54">
        <v>785000</v>
      </c>
      <c r="C3" s="55" t="s">
        <v>62</v>
      </c>
      <c r="D3" s="56">
        <v>3769998</v>
      </c>
      <c r="E3" s="56">
        <v>785000</v>
      </c>
      <c r="F3" s="57">
        <v>1099999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D2" sqref="D2"/>
    </sheetView>
  </sheetViews>
  <sheetFormatPr baseColWidth="10" defaultRowHeight="15" x14ac:dyDescent="0.25"/>
  <cols>
    <col min="1" max="1" width="30" customWidth="1"/>
    <col min="2" max="2" width="29.5703125" customWidth="1"/>
    <col min="3" max="3" width="35.5703125" customWidth="1"/>
    <col min="4" max="4" width="22.42578125" customWidth="1"/>
    <col min="5" max="5" width="26.42578125" customWidth="1"/>
    <col min="6" max="6" width="25.85546875" customWidth="1"/>
  </cols>
  <sheetData>
    <row r="1" spans="1:6" ht="30" x14ac:dyDescent="0.25">
      <c r="A1" s="17" t="s">
        <v>99</v>
      </c>
      <c r="B1" s="17" t="s">
        <v>98</v>
      </c>
      <c r="C1" s="17" t="s">
        <v>41</v>
      </c>
      <c r="D1" s="17" t="s">
        <v>64</v>
      </c>
      <c r="E1" s="17" t="s">
        <v>65</v>
      </c>
      <c r="F1" s="17" t="s">
        <v>40</v>
      </c>
    </row>
    <row r="2" spans="1:6" x14ac:dyDescent="0.25">
      <c r="A2" s="28">
        <f>Tabla2[[#This Row],[Costo mínimo]]</f>
        <v>3144000</v>
      </c>
      <c r="B2" s="28">
        <f>'Equipo sistema OIS'!E3</f>
        <v>785000</v>
      </c>
      <c r="C2" s="28">
        <f>(Tabla8[[#This Row],[costo maximo por equipo unidad]]+Tabla8[[#This Row],[costo minimo por equipo unidad]])/2</f>
        <v>1964500</v>
      </c>
      <c r="D2" s="28">
        <v>3276000</v>
      </c>
      <c r="E2" s="28">
        <v>2065500</v>
      </c>
      <c r="F2" s="28">
        <v>2670750</v>
      </c>
    </row>
    <row r="3" spans="1:6" x14ac:dyDescent="0.25">
      <c r="A3" s="16"/>
      <c r="B3" s="16"/>
      <c r="C3" s="16"/>
      <c r="D3" s="1"/>
      <c r="E3" s="1"/>
      <c r="F3" s="1"/>
    </row>
    <row r="4" spans="1:6" x14ac:dyDescent="0.25">
      <c r="B4" s="1"/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85" zoomScaleNormal="85" workbookViewId="0">
      <selection activeCell="B2" sqref="B2:D13"/>
    </sheetView>
  </sheetViews>
  <sheetFormatPr baseColWidth="10" defaultRowHeight="15" x14ac:dyDescent="0.25"/>
  <cols>
    <col min="1" max="1" width="47" customWidth="1"/>
    <col min="2" max="2" width="17.140625" customWidth="1"/>
    <col min="3" max="3" width="22.85546875" customWidth="1"/>
    <col min="4" max="4" width="16.28515625" customWidth="1"/>
  </cols>
  <sheetData>
    <row r="1" spans="1:4" ht="15.75" thickBot="1" x14ac:dyDescent="0.3">
      <c r="A1" s="9" t="s">
        <v>52</v>
      </c>
      <c r="B1" s="10" t="s">
        <v>16</v>
      </c>
      <c r="C1" s="10" t="s">
        <v>21</v>
      </c>
      <c r="D1" s="11" t="s">
        <v>17</v>
      </c>
    </row>
    <row r="2" spans="1:4" ht="15.75" thickBot="1" x14ac:dyDescent="0.3">
      <c r="A2" s="12" t="s">
        <v>7</v>
      </c>
      <c r="B2" s="46" t="s">
        <v>63</v>
      </c>
      <c r="C2" s="20">
        <v>9</v>
      </c>
      <c r="D2" s="47" t="str">
        <f>Tabla9[[#This Row],[Costo unitario]]</f>
        <v>$ -</v>
      </c>
    </row>
    <row r="3" spans="1:4" ht="15.75" thickBot="1" x14ac:dyDescent="0.3">
      <c r="A3" s="12" t="s">
        <v>8</v>
      </c>
      <c r="B3" s="48" t="s">
        <v>63</v>
      </c>
      <c r="C3" s="23">
        <v>9</v>
      </c>
      <c r="D3" s="47" t="str">
        <f>Tabla9[[#This Row],[Costo unitario]]</f>
        <v>$ -</v>
      </c>
    </row>
    <row r="4" spans="1:4" ht="15.75" thickBot="1" x14ac:dyDescent="0.3">
      <c r="A4" s="12" t="s">
        <v>9</v>
      </c>
      <c r="B4" s="48" t="s">
        <v>63</v>
      </c>
      <c r="C4" s="23">
        <v>9</v>
      </c>
      <c r="D4" s="47" t="str">
        <f>Tabla9[[#This Row],[Costo unitario]]</f>
        <v>$ -</v>
      </c>
    </row>
    <row r="5" spans="1:4" ht="15.75" thickBot="1" x14ac:dyDescent="0.3">
      <c r="A5" s="12" t="s">
        <v>10</v>
      </c>
      <c r="B5" s="48" t="s">
        <v>63</v>
      </c>
      <c r="C5" s="23">
        <v>3</v>
      </c>
      <c r="D5" s="47" t="str">
        <f>Tabla9[[#This Row],[Costo unitario]]</f>
        <v>$ -</v>
      </c>
    </row>
    <row r="6" spans="1:4" ht="15.75" thickBot="1" x14ac:dyDescent="0.3">
      <c r="A6" s="12" t="s">
        <v>11</v>
      </c>
      <c r="B6" s="48" t="s">
        <v>63</v>
      </c>
      <c r="C6" s="23">
        <v>3</v>
      </c>
      <c r="D6" s="47" t="str">
        <f>Tabla9[[#This Row],[Costo unitario]]</f>
        <v>$ -</v>
      </c>
    </row>
    <row r="7" spans="1:4" ht="15.75" thickBot="1" x14ac:dyDescent="0.3">
      <c r="A7" s="12" t="s">
        <v>12</v>
      </c>
      <c r="B7" s="48" t="s">
        <v>63</v>
      </c>
      <c r="C7" s="23">
        <v>9</v>
      </c>
      <c r="D7" s="47" t="str">
        <f>Tabla9[[#This Row],[Costo unitario]]</f>
        <v>$ -</v>
      </c>
    </row>
    <row r="8" spans="1:4" ht="15.75" thickBot="1" x14ac:dyDescent="0.3">
      <c r="A8" s="12" t="s">
        <v>13</v>
      </c>
      <c r="B8" s="48" t="s">
        <v>63</v>
      </c>
      <c r="C8" s="23">
        <v>13</v>
      </c>
      <c r="D8" s="47" t="str">
        <f>Tabla9[[#This Row],[Costo unitario]]</f>
        <v>$ -</v>
      </c>
    </row>
    <row r="9" spans="1:4" ht="15.75" thickBot="1" x14ac:dyDescent="0.3">
      <c r="A9" s="12" t="s">
        <v>14</v>
      </c>
      <c r="B9" s="48" t="s">
        <v>63</v>
      </c>
      <c r="C9" s="23">
        <v>12</v>
      </c>
      <c r="D9" s="47" t="str">
        <f>Tabla9[[#This Row],[Costo unitario]]</f>
        <v>$ -</v>
      </c>
    </row>
    <row r="10" spans="1:4" ht="15.75" thickBot="1" x14ac:dyDescent="0.3">
      <c r="A10" s="12" t="s">
        <v>15</v>
      </c>
      <c r="B10" s="48" t="s">
        <v>63</v>
      </c>
      <c r="C10" s="23">
        <v>13</v>
      </c>
      <c r="D10" s="47" t="str">
        <f>Tabla9[[#This Row],[Costo unitario]]</f>
        <v>$ -</v>
      </c>
    </row>
    <row r="11" spans="1:4" ht="15.75" thickBot="1" x14ac:dyDescent="0.3">
      <c r="A11" s="12" t="s">
        <v>20</v>
      </c>
      <c r="B11" s="22">
        <v>1099999</v>
      </c>
      <c r="C11" s="23">
        <v>36</v>
      </c>
      <c r="D11" s="47">
        <f>Tabla9[[#This Row],[Costo unitario]]</f>
        <v>1099999</v>
      </c>
    </row>
    <row r="12" spans="1:4" ht="15.75" thickBot="1" x14ac:dyDescent="0.3">
      <c r="A12" s="12" t="s">
        <v>19</v>
      </c>
      <c r="B12" s="48" t="s">
        <v>63</v>
      </c>
      <c r="C12" s="23">
        <v>13</v>
      </c>
      <c r="D12" s="47" t="str">
        <f>Tabla9[[#This Row],[Costo unitario]]</f>
        <v>$ -</v>
      </c>
    </row>
    <row r="13" spans="1:4" ht="15.75" thickBot="1" x14ac:dyDescent="0.3">
      <c r="A13" s="13" t="s">
        <v>18</v>
      </c>
      <c r="B13" s="24">
        <f>SUM(B2:B12)</f>
        <v>1099999</v>
      </c>
      <c r="C13" s="25"/>
      <c r="D13" s="49">
        <f>SUM(D2:D12)</f>
        <v>1099999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06" zoomScaleNormal="106" workbookViewId="0">
      <selection activeCell="D11" sqref="D11"/>
    </sheetView>
  </sheetViews>
  <sheetFormatPr baseColWidth="10" defaultRowHeight="15" x14ac:dyDescent="0.25"/>
  <cols>
    <col min="1" max="1" width="21.7109375" customWidth="1"/>
    <col min="2" max="2" width="15.5703125" customWidth="1"/>
    <col min="4" max="4" width="18.85546875" customWidth="1"/>
  </cols>
  <sheetData>
    <row r="1" spans="1:4" ht="15.75" thickBot="1" x14ac:dyDescent="0.3">
      <c r="A1" s="2" t="s">
        <v>22</v>
      </c>
      <c r="B1" s="3" t="s">
        <v>16</v>
      </c>
      <c r="C1" s="3" t="s">
        <v>28</v>
      </c>
      <c r="D1" s="4" t="s">
        <v>3</v>
      </c>
    </row>
    <row r="2" spans="1:4" ht="60.75" thickBot="1" x14ac:dyDescent="0.3">
      <c r="A2" s="7" t="s">
        <v>27</v>
      </c>
      <c r="B2" s="19">
        <v>999900</v>
      </c>
      <c r="C2" s="20">
        <v>4</v>
      </c>
      <c r="D2" s="21">
        <f>Tabla10[[#This Row],[Costo unitario]]*Tabla10[[#This Row],[Cantidad]]</f>
        <v>3999600</v>
      </c>
    </row>
    <row r="3" spans="1:4" ht="15.75" thickBot="1" x14ac:dyDescent="0.3">
      <c r="A3" s="5" t="s">
        <v>23</v>
      </c>
      <c r="B3" s="22">
        <v>32900</v>
      </c>
      <c r="C3" s="23">
        <v>4</v>
      </c>
      <c r="D3" s="21">
        <f>Tabla10[[#This Row],[Costo unitario]]*Tabla10[[#This Row],[Cantidad]]</f>
        <v>131600</v>
      </c>
    </row>
    <row r="4" spans="1:4" ht="15.75" thickBot="1" x14ac:dyDescent="0.3">
      <c r="A4" s="5" t="s">
        <v>24</v>
      </c>
      <c r="B4" s="22">
        <v>36900</v>
      </c>
      <c r="C4" s="23">
        <v>1</v>
      </c>
      <c r="D4" s="21">
        <f>Tabla10[[#This Row],[Costo unitario]]*Tabla10[[#This Row],[Cantidad]]</f>
        <v>36900</v>
      </c>
    </row>
    <row r="5" spans="1:4" ht="15.75" thickBot="1" x14ac:dyDescent="0.3">
      <c r="A5" s="5" t="s">
        <v>25</v>
      </c>
      <c r="B5" s="22">
        <v>19900</v>
      </c>
      <c r="C5" s="23">
        <v>3</v>
      </c>
      <c r="D5" s="21">
        <f>Tabla10[[#This Row],[Costo unitario]]*Tabla10[[#This Row],[Cantidad]]</f>
        <v>59700</v>
      </c>
    </row>
    <row r="6" spans="1:4" ht="15.75" thickBot="1" x14ac:dyDescent="0.3">
      <c r="A6" s="5" t="s">
        <v>26</v>
      </c>
      <c r="B6" s="22">
        <v>149900</v>
      </c>
      <c r="C6" s="23">
        <v>1</v>
      </c>
      <c r="D6" s="21">
        <f>Tabla10[[#This Row],[Costo unitario]]*Tabla10[[#This Row],[Cantidad]]</f>
        <v>149900</v>
      </c>
    </row>
    <row r="7" spans="1:4" ht="15.75" thickBot="1" x14ac:dyDescent="0.3">
      <c r="A7" s="5" t="s">
        <v>30</v>
      </c>
      <c r="B7" s="22">
        <v>1962500</v>
      </c>
      <c r="C7" s="23">
        <v>1</v>
      </c>
      <c r="D7" s="21">
        <f>Tabla10[[#This Row],[Costo unitario]]*Tabla10[[#This Row],[Cantidad]]</f>
        <v>1962500</v>
      </c>
    </row>
    <row r="8" spans="1:4" ht="15.75" thickBot="1" x14ac:dyDescent="0.3">
      <c r="A8" s="6" t="s">
        <v>29</v>
      </c>
      <c r="B8" s="24">
        <v>3202000</v>
      </c>
      <c r="C8" s="25"/>
      <c r="D8" s="21">
        <f>SUM(D2:D7)</f>
        <v>6340200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G12" sqref="G12"/>
    </sheetView>
  </sheetViews>
  <sheetFormatPr baseColWidth="10" defaultRowHeight="15" x14ac:dyDescent="0.25"/>
  <cols>
    <col min="1" max="1" width="24.5703125" customWidth="1"/>
    <col min="2" max="2" width="37.140625" customWidth="1"/>
    <col min="3" max="3" width="29.28515625" customWidth="1"/>
    <col min="4" max="4" width="28.28515625" customWidth="1"/>
    <col min="5" max="5" width="31.42578125" customWidth="1"/>
  </cols>
  <sheetData>
    <row r="1" spans="1:5" x14ac:dyDescent="0.25">
      <c r="A1" s="35" t="s">
        <v>72</v>
      </c>
      <c r="B1" s="36" t="s">
        <v>88</v>
      </c>
      <c r="C1" s="36" t="s">
        <v>76</v>
      </c>
      <c r="D1" s="36" t="s">
        <v>73</v>
      </c>
      <c r="E1" s="33" t="s">
        <v>74</v>
      </c>
    </row>
    <row r="2" spans="1:5" ht="27.75" customHeight="1" x14ac:dyDescent="0.25">
      <c r="A2" s="5" t="s">
        <v>75</v>
      </c>
      <c r="B2" s="37">
        <v>97032</v>
      </c>
      <c r="C2" s="38" t="s">
        <v>90</v>
      </c>
      <c r="D2" s="39" t="s">
        <v>95</v>
      </c>
      <c r="E2" s="40">
        <v>0</v>
      </c>
    </row>
    <row r="3" spans="1:5" ht="30.75" customHeight="1" x14ac:dyDescent="0.25">
      <c r="A3" s="5" t="s">
        <v>85</v>
      </c>
      <c r="B3" s="37">
        <v>103515</v>
      </c>
      <c r="C3" s="41" t="s">
        <v>91</v>
      </c>
      <c r="D3" s="39" t="s">
        <v>96</v>
      </c>
      <c r="E3" s="40">
        <v>33125</v>
      </c>
    </row>
    <row r="4" spans="1:5" ht="29.25" customHeight="1" x14ac:dyDescent="0.25">
      <c r="A4" s="5" t="s">
        <v>86</v>
      </c>
      <c r="B4" s="37">
        <v>132499</v>
      </c>
      <c r="C4" s="41" t="s">
        <v>92</v>
      </c>
      <c r="D4" s="39" t="s">
        <v>96</v>
      </c>
      <c r="E4" s="40">
        <v>33125</v>
      </c>
    </row>
    <row r="5" spans="1:5" ht="30.75" customHeight="1" x14ac:dyDescent="0.25">
      <c r="A5" s="5" t="s">
        <v>87</v>
      </c>
      <c r="B5" s="37">
        <v>33125</v>
      </c>
      <c r="C5" s="41" t="s">
        <v>93</v>
      </c>
      <c r="D5" s="39" t="s">
        <v>96</v>
      </c>
      <c r="E5" s="40">
        <f>B5</f>
        <v>33125</v>
      </c>
    </row>
    <row r="6" spans="1:5" ht="30" customHeight="1" x14ac:dyDescent="0.25">
      <c r="A6" s="5" t="s">
        <v>89</v>
      </c>
      <c r="B6" s="37">
        <f>Riesgos!B7</f>
        <v>25360.400000000001</v>
      </c>
      <c r="C6" s="41" t="s">
        <v>94</v>
      </c>
      <c r="D6" s="39" t="s">
        <v>96</v>
      </c>
      <c r="E6" s="40">
        <f>B6</f>
        <v>25360.400000000001</v>
      </c>
    </row>
    <row r="7" spans="1:5" x14ac:dyDescent="0.25">
      <c r="A7" s="6" t="s">
        <v>18</v>
      </c>
      <c r="B7" s="42">
        <f>SUM(B2:B6)</f>
        <v>391531.4</v>
      </c>
      <c r="C7" s="43"/>
      <c r="D7" s="43"/>
      <c r="E7" s="44">
        <f>(E2+E3+E4+E5+E6)</f>
        <v>124735.4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3" sqref="D13"/>
    </sheetView>
  </sheetViews>
  <sheetFormatPr baseColWidth="10" defaultRowHeight="15" x14ac:dyDescent="0.25"/>
  <cols>
    <col min="1" max="1" width="18.7109375" customWidth="1"/>
    <col min="2" max="2" width="23.140625" customWidth="1"/>
  </cols>
  <sheetData>
    <row r="1" spans="1:2" x14ac:dyDescent="0.25">
      <c r="A1" s="32" t="s">
        <v>77</v>
      </c>
      <c r="B1" s="32" t="s">
        <v>78</v>
      </c>
    </row>
    <row r="2" spans="1:2" x14ac:dyDescent="0.25">
      <c r="A2" s="45" t="s">
        <v>79</v>
      </c>
      <c r="B2" s="37">
        <v>4323</v>
      </c>
    </row>
    <row r="3" spans="1:2" x14ac:dyDescent="0.25">
      <c r="A3" s="45" t="s">
        <v>80</v>
      </c>
      <c r="B3" s="37">
        <v>8646</v>
      </c>
    </row>
    <row r="4" spans="1:2" x14ac:dyDescent="0.25">
      <c r="A4" s="45" t="s">
        <v>81</v>
      </c>
      <c r="B4" s="37">
        <v>20173</v>
      </c>
    </row>
    <row r="5" spans="1:2" x14ac:dyDescent="0.25">
      <c r="A5" s="45" t="s">
        <v>82</v>
      </c>
      <c r="B5" s="37">
        <v>36023</v>
      </c>
    </row>
    <row r="6" spans="1:2" x14ac:dyDescent="0.25">
      <c r="A6" s="45" t="s">
        <v>83</v>
      </c>
      <c r="B6" s="37">
        <v>57637</v>
      </c>
    </row>
    <row r="7" spans="1:2" x14ac:dyDescent="0.25">
      <c r="A7" s="45" t="s">
        <v>84</v>
      </c>
      <c r="B7" s="37">
        <f>(B2+B3+B4+B5+B6)/5</f>
        <v>25360.400000000001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topLeftCell="I1" zoomScale="78" zoomScaleNormal="78" workbookViewId="0">
      <selection sqref="A1:N7"/>
    </sheetView>
  </sheetViews>
  <sheetFormatPr baseColWidth="10" defaultRowHeight="15" x14ac:dyDescent="0.25"/>
  <cols>
    <col min="1" max="1" width="29.28515625" customWidth="1"/>
    <col min="2" max="2" width="26.28515625" customWidth="1"/>
    <col min="3" max="3" width="32.85546875" customWidth="1"/>
    <col min="4" max="4" width="35.140625" customWidth="1"/>
    <col min="5" max="5" width="32.28515625" customWidth="1"/>
    <col min="6" max="6" width="32" customWidth="1"/>
    <col min="7" max="7" width="30.140625" customWidth="1"/>
    <col min="8" max="8" width="28.42578125" customWidth="1"/>
    <col min="9" max="9" width="30" customWidth="1"/>
    <col min="10" max="10" width="34.42578125" customWidth="1"/>
    <col min="11" max="11" width="43.28515625" customWidth="1"/>
    <col min="12" max="12" width="32.42578125" customWidth="1"/>
    <col min="13" max="13" width="33.7109375" customWidth="1"/>
    <col min="14" max="14" width="36.28515625" customWidth="1"/>
  </cols>
  <sheetData>
    <row r="1" spans="1:14" x14ac:dyDescent="0.25">
      <c r="A1" s="9" t="s">
        <v>31</v>
      </c>
      <c r="B1" s="10" t="s">
        <v>33</v>
      </c>
      <c r="C1" s="10" t="s">
        <v>32</v>
      </c>
      <c r="D1" s="10" t="s">
        <v>53</v>
      </c>
      <c r="E1" s="10" t="s">
        <v>35</v>
      </c>
      <c r="F1" s="10" t="s">
        <v>54</v>
      </c>
      <c r="G1" s="10" t="s">
        <v>34</v>
      </c>
      <c r="H1" s="10" t="s">
        <v>55</v>
      </c>
      <c r="I1" s="10" t="s">
        <v>36</v>
      </c>
      <c r="J1" s="10" t="s">
        <v>56</v>
      </c>
      <c r="K1" s="10" t="s">
        <v>37</v>
      </c>
      <c r="L1" s="10" t="s">
        <v>38</v>
      </c>
      <c r="M1" s="10" t="s">
        <v>43</v>
      </c>
      <c r="N1" s="33" t="s">
        <v>97</v>
      </c>
    </row>
    <row r="2" spans="1:14" x14ac:dyDescent="0.25">
      <c r="A2" s="26" t="s">
        <v>66</v>
      </c>
      <c r="B2" s="27">
        <v>1</v>
      </c>
      <c r="C2" s="27">
        <v>5</v>
      </c>
      <c r="D2" s="27">
        <v>3</v>
      </c>
      <c r="E2" s="27">
        <f>Tabla11[[#This Row],[horas diarias aproximadas]]*Tabla11[[#This Row],[Días trabajados a la semana]]</f>
        <v>15</v>
      </c>
      <c r="F2" s="27">
        <v>12</v>
      </c>
      <c r="G2" s="27">
        <f>Tabla11[[#This Row],[horas diarias aproximadas]]*Tabla11[[#This Row],[Días en el mes trabajados]]</f>
        <v>60</v>
      </c>
      <c r="H2" s="27">
        <v>144</v>
      </c>
      <c r="I2" s="27">
        <f>Tabla11[[#This Row],[horas diarias aproximadas]]*Tabla11[[#This Row],[Días trabajados al año]]</f>
        <v>720</v>
      </c>
      <c r="J2" s="27">
        <v>1</v>
      </c>
      <c r="K2" s="27">
        <f>Tabla11[[#This Row],[horas trabajadas al año]]*Tabla11[[#This Row],[cantidad de años trabajando]]</f>
        <v>720</v>
      </c>
      <c r="L2" s="28">
        <v>3234</v>
      </c>
      <c r="M2" s="28">
        <f>Tabla11[[#This Row],[sueldo por hora trabajada]]*Tabla11[[#This Row],[tiempo total trabajado en horas]]</f>
        <v>2328480</v>
      </c>
      <c r="N2" s="34">
        <f>M2+Auxilios!E3</f>
        <v>2361605</v>
      </c>
    </row>
    <row r="3" spans="1:14" ht="21" customHeight="1" x14ac:dyDescent="0.25">
      <c r="A3" s="26" t="s">
        <v>67</v>
      </c>
      <c r="B3" s="27">
        <v>1</v>
      </c>
      <c r="C3" s="27">
        <v>5</v>
      </c>
      <c r="D3" s="27">
        <v>3</v>
      </c>
      <c r="E3" s="27">
        <f>Tabla11[[#This Row],[horas diarias aproximadas]]*Tabla11[[#This Row],[Días trabajados a la semana]]</f>
        <v>15</v>
      </c>
      <c r="F3" s="27">
        <v>12</v>
      </c>
      <c r="G3" s="27">
        <f>Tabla11[[#This Row],[horas diarias aproximadas]]*Tabla11[[#This Row],[Días en el mes trabajados]]</f>
        <v>60</v>
      </c>
      <c r="H3" s="27">
        <v>144</v>
      </c>
      <c r="I3" s="27">
        <f>Tabla11[[#This Row],[horas diarias aproximadas]]*Tabla11[[#This Row],[Días trabajados al año]]</f>
        <v>720</v>
      </c>
      <c r="J3" s="27">
        <v>1</v>
      </c>
      <c r="K3" s="27">
        <f>Tabla11[[#This Row],[horas trabajadas al año]]*Tabla11[[#This Row],[cantidad de años trabajando]]</f>
        <v>720</v>
      </c>
      <c r="L3" s="28">
        <v>3234</v>
      </c>
      <c r="M3" s="28">
        <f>Tabla11[[#This Row],[sueldo por hora trabajada]]*Tabla11[[#This Row],[tiempo total trabajado en horas]]</f>
        <v>2328480</v>
      </c>
      <c r="N3" s="34">
        <f>M3+Auxilios!E4</f>
        <v>2361605</v>
      </c>
    </row>
    <row r="4" spans="1:14" x14ac:dyDescent="0.25">
      <c r="A4" s="26" t="s">
        <v>68</v>
      </c>
      <c r="B4" s="27">
        <v>1</v>
      </c>
      <c r="C4" s="27">
        <v>5</v>
      </c>
      <c r="D4" s="27">
        <v>3</v>
      </c>
      <c r="E4" s="27">
        <f>Tabla11[[#This Row],[horas diarias aproximadas]]*Tabla11[[#This Row],[Días trabajados a la semana]]</f>
        <v>15</v>
      </c>
      <c r="F4" s="27">
        <v>12</v>
      </c>
      <c r="G4" s="27">
        <f>Tabla11[[#This Row],[horas diarias aproximadas]]*Tabla11[[#This Row],[Días en el mes trabajados]]</f>
        <v>60</v>
      </c>
      <c r="H4" s="27">
        <v>144</v>
      </c>
      <c r="I4" s="27">
        <f>Tabla11[[#This Row],[horas diarias aproximadas]]*Tabla11[[#This Row],[Días trabajados al año]]</f>
        <v>720</v>
      </c>
      <c r="J4" s="27">
        <v>1</v>
      </c>
      <c r="K4" s="27">
        <f>Tabla11[[#This Row],[horas trabajadas al año]]*Tabla11[[#This Row],[cantidad de años trabajando]]</f>
        <v>720</v>
      </c>
      <c r="L4" s="28">
        <v>3234</v>
      </c>
      <c r="M4" s="28">
        <f>Tabla11[[#This Row],[sueldo por hora trabajada]]*Tabla11[[#This Row],[tiempo total trabajado en horas]]</f>
        <v>2328480</v>
      </c>
      <c r="N4" s="34">
        <f>M4+Auxilios!E5</f>
        <v>2361605</v>
      </c>
    </row>
    <row r="5" spans="1:14" x14ac:dyDescent="0.25">
      <c r="A5" s="26" t="s">
        <v>69</v>
      </c>
      <c r="B5" s="27">
        <v>1</v>
      </c>
      <c r="C5" s="27">
        <v>5</v>
      </c>
      <c r="D5" s="27">
        <v>3</v>
      </c>
      <c r="E5" s="27">
        <f>Tabla11[[#This Row],[horas diarias aproximadas]]*Tabla11[[#This Row],[Días trabajados a la semana]]</f>
        <v>15</v>
      </c>
      <c r="F5" s="27">
        <v>12</v>
      </c>
      <c r="G5" s="27">
        <f>Tabla11[[#This Row],[horas diarias aproximadas]]*Tabla11[[#This Row],[Días en el mes trabajados]]</f>
        <v>60</v>
      </c>
      <c r="H5" s="27">
        <v>144</v>
      </c>
      <c r="I5" s="27">
        <f>Tabla11[[#This Row],[horas diarias aproximadas]]*Tabla11[[#This Row],[Días trabajados al año]]</f>
        <v>720</v>
      </c>
      <c r="J5" s="27">
        <v>1</v>
      </c>
      <c r="K5" s="27">
        <f>Tabla11[[#This Row],[horas trabajadas al año]]*Tabla11[[#This Row],[cantidad de años trabajando]]</f>
        <v>720</v>
      </c>
      <c r="L5" s="28">
        <v>3234</v>
      </c>
      <c r="M5" s="28">
        <f>Tabla11[[#This Row],[sueldo por hora trabajada]]*Tabla11[[#This Row],[tiempo total trabajado en horas]]</f>
        <v>2328480</v>
      </c>
      <c r="N5" s="34">
        <f>M5+Auxilios!E6</f>
        <v>2353840.4</v>
      </c>
    </row>
    <row r="6" spans="1:14" x14ac:dyDescent="0.25">
      <c r="A6" s="26" t="s">
        <v>70</v>
      </c>
      <c r="B6" s="27">
        <v>1</v>
      </c>
      <c r="C6" s="27">
        <v>5</v>
      </c>
      <c r="D6" s="27">
        <v>3</v>
      </c>
      <c r="E6" s="27">
        <f>Tabla11[[#This Row],[horas diarias aproximadas]]*Tabla11[[#This Row],[Días trabajados a la semana]]</f>
        <v>15</v>
      </c>
      <c r="F6" s="27">
        <v>12</v>
      </c>
      <c r="G6" s="27">
        <f>Tabla11[[#This Row],[horas diarias aproximadas]]*Tabla11[[#This Row],[Días en el mes trabajados]]</f>
        <v>60</v>
      </c>
      <c r="H6" s="27">
        <v>144</v>
      </c>
      <c r="I6" s="27">
        <f>Tabla11[[#This Row],[horas diarias aproximadas]]*Tabla11[[#This Row],[Días trabajados al año]]</f>
        <v>720</v>
      </c>
      <c r="J6" s="27">
        <v>1</v>
      </c>
      <c r="K6" s="27">
        <f>Tabla11[[#This Row],[horas trabajadas al año]]*Tabla11[[#This Row],[cantidad de años trabajando]]</f>
        <v>720</v>
      </c>
      <c r="L6" s="28">
        <v>3234</v>
      </c>
      <c r="M6" s="28">
        <f>Tabla11[[#This Row],[sueldo por hora trabajada]]*Tabla11[[#This Row],[tiempo total trabajado en horas]]</f>
        <v>2328480</v>
      </c>
      <c r="N6" s="34">
        <f>M6+Auxilios!E7</f>
        <v>2453215.4</v>
      </c>
    </row>
    <row r="7" spans="1:14" x14ac:dyDescent="0.25">
      <c r="A7" s="29" t="s">
        <v>71</v>
      </c>
      <c r="B7" s="30">
        <v>5</v>
      </c>
      <c r="C7" s="18" t="s">
        <v>101</v>
      </c>
      <c r="D7" s="31">
        <f>L2*C2</f>
        <v>16170</v>
      </c>
      <c r="E7" s="18" t="s">
        <v>45</v>
      </c>
      <c r="F7" s="31">
        <f>L2*E2</f>
        <v>48510</v>
      </c>
      <c r="G7" s="18" t="s">
        <v>46</v>
      </c>
      <c r="H7" s="31">
        <f>L2*G2</f>
        <v>194040</v>
      </c>
      <c r="I7" s="18" t="s">
        <v>47</v>
      </c>
      <c r="J7" s="31">
        <f>L2*I2</f>
        <v>2328480</v>
      </c>
      <c r="K7" s="18" t="s">
        <v>100</v>
      </c>
      <c r="L7" s="31">
        <f>SUM(L2:L6)</f>
        <v>16170</v>
      </c>
      <c r="M7" s="31">
        <f>SUM(M2:M6)</f>
        <v>11642400</v>
      </c>
      <c r="N7" s="61">
        <f>SUM(N2:N6)</f>
        <v>11891870.800000001</v>
      </c>
    </row>
    <row r="8" spans="1:14" x14ac:dyDescent="0.25">
      <c r="C8" s="8"/>
      <c r="D8" s="8"/>
      <c r="E8" s="8"/>
      <c r="F8" s="8"/>
      <c r="G8" s="8"/>
      <c r="H8" s="8"/>
    </row>
  </sheetData>
  <dataConsolidate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3" sqref="C3"/>
    </sheetView>
  </sheetViews>
  <sheetFormatPr baseColWidth="10" defaultRowHeight="15" x14ac:dyDescent="0.25"/>
  <cols>
    <col min="1" max="1" width="45.140625" customWidth="1"/>
    <col min="2" max="2" width="43.140625" customWidth="1"/>
    <col min="3" max="3" width="24.28515625" customWidth="1"/>
    <col min="4" max="4" width="47.5703125" customWidth="1"/>
    <col min="5" max="5" width="23.140625" customWidth="1"/>
  </cols>
  <sheetData>
    <row r="1" spans="1:5" x14ac:dyDescent="0.25">
      <c r="A1" s="9" t="s">
        <v>39</v>
      </c>
      <c r="B1" s="10" t="s">
        <v>57</v>
      </c>
      <c r="C1" s="10" t="s">
        <v>58</v>
      </c>
      <c r="D1" s="10" t="s">
        <v>59</v>
      </c>
      <c r="E1" s="11" t="s">
        <v>61</v>
      </c>
    </row>
    <row r="2" spans="1:5" x14ac:dyDescent="0.25">
      <c r="A2" s="13" t="s">
        <v>60</v>
      </c>
      <c r="B2" s="14">
        <f>Hardware!D8</f>
        <v>6340200</v>
      </c>
      <c r="C2" s="14">
        <f>'Sueldo trabajadores '!N7</f>
        <v>11891870.800000001</v>
      </c>
      <c r="D2" s="14">
        <f>Tabla8[[#This Row],[costo aproximado hosting]]</f>
        <v>2670750</v>
      </c>
      <c r="E2" s="15">
        <f>SUM(Tabla12[[#This Row],[total, Hardware (costos de software incluidos)]:[Hosting costo aproximado entre máximo y mínimo]])</f>
        <v>20902820.800000001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Hosting</vt:lpstr>
      <vt:lpstr>Equipo sistema OIS</vt:lpstr>
      <vt:lpstr>Aproximados</vt:lpstr>
      <vt:lpstr>Software</vt:lpstr>
      <vt:lpstr>Hardware</vt:lpstr>
      <vt:lpstr>Auxilios</vt:lpstr>
      <vt:lpstr>Riesgos</vt:lpstr>
      <vt:lpstr>Sueldo trabajadores </vt:lpstr>
      <vt:lpstr>Costos totales</vt:lpstr>
      <vt:lpstr>Sueldos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ASUS</cp:lastModifiedBy>
  <dcterms:created xsi:type="dcterms:W3CDTF">2019-06-13T12:13:56Z</dcterms:created>
  <dcterms:modified xsi:type="dcterms:W3CDTF">2019-06-27T21:41:09Z</dcterms:modified>
</cp:coreProperties>
</file>