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-120" yWindow="-120" windowWidth="20730" windowHeight="11160" firstSheet="4" activeTab="8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de los trabajadores " sheetId="10" r:id="rId8"/>
    <sheet name="Costos totales" sheetId="7" r:id="rId9"/>
  </sheets>
  <definedNames>
    <definedName name="_xlchart.v1.0" hidden="1">Hardware!$A$2:$A$7</definedName>
    <definedName name="_xlchart.v1.1" hidden="1">Hardware!$B$2:$B$7</definedName>
    <definedName name="Sueldo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7" l="1"/>
  <c r="D2" i="7" l="1"/>
  <c r="E2" i="7" s="1"/>
  <c r="K3" i="10"/>
  <c r="K4" i="10"/>
  <c r="K5" i="10"/>
  <c r="K6" i="10"/>
  <c r="K2" i="10"/>
  <c r="E3" i="10"/>
  <c r="N3" i="10" s="1"/>
  <c r="E4" i="10"/>
  <c r="N4" i="10" s="1"/>
  <c r="E5" i="10"/>
  <c r="E6" i="10"/>
  <c r="E2" i="10"/>
  <c r="N2" i="10" s="1"/>
  <c r="G3" i="10"/>
  <c r="O3" i="10" s="1"/>
  <c r="G4" i="10"/>
  <c r="O4" i="10" s="1"/>
  <c r="G5" i="10"/>
  <c r="O5" i="10" s="1"/>
  <c r="G6" i="10"/>
  <c r="G2" i="10"/>
  <c r="O2" i="10" s="1"/>
  <c r="I3" i="10"/>
  <c r="P3" i="10" s="1"/>
  <c r="Q3" i="10" s="1"/>
  <c r="I4" i="10"/>
  <c r="P4" i="10" s="1"/>
  <c r="Q4" i="10" s="1"/>
  <c r="I5" i="10"/>
  <c r="I6" i="10"/>
  <c r="I2" i="10"/>
  <c r="P2" i="10" s="1"/>
  <c r="O6" i="10"/>
  <c r="M7" i="10"/>
  <c r="L7" i="10"/>
  <c r="P5" i="10"/>
  <c r="Q5" i="10" s="1"/>
  <c r="P6" i="10"/>
  <c r="Q6" i="10" s="1"/>
  <c r="M3" i="10"/>
  <c r="M4" i="10"/>
  <c r="M5" i="10"/>
  <c r="M6" i="10"/>
  <c r="M2" i="10"/>
  <c r="N6" i="10"/>
  <c r="N5" i="10"/>
  <c r="C2" i="7"/>
  <c r="N7" i="10" l="1"/>
  <c r="O7" i="10"/>
  <c r="P7" i="10"/>
  <c r="Q2" i="10"/>
  <c r="Q7" i="10" s="1"/>
  <c r="E2" i="8"/>
  <c r="D11" i="3" l="1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E7" i="8" s="1"/>
  <c r="B13" i="3"/>
  <c r="D10" i="3"/>
  <c r="D12" i="3"/>
  <c r="C2" i="5"/>
  <c r="D2" i="1"/>
  <c r="D3" i="4"/>
  <c r="D8" i="4" s="1"/>
  <c r="D4" i="4"/>
  <c r="D5" i="4"/>
  <c r="D6" i="4"/>
  <c r="D7" i="4"/>
  <c r="D2" i="4"/>
  <c r="D13" i="3" l="1"/>
</calcChain>
</file>

<file path=xl/sharedStrings.xml><?xml version="1.0" encoding="utf-8"?>
<sst xmlns="http://schemas.openxmlformats.org/spreadsheetml/2006/main" count="107" uniqueCount="98">
  <si>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</si>
  <si>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</si>
  <si>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</si>
  <si>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</si>
  <si>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</si>
  <si>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</si>
  <si>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</si>
  <si>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</si>
  <si>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</si>
  <si>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</si>
  <si>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</si>
  <si>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</si>
  <si>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</si>
  <si>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</si>
  <si>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</si>
  <si>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</si>
  <si>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</si>
  <si>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</si>
  <si>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</si>
  <si>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</si>
  <si>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</si>
  <si>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</si>
  <si>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</si>
  <si>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</si>
  <si>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</si>
  <si>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</si>
  <si>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</si>
  <si>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</si>
  <si>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</si>
  <si>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</si>
  <si>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</si>
  <si>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</si>
  <si>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</si>
  <si>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</si>
  <si>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Costos totales</t>
  </si>
  <si>
    <t>costo aproximado hosting</t>
  </si>
  <si>
    <t>costo aproximado equipo por unidad</t>
  </si>
  <si>
    <t>Opción 2</t>
  </si>
  <si>
    <t>Opción 1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</si>
  <si>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</si>
  <si>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</si>
  <si>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</si>
  <si>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</si>
  <si>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</si>
  <si>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</si>
  <si>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</si>
  <si>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</si>
  <si>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</si>
  <si>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valor individual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</si>
  <si>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</si>
  <si>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</si>
  <si>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</si>
  <si>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</si>
  <si>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</si>
  <si>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</si>
  <si>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</si>
  <si>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</si>
  <si>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</si>
  <si>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</si>
  <si>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</si>
  <si>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</si>
  <si>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</si>
  <si>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</si>
  <si>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</si>
  <si>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</si>
  <si>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</si>
  <si>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</si>
  <si>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</si>
  <si>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</si>
  <si>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</si>
  <si>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</si>
  <si>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</si>
  <si>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</si>
  <si>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</si>
  <si>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</si>
  <si>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</si>
  <si>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</si>
  <si>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</si>
  <si>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</si>
  <si>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</si>
  <si>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</si>
  <si>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</si>
  <si>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</si>
  <si>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</si>
  <si>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</si>
  <si>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Iternet LAN(ETB: 15Megas):$85900anuales X 3 añs</t>
  </si>
  <si>
    <t>si</t>
  </si>
  <si>
    <t>Hosting costo aproximadoentre máximo y mínimo</t>
  </si>
  <si>
    <t>Costo total del proyecto</t>
  </si>
  <si>
    <t>total, Equipo(PC) ois</t>
  </si>
  <si>
    <t>Inversion en la vida util de 3 años minimo</t>
  </si>
  <si>
    <t>Sueldo unitario por hora sin auxilios</t>
  </si>
  <si>
    <t>Sueldo unitario por dia sin auxilios</t>
  </si>
  <si>
    <t>Suledo unitario por mes sin auxilios</t>
  </si>
  <si>
    <t>Sueldo unitario de año sin auxilios</t>
  </si>
  <si>
    <t>Sueldo unitario por año con auxilios</t>
  </si>
  <si>
    <t>Suledo unitario por semana sin auxilios</t>
  </si>
  <si>
    <t>TOTAL SUELDO DE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</si>
</sst>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8" fontId="4" fillId="0" borderId="7" xfId="0" applyNumberFormat="1" applyFont="1" applyBorder="1" applyAlignment="1">
      <alignment vertical="center"/>
    </xf>
    <xf numFmtId="8" fontId="4" fillId="0" borderId="8" xfId="0" applyNumberFormat="1" applyFont="1" applyBorder="1" applyAlignment="1">
      <alignment vertical="center"/>
    </xf>
    <xf numFmtId="8" fontId="0" fillId="0" borderId="0" xfId="0" applyNumberFormat="1"/>
    <xf numFmtId="8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8" fontId="4" fillId="4" borderId="11" xfId="0" applyNumberFormat="1" applyFont="1" applyFill="1" applyBorder="1" applyAlignment="1">
      <alignment horizontal="right" wrapText="1"/>
    </xf>
    <xf numFmtId="8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8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8" fontId="4" fillId="4" borderId="1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4" fontId="5" fillId="0" borderId="17" xfId="0" applyNumberFormat="1" applyFont="1" applyBorder="1"/>
    <xf numFmtId="0" fontId="5" fillId="0" borderId="1" xfId="0" applyFont="1" applyBorder="1" applyAlignment="1">
      <alignment wrapText="1"/>
    </xf>
    <xf numFmtId="164" fontId="5" fillId="0" borderId="7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8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8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8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8" fontId="3" fillId="4" borderId="13" xfId="0" applyNumberFormat="1" applyFont="1" applyFill="1" applyBorder="1" applyAlignment="1">
      <alignment horizontal="right" wrapText="1"/>
    </xf>
    <xf numFmtId="8" fontId="3" fillId="4" borderId="14" xfId="0" applyNumberFormat="1" applyFont="1" applyFill="1" applyBorder="1" applyAlignment="1">
      <alignment horizontal="right" wrapText="1"/>
    </xf>
    <xf numFmtId="8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0" fontId="2" fillId="3" borderId="18" xfId="0" applyFont="1" applyFill="1" applyBorder="1" applyAlignment="1">
      <alignment vertical="center" wrapText="1"/>
    </xf>
    <xf numFmtId="164" fontId="4" fillId="4" borderId="16" xfId="0" applyNumberFormat="1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  <xf numFmtId="0" fontId="5" fillId="0" borderId="5" xfId="0" applyFont="1" applyBorder="1"/>
    <xf numFmtId="0" fontId="5" fillId="0" borderId="6" xfId="0" applyFont="1" applyBorder="1"/>
    <xf numFmtId="44" fontId="5" fillId="0" borderId="1" xfId="1" applyFont="1" applyBorder="1"/>
    <xf numFmtId="44" fontId="5" fillId="0" borderId="17" xfId="1" applyFont="1" applyBorder="1"/>
    <xf numFmtId="44" fontId="5" fillId="0" borderId="7" xfId="1" applyFont="1" applyBorder="1"/>
    <xf numFmtId="44" fontId="5" fillId="0" borderId="8" xfId="1" applyFont="1" applyBorder="1"/>
    <xf numFmtId="0" fontId="5" fillId="2" borderId="7" xfId="0" applyFont="1" applyFill="1" applyBorder="1"/>
  </cellXfs>
  <cellStyles count="2">
    <cellStyle name="Moneda" xfId="1" builtinId="4"/>
    <cellStyle name="Normal" xfId="0" builtinId="0"/>
  </cellStyles>
  <dxfs count="96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2-4D52-A0B8-3D3E1B37E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2-4D52-A0B8-3D3E1B37E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2-4D52-A0B8-3D3E1B37E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2-4D52-A0B8-3D3E1B37E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2-4D52-A0B8-3D3E1B37E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32-4D52-A0B8-3D3E1B37E9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32-4D52-A0B8-3D3E1B37E9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32-4D52-A0B8-3D3E1B37E9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32-4D52-A0B8-3D3E1B37E9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32-4D52-A0B8-3D3E1B37E9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2-4D52-A0B8-3D3E1B37E9E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NetBeans 8.2</c:v>
                </c:pt>
                <c:pt idx="1">
                  <c:v>jdk-8u201-windows-x64/32</c:v>
                </c:pt>
                <c:pt idx="2">
                  <c:v>Java(actualizado)</c:v>
                </c:pt>
                <c:pt idx="3">
                  <c:v>Wampp/Xampp (MariaDB/MySql)</c:v>
                </c:pt>
                <c:pt idx="4">
                  <c:v>MySql Workbench 8.0 CE</c:v>
                </c:pt>
                <c:pt idx="5">
                  <c:v>PHP-html(editores texto plano)</c:v>
                </c:pt>
                <c:pt idx="6">
                  <c:v>Windows 10 Pro for Workstations (de por vida)</c:v>
                </c:pt>
                <c:pt idx="7">
                  <c:v>Visual paradigm (licencia educativa sena)</c:v>
                </c:pt>
                <c:pt idx="8">
                  <c:v>Iternet LAN(ETB: 15Megas):$85900anuales X 3 añs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1099999</c:v>
                </c:pt>
                <c:pt idx="7">
                  <c:v>8310822.2999999998</c:v>
                </c:pt>
                <c:pt idx="8">
                  <c:v>357700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0"/>
          <c:order val="10"/>
          <c:tx>
            <c:strRef>
              <c:f>'Sueldo de los trabajadores '!$L$1</c:f>
              <c:strCache>
                <c:ptCount val="1"/>
                <c:pt idx="0">
                  <c:v>Sueldo unitario por hora sin auxilios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'!$L$2:$L$7</c15:sqref>
                  </c15:fullRef>
                </c:ext>
              </c:extLst>
              <c:f>'Sueldo de los trabajadores '!$L$7</c:f>
              <c:numCache>
                <c:formatCode>_("$"* #,##0.00_);_("$"* \(#,##0.00\);_("$"* "-"??_);_(@_)</c:formatCode>
                <c:ptCount val="1"/>
                <c:pt idx="0">
                  <c:v>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CB7-46EC-AD77-AD202FD87C5D}"/>
            </c:ext>
          </c:extLst>
        </c:ser>
        <c:ser>
          <c:idx val="11"/>
          <c:order val="11"/>
          <c:tx>
            <c:strRef>
              <c:f>'Sueldo de los trabajadores '!$M$1</c:f>
              <c:strCache>
                <c:ptCount val="1"/>
                <c:pt idx="0">
                  <c:v>Sueldo unitario por dia sin auxilios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'!$M$2:$M$7</c15:sqref>
                  </c15:fullRef>
                </c:ext>
              </c:extLst>
              <c:f>'Sueldo de los trabajadores '!$M$7</c:f>
              <c:numCache>
                <c:formatCode>_("$"* #,##0.00_);_("$"* \(#,##0.00\);_("$"* "-"??_);_(@_)</c:formatCode>
                <c:ptCount val="1"/>
                <c:pt idx="0">
                  <c:v>80850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CB7-46EC-AD77-AD202FD87C5D}"/>
            </c:ext>
          </c:extLst>
        </c:ser>
        <c:ser>
          <c:idx val="12"/>
          <c:order val="12"/>
          <c:tx>
            <c:strRef>
              <c:f>'Sueldo de los trabajadores '!$N$1</c:f>
              <c:strCache>
                <c:ptCount val="1"/>
                <c:pt idx="0">
                  <c:v>Suledo unitario por semana sin auxilios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'!$N$2:$N$7</c15:sqref>
                  </c15:fullRef>
                </c:ext>
              </c:extLst>
              <c:f>'Sueldo de los trabajadores '!$N$7</c:f>
              <c:numCache>
                <c:formatCode>_("$"* #,##0.00_);_("$"* \(#,##0.00\);_("$"* "-"??_);_(@_)</c:formatCode>
                <c:ptCount val="1"/>
                <c:pt idx="0">
                  <c:v>242550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CB7-46EC-AD77-AD202FD87C5D}"/>
            </c:ext>
          </c:extLst>
        </c:ser>
        <c:ser>
          <c:idx val="13"/>
          <c:order val="13"/>
          <c:tx>
            <c:strRef>
              <c:f>'Sueldo de los trabajadores '!$O$1</c:f>
              <c:strCache>
                <c:ptCount val="1"/>
                <c:pt idx="0">
                  <c:v>Suledo unitario por mes sin auxilios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'!$O$2:$O$7</c15:sqref>
                  </c15:fullRef>
                </c:ext>
              </c:extLst>
              <c:f>'Sueldo de los trabajadores '!$O$7</c:f>
              <c:numCache>
                <c:formatCode>_("$"* #,##0.00_);_("$"* \(#,##0.00\);_("$"* "-"??_);_(@_)</c:formatCode>
                <c:ptCount val="1"/>
                <c:pt idx="0">
                  <c:v>970200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CB7-46EC-AD77-AD202FD87C5D}"/>
            </c:ext>
          </c:extLst>
        </c:ser>
        <c:ser>
          <c:idx val="14"/>
          <c:order val="14"/>
          <c:tx>
            <c:strRef>
              <c:f>'Sueldo de los trabajadores '!$P$1</c:f>
              <c:strCache>
                <c:ptCount val="1"/>
                <c:pt idx="0">
                  <c:v>Sueldo unitario de año sin auxilios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'!$P$2:$P$7</c15:sqref>
                  </c15:fullRef>
                </c:ext>
              </c:extLst>
              <c:f>'Sueldo de los trabajadores '!$P$7</c:f>
              <c:numCache>
                <c:formatCode>_("$"* #,##0.00_);_("$"* \(#,##0.00\);_("$"* "-"??_);_(@_)</c:formatCode>
                <c:ptCount val="1"/>
                <c:pt idx="0">
                  <c:v>11642400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CB7-46EC-AD77-AD202FD87C5D}"/>
            </c:ext>
          </c:extLst>
        </c:ser>
        <c:ser>
          <c:idx val="15"/>
          <c:order val="15"/>
          <c:tx>
            <c:strRef>
              <c:f>'Sueldo de los trabajadores '!$Q$1</c:f>
              <c:strCache>
                <c:ptCount val="1"/>
                <c:pt idx="0">
                  <c:v>Sueldo unitario por año con auxilios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'!$Q$2:$Q$7</c15:sqref>
                  </c15:fullRef>
                </c:ext>
              </c:extLst>
              <c:f>'Sueldo de los trabajadores '!$Q$7</c:f>
              <c:numCache>
                <c:formatCode>_("$"* #,##0.00_);_("$"* \(#,##0.00\);_("$"* "-"??_);_(@_)</c:formatCode>
                <c:ptCount val="1"/>
                <c:pt idx="0">
                  <c:v>12751237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CB7-46EC-AD77-AD202FD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04815"/>
        <c:axId val="196405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'Sueldo de los trabajadores '!$B$1</c15:sqref>
                        </c15:formulaRef>
                      </c:ext>
                    </c:extLst>
                    <c:strCache>
                      <c:ptCount val="1"/>
                      <c:pt idx="0">
                        <c:v>cantidad de sueldos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'Sueldo de los trabajadores '!$B$2:$B$7</c15:sqref>
                        </c15:fullRef>
                        <c15:formulaRef>
                          <c15:sqref>'Sueldo de los trabajadores '!$B$7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B7-46EC-AD77-AD202FD87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'!$C$1</c15:sqref>
                        </c15:formulaRef>
                      </c:ext>
                    </c:extLst>
                    <c:strCache>
                      <c:ptCount val="1"/>
                      <c:pt idx="0">
                        <c:v>horas diarias aproximadas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'!$C$2:$C$7</c15:sqref>
                        </c15:fullRef>
                        <c15:formulaRef>
                          <c15:sqref>'Sueldo de los trabajadores '!$C$7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B7-46EC-AD77-AD202FD87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'!$D$1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 la semana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'!$D$2:$D$7</c15:sqref>
                        </c15:fullRef>
                        <c15:formulaRef>
                          <c15:sqref>'Sueldo de los trabajadores '!$D$7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B7-46EC-AD77-AD202FD87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'!$E$1</c15:sqref>
                        </c15:formulaRef>
                      </c:ext>
                    </c:extLst>
                    <c:strCache>
                      <c:ptCount val="1"/>
                      <c:pt idx="0">
                        <c:v>horas totales a la semana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'!$E$2:$E$7</c15:sqref>
                        </c15:fullRef>
                        <c15:formulaRef>
                          <c15:sqref>'Sueldo de los trabajadores '!$E$7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B7-46EC-AD77-AD202FD87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'!$F$1</c15:sqref>
                        </c15:formulaRef>
                      </c:ext>
                    </c:extLst>
                    <c:strCache>
                      <c:ptCount val="1"/>
                      <c:pt idx="0">
                        <c:v>Días en el mes trabajados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'!$F$2:$F$7</c15:sqref>
                        </c15:fullRef>
                        <c15:formulaRef>
                          <c15:sqref>'Sueldo de los trabajadores '!$F$7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B7-46EC-AD77-AD202FD87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'!$G$1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'!$G$2:$G$7</c15:sqref>
                        </c15:fullRef>
                        <c15:formulaRef>
                          <c15:sqref>'Sueldo de los trabajadores '!$G$7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B7-46EC-AD77-AD202FD87C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'!$H$1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al año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'!$H$2:$H$7</c15:sqref>
                        </c15:fullRef>
                        <c15:formulaRef>
                          <c15:sqref>'Sueldo de los trabajadores '!$H$7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CB7-46EC-AD77-AD202FD87C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'!$I$1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año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'!$I$2:$I$7</c15:sqref>
                        </c15:fullRef>
                        <c15:formulaRef>
                          <c15:sqref>'Sueldo de los trabajadores '!$I$7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CB7-46EC-AD77-AD202FD87C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'!$J$1</c15:sqref>
                        </c15:formulaRef>
                      </c:ext>
                    </c:extLst>
                    <c:strCache>
                      <c:ptCount val="1"/>
                      <c:pt idx="0">
                        <c:v>cantidad de años trabajando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'!$J$2:$J$7</c15:sqref>
                        </c15:fullRef>
                        <c15:formulaRef>
                          <c15:sqref>'Sueldo de los trabajadores 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CB7-46EC-AD77-AD202FD87C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'!$K$1</c15:sqref>
                        </c15:formulaRef>
                      </c:ext>
                    </c:extLst>
                    <c:strCache>
                      <c:ptCount val="1"/>
                      <c:pt idx="0">
                        <c:v>tiempo total trabajado en horas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'!$K$2:$K$7</c15:sqref>
                        </c15:fullRef>
                        <c15:formulaRef>
                          <c15:sqref>'Sueldo de los trabajadores '!$K$7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CB7-46EC-AD77-AD202FD87C5D}"/>
                  </c:ext>
                </c:extLst>
              </c15:ser>
            </c15:filteredBarSeries>
          </c:ext>
        </c:extLst>
      </c:barChart>
      <c:catAx>
        <c:axId val="19640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5647"/>
        <c:crosses val="autoZero"/>
        <c:auto val="1"/>
        <c:lblAlgn val="ctr"/>
        <c:lblOffset val="100"/>
        <c:noMultiLvlLbl val="0"/>
      </c:catAx>
      <c:valAx>
        <c:axId val="196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Equipo(PC) ois</c:v>
                </c:pt>
                <c:pt idx="1">
                  <c:v>Hosting costo aproximadoentre máximo y mínimo</c:v>
                </c:pt>
                <c:pt idx="2">
                  <c:v>Costo total del proyecto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1964500</c:v>
                </c:pt>
                <c:pt idx="1">
                  <c:v>5341500</c:v>
                </c:pt>
                <c:pt idx="2">
                  <c:v>7306000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Hardware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Hardware!$A$2</c:f>
              <c:strCache>
                <c:ptCount val="1"/>
                <c:pt idx="0">
                  <c:v>Portátil Lenovo
Tarjeta madre
Disco Duro 2T
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Hardware!$B$2</c:f>
              <c:numCache>
                <c:formatCode>"$"#,##0.00_);[Red]\("$"#,##0.00\)</c:formatCode>
                <c:ptCount val="1"/>
                <c:pt idx="0">
                  <c:v>999900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91C-9A76-93B5CDC01250}"/>
            </c:ext>
          </c:extLst>
        </c:ser>
        <c:ser>
          <c:idx val="1"/>
          <c:order val="1"/>
          <c:tx>
            <c:strRef>
              <c:f>Hardware!$A$3</c:f>
              <c:strCache>
                <c:ptCount val="1"/>
                <c:pt idx="0">
                  <c:v>Mouse                                                                                             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Hardware!$B$3</c:f>
              <c:numCache>
                <c:formatCode>"$"#,##0.00_);[Red]\("$"#,##0.00\)</c:formatCode>
                <c:ptCount val="1"/>
                <c:pt idx="0">
                  <c:v>32900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91C-9A76-93B5CDC01250}"/>
            </c:ext>
          </c:extLst>
        </c:ser>
        <c:ser>
          <c:idx val="2"/>
          <c:order val="2"/>
          <c:tx>
            <c:strRef>
              <c:f>Hardware!$A$4</c:f>
              <c:strCache>
                <c:ptCount val="1"/>
                <c:pt idx="0">
                  <c:v>Regulador de voltaje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Hardware!$B$4</c:f>
              <c:numCache>
                <c:formatCode>"$"#,##0.00_);[Red]\("$"#,##0.00\)</c:formatCode>
                <c:ptCount val="1"/>
                <c:pt idx="0">
                  <c:v>36900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91C-9A76-93B5CDC01250}"/>
            </c:ext>
          </c:extLst>
        </c:ser>
        <c:ser>
          <c:idx val="3"/>
          <c:order val="3"/>
          <c:tx>
            <c:strRef>
              <c:f>Hardware!$A$5</c:f>
              <c:strCache>
                <c:ptCount val="1"/>
                <c:pt idx="0">
                  <c:v>USB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Hardware!$B$5</c:f>
              <c:numCache>
                <c:formatCode>"$"#,##0.00_);[Red]\("$"#,##0.00\)</c:formatCode>
                <c:ptCount val="1"/>
                <c:pt idx="0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5-491C-9A76-93B5CDC01250}"/>
            </c:ext>
          </c:extLst>
        </c:ser>
        <c:ser>
          <c:idx val="4"/>
          <c:order val="4"/>
          <c:tx>
            <c:strRef>
              <c:f>Hardware!$A$6</c:f>
              <c:strCache>
                <c:ptCount val="1"/>
                <c:pt idx="0">
                  <c:v>Impresora CANNON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Hardware!$B$6</c:f>
              <c:numCache>
                <c:formatCode>"$"#,##0.00_);[Red]\("$"#,##0.00\)</c:formatCode>
                <c:ptCount val="1"/>
                <c:pt idx="0">
                  <c:v>149900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5-491C-9A76-93B5CDC01250}"/>
            </c:ext>
          </c:extLst>
        </c:ser>
        <c:ser>
          <c:idx val="5"/>
          <c:order val="5"/>
          <c:tx>
            <c:strRef>
              <c:f>Hardware!$A$7</c:f>
              <c:strCache>
                <c:ptCount val="1"/>
                <c:pt idx="0">
                  <c:v>Equpo Sistema 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Hardware!$B$7</c:f>
              <c:numCache>
                <c:formatCode>"$"#,##0.00_);[Red]\("$"#,##0.00\)</c:formatCode>
                <c:ptCount val="1"/>
                <c:pt idx="0">
                  <c:v>1962500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5-491C-9A76-93B5CDC01250}"/>
            </c:ext>
          </c:extLst>
        </c:ser>
        <c:ser>
          <c:idx val="6"/>
          <c:order val="6"/>
          <c:tx>
            <c:strRef>
              <c:f>Hardware!$A$8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Hardware!$B$8</c:f>
              <c:numCache>
                <c:formatCode>"$"#,##0.00_);[Red]\("$"#,##0.00\)</c:formatCode>
                <c:ptCount val="1"/>
                <c:pt idx="0">
                  <c:v>3202000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5-491C-9A76-93B5CDC0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283215"/>
        <c:axId val="1165284463"/>
      </c:barChart>
      <c:catAx>
        <c:axId val="11652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4463"/>
        <c:crosses val="autoZero"/>
        <c:auto val="1"/>
        <c:lblAlgn val="ctr"/>
        <c:lblOffset val="100"/>
        <c:noMultiLvlLbl val="0"/>
      </c:catAx>
      <c:valAx>
        <c:axId val="11652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"$"#,##0.00_);[Red]\("$"#,##0.00\)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"$"#,##0.00_);[Red]\("$"#,##0.00\)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14</xdr:col>
      <xdr:colOff>19050</xdr:colOff>
      <xdr:row>18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58015</xdr:colOff>
      <xdr:row>8</xdr:row>
      <xdr:rowOff>75333</xdr:rowOff>
    </xdr:from>
    <xdr:to>
      <xdr:col>11</xdr:col>
      <xdr:colOff>0</xdr:colOff>
      <xdr:row>37</xdr:row>
      <xdr:rowOff>51954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A1:D13" totalsRowShown="0" headerRowDxfId="95" headerRowBorderDxfId="94" tableBorderDxfId="93" totalsRowBorderDxfId="92">
  <autoFilter ref="A1:D13"/>
  <tableColumns count="4">
    <tableColumn id="1" name="Software utilizado a lo largo de la formación SENA" dataDxfId="91"/>
    <tableColumn id="2" name="Costo unitario" dataDxfId="90"/>
    <tableColumn id="3" name="Tiempo de uso meses Aproximado" dataDxfId="89"/>
    <tableColumn id="4" name="Costo Total" dataDxfId="88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A1:D8" totalsRowShown="0" headerRowDxfId="87" dataDxfId="85" headerRowBorderDxfId="86" tableBorderDxfId="84" totalsRowBorderDxfId="83">
  <autoFilter ref="A1:D8"/>
  <tableColumns count="4">
    <tableColumn id="1" name="Materiales utilizados" dataDxfId="82"/>
    <tableColumn id="2" name="Costo unitario" dataDxfId="81"/>
    <tableColumn id="3" name="Cantidad" dataDxfId="80"/>
    <tableColumn id="4" name="Costo total" dataDxfId="79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E3" totalsRowShown="0" headerRowDxfId="78" headerRowBorderDxfId="77" tableBorderDxfId="76" totalsRowBorderDxfId="75">
  <autoFilter ref="A1:E3"/>
  <tableColumns count="5">
    <tableColumn id="1" name="Opciones" dataDxfId="74"/>
    <tableColumn id="2" name="Precio hosting cada 2 meses (costo unitario)" dataDxfId="73"/>
    <tableColumn id="3" name="Tiempo de vida en meses" dataDxfId="72"/>
    <tableColumn id="4" name="Costo total" dataDxfId="71">
      <calculatedColumnFormula>Tabla1[[#This Row],[Precio hosting cada 2 meses (costo unitario)]]*Tabla1[[#This Row],[Tiempo de vida en meses]]</calculatedColumnFormula>
    </tableColumn>
    <tableColumn id="5" name="Tiempo de vida en años" dataDxfId="7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F3" totalsRowShown="0" headerRowDxfId="69" headerRowBorderDxfId="68" tableBorderDxfId="67" totalsRowBorderDxfId="66">
  <autoFilter ref="A1:F3"/>
  <tableColumns count="6">
    <tableColumn id="1" name="Opciones" dataDxfId="65"/>
    <tableColumn id="2" name="Costo unitario" dataDxfId="64"/>
    <tableColumn id="3" name="Cantidad Aproximada" dataDxfId="63"/>
    <tableColumn id="4" name="Costo máximo" dataDxfId="62"/>
    <tableColumn id="5" name="Costo mínimo" dataDxfId="61"/>
    <tableColumn id="6" name="Agregados" dataDxfId="6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:F3" totalsRowCount="1" headerRowDxfId="59" dataDxfId="58">
  <autoFilter ref="A1:F2"/>
  <tableColumns count="6">
    <tableColumn id="1" name="costo máximo por equipo unidad" dataDxfId="57" totalsRowDxfId="56">
      <calculatedColumnFormula>Tabla2[[#This Row],[Costo mínimo]]</calculatedColumnFormula>
    </tableColumn>
    <tableColumn id="2" name="costo mínimo por equipo unidad" dataDxfId="55" totalsRowDxfId="54">
      <calculatedColumnFormula>'Equipo sistema OIS'!E3</calculatedColumnFormula>
    </tableColumn>
    <tableColumn id="3" name="costo aproximado equipo por unidad" dataDxfId="53" totalsRowDxfId="52">
      <calculatedColumnFormula>(Tabla8[[#This Row],[costo máximo por equipo unidad]]+Tabla8[[#This Row],[costo mínimo por equipo unidad]])/2</calculatedColumnFormula>
    </tableColumn>
    <tableColumn id="4" name="costo máximo hosting" dataDxfId="51" totalsRowDxfId="50">
      <calculatedColumnFormula>Hosting!D3</calculatedColumnFormula>
    </tableColumn>
    <tableColumn id="5" name="costo mínimo hosting" dataDxfId="49" totalsRowDxfId="48">
      <calculatedColumnFormula>Tabla1[[#This Row],[Costo total]]</calculatedColumnFormula>
    </tableColumn>
    <tableColumn id="6" name="costo aproximado hosting" dataDxfId="47" totalsRowDxfId="46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1:B7" totalsRowShown="0" headerRowDxfId="45" dataDxfId="44">
  <autoFilter ref="A1:B7"/>
  <tableColumns count="2">
    <tableColumn id="1" name="nivel de riesgo " dataDxfId="43"/>
    <tableColumn id="2" name="costo de riesgo" dataDxfId="4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:E7" totalsRowShown="0" headerRowDxfId="41" dataDxfId="39" headerRowBorderDxfId="40" tableBorderDxfId="38" totalsRowBorderDxfId="37">
  <autoFilter ref="A1:E7"/>
  <tableColumns count="5">
    <tableColumn id="1" name="Tipo de auxilio" dataDxfId="36"/>
    <tableColumn id="2" name="Costos de auxilio por persona mensual" dataDxfId="35"/>
    <tableColumn id="3" name="Razones para resivir el auxilio" dataDxfId="34"/>
    <tableColumn id="4" name="Aplica al grupo" dataDxfId="33"/>
    <tableColumn id="5" name="Total auxio por persona al grupo" dataDxfId="3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A1:Q7" totalsRowShown="0" headerRowDxfId="31" dataDxfId="29" headerRowBorderDxfId="30" tableBorderDxfId="28" totalsRowBorderDxfId="27" dataCellStyle="Moneda">
  <autoFilter ref="A1:Q7"/>
  <tableColumns count="17">
    <tableColumn id="1" name="Trabajadores" dataDxfId="26"/>
    <tableColumn id="2" name="cantidad de sueldos" dataDxfId="25"/>
    <tableColumn id="3" name="horas diarias aproximadas" dataDxfId="24"/>
    <tableColumn id="4" name="Días trabajados a la semana" dataDxfId="23"/>
    <tableColumn id="5" name="horas totales a la semana" dataDxfId="22"/>
    <tableColumn id="6" name="Días en el mes trabajados" dataDxfId="21"/>
    <tableColumn id="7" name="horas trabajadas al mes" dataDxfId="20"/>
    <tableColumn id="8" name="Días trabajados al año" dataDxfId="19"/>
    <tableColumn id="9" name="horas trabajadas al año" dataDxfId="18"/>
    <tableColumn id="10" name="cantidad de años trabajando" dataDxfId="17"/>
    <tableColumn id="11" name="tiempo total trabajado en horas" dataDxfId="16"/>
    <tableColumn id="12" name="Sueldo unitario por hora sin auxilios" dataDxfId="15" dataCellStyle="Moneda"/>
    <tableColumn id="13" name="Sueldo unitario por dia sin auxilios" dataDxfId="14" dataCellStyle="Moneda"/>
    <tableColumn id="14" name="Suledo unitario por semana sin auxilios" dataDxfId="13" dataCellStyle="Moneda"/>
    <tableColumn id="15" name="Suledo unitario por mes sin auxilios" dataDxfId="12" dataCellStyle="Moneda"/>
    <tableColumn id="16" name="Sueldo unitario de año sin auxilios" dataDxfId="11" dataCellStyle="Moneda"/>
    <tableColumn id="17" name="Sueldo unitario por año con auxilios" dataDxfId="10" dataCellStyle="Moned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1:E2" totalsRowShown="0" headerRowDxfId="9" dataDxfId="7" headerRowBorderDxfId="8" tableBorderDxfId="6" totalsRowBorderDxfId="5">
  <autoFilter ref="A1:E2"/>
  <tableColumns count="5">
    <tableColumn id="1" name="Costos totales" dataDxfId="4"/>
    <tableColumn id="2" name="total, Equipo(PC) ois" dataDxfId="3">
      <calculatedColumnFormula>Tabla8[costo aproximado equipo por unidad]</calculatedColumnFormula>
    </tableColumn>
    <tableColumn id="3" name="Hosting costo aproximadoentre máximo y mínimo" dataDxfId="2">
      <calculatedColumnFormula>Tabla8[[#This Row],[costo aproximado hosting]]</calculatedColumnFormula>
    </tableColumn>
    <tableColumn id="4" name="Costo total del proyecto" dataDxfId="1">
      <calculatedColumnFormula>SUM(Tabla12[total, Equipo(PC) ois]+Tabla12[Hosting costo aproximadoentre máximo y mínimo])</calculatedColumnFormula>
    </tableColumn>
    <tableColumn id="5" name="Inversion en la vida util de 3 años minimo" dataDxfId="0">
      <calculatedColumnFormula>(Tabla12[Costo total del proyecto])/3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workbookViewId="0">
      <selection activeCell="F26" sqref="F26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8" t="s">
        <v>43</v>
      </c>
      <c r="B1" s="9" t="s">
        <v>13</v>
      </c>
      <c r="C1" s="9" t="s">
        <v>84</v>
      </c>
      <c r="D1" s="10" t="s">
        <v>14</v>
      </c>
    </row>
    <row r="2" spans="1:4" ht="15.75" thickBot="1" x14ac:dyDescent="0.3">
      <c r="A2" s="11" t="s">
        <v>7</v>
      </c>
      <c r="B2" s="51"/>
      <c r="C2" s="20">
        <v>3</v>
      </c>
      <c r="D2" s="38">
        <f>Tabla9[[#This Row],[Costo unitario]]</f>
        <v>0</v>
      </c>
    </row>
    <row r="3" spans="1:4" ht="15.75" thickBot="1" x14ac:dyDescent="0.3">
      <c r="A3" s="11" t="s">
        <v>8</v>
      </c>
      <c r="B3" s="51"/>
      <c r="C3" s="20">
        <v>3</v>
      </c>
      <c r="D3" s="38">
        <f>Tabla9[[#This Row],[Costo unitario]]</f>
        <v>0</v>
      </c>
    </row>
    <row r="4" spans="1:4" ht="15.75" thickBot="1" x14ac:dyDescent="0.3">
      <c r="A4" s="11" t="s">
        <v>9</v>
      </c>
      <c r="B4" s="51"/>
      <c r="C4" s="20">
        <v>9</v>
      </c>
      <c r="D4" s="38">
        <f>Tabla9[[#This Row],[Costo unitario]]</f>
        <v>0</v>
      </c>
    </row>
    <row r="5" spans="1:4" ht="15.75" thickBot="1" x14ac:dyDescent="0.3">
      <c r="A5" s="11" t="s">
        <v>10</v>
      </c>
      <c r="B5" s="51"/>
      <c r="C5" s="20">
        <v>13</v>
      </c>
      <c r="D5" s="38">
        <f>Tabla9[[#This Row],[Costo unitario]]</f>
        <v>0</v>
      </c>
    </row>
    <row r="6" spans="1:4" ht="15.75" thickBot="1" x14ac:dyDescent="0.3">
      <c r="A6" s="11" t="s">
        <v>11</v>
      </c>
      <c r="B6" s="51"/>
      <c r="C6" s="20">
        <v>12</v>
      </c>
      <c r="D6" s="38">
        <f>Tabla9[[#This Row],[Costo unitario]]</f>
        <v>0</v>
      </c>
    </row>
    <row r="7" spans="1:4" ht="15.75" thickBot="1" x14ac:dyDescent="0.3">
      <c r="A7" s="11" t="s">
        <v>12</v>
      </c>
      <c r="B7" s="51"/>
      <c r="C7" s="20">
        <v>13</v>
      </c>
      <c r="D7" s="38">
        <f>Tabla9[[#This Row],[Costo unitario]]</f>
        <v>0</v>
      </c>
    </row>
    <row r="8" spans="1:4" ht="15.75" thickBot="1" x14ac:dyDescent="0.3">
      <c r="A8" s="11" t="s">
        <v>17</v>
      </c>
      <c r="B8" s="51">
        <v>1099999</v>
      </c>
      <c r="C8" s="20">
        <v>36</v>
      </c>
      <c r="D8" s="38">
        <f>Tabla9[[#This Row],[Costo unitario]]</f>
        <v>1099999</v>
      </c>
    </row>
    <row r="9" spans="1:4" ht="15.75" thickBot="1" x14ac:dyDescent="0.3">
      <c r="A9" s="11" t="s">
        <v>16</v>
      </c>
      <c r="B9" s="51">
        <v>8310822.2999999998</v>
      </c>
      <c r="C9" s="20">
        <v>13</v>
      </c>
      <c r="D9" s="38">
        <f>Tabla9[[#This Row],[Costo unitario]]</f>
        <v>8310822.2999999998</v>
      </c>
    </row>
    <row r="10" spans="1:4" ht="15.75" thickBot="1" x14ac:dyDescent="0.3">
      <c r="A10" s="11" t="s">
        <v>85</v>
      </c>
      <c r="B10" s="51">
        <v>357700</v>
      </c>
      <c r="C10" s="20">
        <v>36</v>
      </c>
      <c r="D10" s="38">
        <f>Tabla9[[#This Row],[Costo unitario]]</f>
        <v>357700</v>
      </c>
    </row>
    <row r="11" spans="1:4" ht="15.75" thickBot="1" x14ac:dyDescent="0.3">
      <c r="A11" s="11"/>
      <c r="B11" s="51"/>
      <c r="C11" s="20"/>
      <c r="D11" s="38">
        <f>Tabla9[[#This Row],[Costo unitario]]</f>
        <v>0</v>
      </c>
    </row>
    <row r="12" spans="1:4" ht="15.75" thickBot="1" x14ac:dyDescent="0.3">
      <c r="A12" s="11"/>
      <c r="B12" s="51"/>
      <c r="C12" s="20"/>
      <c r="D12" s="38">
        <f>Tabla9[[#This Row],[Costo unitario]]</f>
        <v>0</v>
      </c>
    </row>
    <row r="13" spans="1:4" ht="15.75" thickBot="1" x14ac:dyDescent="0.3">
      <c r="A13" s="12" t="s">
        <v>15</v>
      </c>
      <c r="B13" s="52">
        <f>SUM(B2:B12)</f>
        <v>9768521.3000000007</v>
      </c>
      <c r="C13" s="22"/>
      <c r="D13" s="38">
        <f>SUM(D2:D12)</f>
        <v>9768521.3000000007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18</v>
      </c>
      <c r="B1" s="3" t="s">
        <v>13</v>
      </c>
      <c r="C1" s="3" t="s">
        <v>24</v>
      </c>
      <c r="D1" s="4" t="s">
        <v>3</v>
      </c>
    </row>
    <row r="2" spans="1:4" ht="60.75" thickBot="1" x14ac:dyDescent="0.3">
      <c r="A2" s="7" t="s">
        <v>23</v>
      </c>
      <c r="B2" s="16">
        <v>999900</v>
      </c>
      <c r="C2" s="17">
        <v>4</v>
      </c>
      <c r="D2" s="18">
        <f>Tabla10[[#This Row],[Costo unitario]]*Tabla10[[#This Row],[Cantidad]]</f>
        <v>3999600</v>
      </c>
    </row>
    <row r="3" spans="1:4" ht="15.75" thickBot="1" x14ac:dyDescent="0.3">
      <c r="A3" s="5" t="s">
        <v>19</v>
      </c>
      <c r="B3" s="19">
        <v>32900</v>
      </c>
      <c r="C3" s="20">
        <v>4</v>
      </c>
      <c r="D3" s="18">
        <f>Tabla10[[#This Row],[Costo unitario]]*Tabla10[[#This Row],[Cantidad]]</f>
        <v>131600</v>
      </c>
    </row>
    <row r="4" spans="1:4" ht="15.75" thickBot="1" x14ac:dyDescent="0.3">
      <c r="A4" s="5" t="s">
        <v>20</v>
      </c>
      <c r="B4" s="19">
        <v>36900</v>
      </c>
      <c r="C4" s="20">
        <v>1</v>
      </c>
      <c r="D4" s="18">
        <f>Tabla10[[#This Row],[Costo unitario]]*Tabla10[[#This Row],[Cantidad]]</f>
        <v>36900</v>
      </c>
    </row>
    <row r="5" spans="1:4" ht="15.75" thickBot="1" x14ac:dyDescent="0.3">
      <c r="A5" s="5" t="s">
        <v>21</v>
      </c>
      <c r="B5" s="19">
        <v>19900</v>
      </c>
      <c r="C5" s="20">
        <v>3</v>
      </c>
      <c r="D5" s="18">
        <f>Tabla10[[#This Row],[Costo unitario]]*Tabla10[[#This Row],[Cantidad]]</f>
        <v>59700</v>
      </c>
    </row>
    <row r="6" spans="1:4" ht="15.75" thickBot="1" x14ac:dyDescent="0.3">
      <c r="A6" s="5" t="s">
        <v>22</v>
      </c>
      <c r="B6" s="19">
        <v>149900</v>
      </c>
      <c r="C6" s="20">
        <v>1</v>
      </c>
      <c r="D6" s="18">
        <f>Tabla10[[#This Row],[Costo unitario]]*Tabla10[[#This Row],[Cantidad]]</f>
        <v>149900</v>
      </c>
    </row>
    <row r="7" spans="1:4" ht="15.75" thickBot="1" x14ac:dyDescent="0.3">
      <c r="A7" s="5" t="s">
        <v>26</v>
      </c>
      <c r="B7" s="19">
        <v>1962500</v>
      </c>
      <c r="C7" s="20">
        <v>1</v>
      </c>
      <c r="D7" s="18">
        <f>Tabla10[[#This Row],[Costo unitario]]*Tabla10[[#This Row],[Cantidad]]</f>
        <v>1962500</v>
      </c>
    </row>
    <row r="8" spans="1:4" ht="15.75" thickBot="1" x14ac:dyDescent="0.3">
      <c r="A8" s="6" t="s">
        <v>25</v>
      </c>
      <c r="B8" s="21">
        <v>3202000</v>
      </c>
      <c r="C8" s="22"/>
      <c r="D8" s="18">
        <f>SUM(D2:D7)</f>
        <v>6340200</v>
      </c>
    </row>
    <row r="10" spans="1:4" x14ac:dyDescent="0.25">
      <c r="D10" s="15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38</v>
      </c>
      <c r="B2" s="16">
        <v>114750</v>
      </c>
      <c r="C2" s="17">
        <v>36</v>
      </c>
      <c r="D2" s="47">
        <f>Tabla1[[#This Row],[Precio hosting cada 2 meses (costo unitario)]]*Tabla1[[#This Row],[Tiempo de vida en meses]]</f>
        <v>4131000</v>
      </c>
      <c r="E2" s="37">
        <v>3</v>
      </c>
    </row>
    <row r="3" spans="1:5" ht="15.75" thickBot="1" x14ac:dyDescent="0.3">
      <c r="A3" s="6" t="s">
        <v>37</v>
      </c>
      <c r="B3" s="21">
        <v>182000</v>
      </c>
      <c r="C3" s="48">
        <v>36</v>
      </c>
      <c r="D3" s="47">
        <f>Tabla1[[#This Row],[Precio hosting cada 2 meses (costo unitario)]]*Tabla1[[#This Row],[Tiempo de vida en meses]]</f>
        <v>6552000</v>
      </c>
      <c r="E3" s="49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1" sqref="E21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8" t="s">
        <v>0</v>
      </c>
      <c r="B1" s="9" t="s">
        <v>13</v>
      </c>
      <c r="C1" s="9" t="s">
        <v>5</v>
      </c>
      <c r="D1" s="9" t="s">
        <v>39</v>
      </c>
      <c r="E1" s="9" t="s">
        <v>40</v>
      </c>
      <c r="F1" s="10" t="s">
        <v>6</v>
      </c>
    </row>
    <row r="2" spans="1:6" ht="15.75" thickBot="1" x14ac:dyDescent="0.3">
      <c r="A2" s="11" t="s">
        <v>41</v>
      </c>
      <c r="B2" s="39">
        <v>3144000</v>
      </c>
      <c r="C2" s="40" t="s">
        <v>49</v>
      </c>
      <c r="D2" s="41">
        <v>6288000</v>
      </c>
      <c r="E2" s="41">
        <v>3144000</v>
      </c>
      <c r="F2" s="42" t="s">
        <v>50</v>
      </c>
    </row>
    <row r="3" spans="1:6" ht="15.75" thickBot="1" x14ac:dyDescent="0.3">
      <c r="A3" s="12" t="s">
        <v>42</v>
      </c>
      <c r="B3" s="43">
        <v>785000</v>
      </c>
      <c r="C3" s="44" t="s">
        <v>49</v>
      </c>
      <c r="D3" s="45">
        <v>3769998</v>
      </c>
      <c r="E3" s="45">
        <v>785000</v>
      </c>
      <c r="F3" s="46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70" zoomScaleNormal="70" workbookViewId="0">
      <selection sqref="A1:F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0" t="s">
        <v>80</v>
      </c>
      <c r="B1" s="50" t="s">
        <v>81</v>
      </c>
      <c r="C1" s="50" t="s">
        <v>36</v>
      </c>
      <c r="D1" s="50" t="s">
        <v>82</v>
      </c>
      <c r="E1" s="50" t="s">
        <v>83</v>
      </c>
      <c r="F1" s="50" t="s">
        <v>35</v>
      </c>
    </row>
    <row r="2" spans="1:6" x14ac:dyDescent="0.25">
      <c r="A2" s="23">
        <f>Tabla2[[#This Row],[Costo mínimo]]</f>
        <v>3144000</v>
      </c>
      <c r="B2" s="23">
        <f>'Equipo sistema OIS'!E3</f>
        <v>785000</v>
      </c>
      <c r="C2" s="23">
        <f>(Tabla8[[#This Row],[costo máximo por equipo unidad]]+Tabla8[[#This Row],[costo mínimo por equipo unidad]])/2</f>
        <v>1964500</v>
      </c>
      <c r="D2" s="23">
        <f>Hosting!D3</f>
        <v>6552000</v>
      </c>
      <c r="E2" s="23">
        <f>Tabla1[[#This Row],[Costo total]]</f>
        <v>4131000</v>
      </c>
      <c r="F2" s="23">
        <f>(Tabla8[[#This Row],[costo máximo hosting]]+Tabla8[[#This Row],[costo mínimo hosting]])/2</f>
        <v>5341500</v>
      </c>
    </row>
    <row r="3" spans="1:6" x14ac:dyDescent="0.25">
      <c r="A3" s="15"/>
      <c r="B3" s="15"/>
      <c r="C3" s="15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24" t="s">
        <v>61</v>
      </c>
      <c r="B1" s="24" t="s">
        <v>62</v>
      </c>
    </row>
    <row r="2" spans="1:2" x14ac:dyDescent="0.25">
      <c r="A2" s="36" t="s">
        <v>63</v>
      </c>
      <c r="B2" s="28">
        <v>4323</v>
      </c>
    </row>
    <row r="3" spans="1:2" x14ac:dyDescent="0.25">
      <c r="A3" s="36" t="s">
        <v>64</v>
      </c>
      <c r="B3" s="28">
        <v>8646</v>
      </c>
    </row>
    <row r="4" spans="1:2" x14ac:dyDescent="0.25">
      <c r="A4" s="36" t="s">
        <v>65</v>
      </c>
      <c r="B4" s="28">
        <v>20173</v>
      </c>
    </row>
    <row r="5" spans="1:2" x14ac:dyDescent="0.25">
      <c r="A5" s="36" t="s">
        <v>66</v>
      </c>
      <c r="B5" s="28">
        <v>36023</v>
      </c>
    </row>
    <row r="6" spans="1:2" x14ac:dyDescent="0.25">
      <c r="A6" s="36" t="s">
        <v>67</v>
      </c>
      <c r="B6" s="28">
        <v>57637</v>
      </c>
    </row>
    <row r="7" spans="1:2" x14ac:dyDescent="0.25">
      <c r="A7" s="36" t="s">
        <v>68</v>
      </c>
      <c r="B7" s="28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2" sqref="B2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26" t="s">
        <v>56</v>
      </c>
      <c r="B1" s="27" t="s">
        <v>72</v>
      </c>
      <c r="C1" s="27" t="s">
        <v>60</v>
      </c>
      <c r="D1" s="27" t="s">
        <v>57</v>
      </c>
      <c r="E1" s="25" t="s">
        <v>58</v>
      </c>
    </row>
    <row r="2" spans="1:5" ht="27.75" customHeight="1" x14ac:dyDescent="0.25">
      <c r="A2" s="5" t="s">
        <v>59</v>
      </c>
      <c r="B2" s="28">
        <v>97032</v>
      </c>
      <c r="C2" s="29" t="s">
        <v>74</v>
      </c>
      <c r="D2" s="30" t="s">
        <v>86</v>
      </c>
      <c r="E2" s="31">
        <f>Tabla4[[#This Row],[Costos de auxilio por persona mensual]]</f>
        <v>97032</v>
      </c>
    </row>
    <row r="3" spans="1:5" ht="30.75" customHeight="1" x14ac:dyDescent="0.25">
      <c r="A3" s="5" t="s">
        <v>69</v>
      </c>
      <c r="B3" s="28">
        <v>103515</v>
      </c>
      <c r="C3" s="32" t="s">
        <v>75</v>
      </c>
      <c r="D3" s="30" t="s">
        <v>79</v>
      </c>
      <c r="E3" s="31">
        <v>33125</v>
      </c>
    </row>
    <row r="4" spans="1:5" ht="29.25" customHeight="1" x14ac:dyDescent="0.25">
      <c r="A4" s="5" t="s">
        <v>70</v>
      </c>
      <c r="B4" s="28">
        <v>132499</v>
      </c>
      <c r="C4" s="32" t="s">
        <v>76</v>
      </c>
      <c r="D4" s="30" t="s">
        <v>79</v>
      </c>
      <c r="E4" s="31">
        <v>33125</v>
      </c>
    </row>
    <row r="5" spans="1:5" ht="30.75" customHeight="1" x14ac:dyDescent="0.25">
      <c r="A5" s="5" t="s">
        <v>71</v>
      </c>
      <c r="B5" s="28">
        <v>33125</v>
      </c>
      <c r="C5" s="32" t="s">
        <v>77</v>
      </c>
      <c r="D5" s="30" t="s">
        <v>79</v>
      </c>
      <c r="E5" s="31">
        <f>B5</f>
        <v>33125</v>
      </c>
    </row>
    <row r="6" spans="1:5" ht="30" customHeight="1" x14ac:dyDescent="0.25">
      <c r="A6" s="5" t="s">
        <v>73</v>
      </c>
      <c r="B6" s="28">
        <f>Riesgos!B7</f>
        <v>25360.400000000001</v>
      </c>
      <c r="C6" s="32" t="s">
        <v>78</v>
      </c>
      <c r="D6" s="30" t="s">
        <v>79</v>
      </c>
      <c r="E6" s="31">
        <f>B6</f>
        <v>25360.400000000001</v>
      </c>
    </row>
    <row r="7" spans="1:5" x14ac:dyDescent="0.25">
      <c r="A7" s="6" t="s">
        <v>15</v>
      </c>
      <c r="B7" s="33">
        <f>SUM(B2:B6)</f>
        <v>391531.4</v>
      </c>
      <c r="C7" s="34"/>
      <c r="D7" s="34"/>
      <c r="E7" s="35">
        <f>(E2+E3+E4+E5+E6)</f>
        <v>221767.4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95" zoomScaleNormal="95" workbookViewId="0">
      <selection activeCell="A11" sqref="A11"/>
    </sheetView>
  </sheetViews>
  <sheetFormatPr baseColWidth="10" defaultRowHeight="15" x14ac:dyDescent="0.25"/>
  <cols>
    <col min="1" max="1" width="33.85546875" customWidth="1"/>
    <col min="2" max="2" width="23.140625" customWidth="1"/>
    <col min="3" max="3" width="26" customWidth="1"/>
    <col min="4" max="4" width="27.28515625" customWidth="1"/>
    <col min="5" max="5" width="25.28515625" customWidth="1"/>
    <col min="6" max="6" width="25.5703125" customWidth="1"/>
    <col min="7" max="7" width="23.7109375" customWidth="1"/>
    <col min="8" max="8" width="23" customWidth="1"/>
    <col min="9" max="9" width="23.28515625" customWidth="1"/>
    <col min="10" max="10" width="28" customWidth="1"/>
    <col min="11" max="11" width="31" customWidth="1"/>
    <col min="12" max="12" width="34.85546875" customWidth="1"/>
    <col min="13" max="13" width="33.5703125" customWidth="1"/>
    <col min="14" max="14" width="37.7109375" customWidth="1"/>
    <col min="15" max="15" width="34.5703125" customWidth="1"/>
    <col min="16" max="16" width="33.42578125" customWidth="1"/>
    <col min="17" max="17" width="34.7109375" customWidth="1"/>
  </cols>
  <sheetData>
    <row r="1" spans="1:17" x14ac:dyDescent="0.25">
      <c r="A1" s="26" t="s">
        <v>27</v>
      </c>
      <c r="B1" s="27" t="s">
        <v>29</v>
      </c>
      <c r="C1" s="27" t="s">
        <v>28</v>
      </c>
      <c r="D1" s="27" t="s">
        <v>44</v>
      </c>
      <c r="E1" s="27" t="s">
        <v>31</v>
      </c>
      <c r="F1" s="27" t="s">
        <v>45</v>
      </c>
      <c r="G1" s="27" t="s">
        <v>30</v>
      </c>
      <c r="H1" s="27" t="s">
        <v>46</v>
      </c>
      <c r="I1" s="27" t="s">
        <v>32</v>
      </c>
      <c r="J1" s="27" t="s">
        <v>47</v>
      </c>
      <c r="K1" s="27" t="s">
        <v>33</v>
      </c>
      <c r="L1" s="27" t="s">
        <v>91</v>
      </c>
      <c r="M1" s="27" t="s">
        <v>92</v>
      </c>
      <c r="N1" s="27" t="s">
        <v>96</v>
      </c>
      <c r="O1" s="27" t="s">
        <v>93</v>
      </c>
      <c r="P1" s="27" t="s">
        <v>94</v>
      </c>
      <c r="Q1" s="25" t="s">
        <v>95</v>
      </c>
    </row>
    <row r="2" spans="1:17" x14ac:dyDescent="0.25">
      <c r="A2" s="53" t="s">
        <v>51</v>
      </c>
      <c r="B2" s="30">
        <v>1</v>
      </c>
      <c r="C2" s="30">
        <v>5</v>
      </c>
      <c r="D2" s="30">
        <v>3</v>
      </c>
      <c r="E2" s="30">
        <f>Tabla5[[#This Row],[Días trabajados a la semana]]*Tabla5[[#This Row],[horas diarias aproximadas]]</f>
        <v>15</v>
      </c>
      <c r="F2" s="30">
        <v>12</v>
      </c>
      <c r="G2" s="30">
        <f>Tabla5[[#This Row],[Días en el mes trabajados]]*Tabla5[[#This Row],[horas diarias aproximadas]]</f>
        <v>60</v>
      </c>
      <c r="H2" s="30">
        <v>144</v>
      </c>
      <c r="I2" s="30">
        <f>Tabla5[[#This Row],[Días trabajados al año]]*Tabla5[[#This Row],[horas diarias aproximadas]]</f>
        <v>720</v>
      </c>
      <c r="J2" s="30">
        <v>1</v>
      </c>
      <c r="K2" s="30">
        <f>Tabla5[[#This Row],[horas trabajadas al año]]*Tabla5[[#This Row],[cantidad de años trabajando]]</f>
        <v>720</v>
      </c>
      <c r="L2" s="55">
        <v>3234</v>
      </c>
      <c r="M2" s="55">
        <f>L2*C2</f>
        <v>16170</v>
      </c>
      <c r="N2" s="55">
        <f>L2*E2</f>
        <v>48510</v>
      </c>
      <c r="O2" s="55">
        <f>L2*G2</f>
        <v>194040</v>
      </c>
      <c r="P2" s="55">
        <f>L2*I2</f>
        <v>2328480</v>
      </c>
      <c r="Q2" s="56">
        <f>P2+Auxilios!E7</f>
        <v>2550247.4</v>
      </c>
    </row>
    <row r="3" spans="1:17" x14ac:dyDescent="0.25">
      <c r="A3" s="53" t="s">
        <v>52</v>
      </c>
      <c r="B3" s="30">
        <v>1</v>
      </c>
      <c r="C3" s="30">
        <v>5</v>
      </c>
      <c r="D3" s="30">
        <v>3</v>
      </c>
      <c r="E3" s="30">
        <f>Tabla5[[#This Row],[Días trabajados a la semana]]*Tabla5[[#This Row],[horas diarias aproximadas]]</f>
        <v>15</v>
      </c>
      <c r="F3" s="30">
        <v>12</v>
      </c>
      <c r="G3" s="30">
        <f>Tabla5[[#This Row],[Días en el mes trabajados]]*Tabla5[[#This Row],[horas diarias aproximadas]]</f>
        <v>60</v>
      </c>
      <c r="H3" s="30">
        <v>144</v>
      </c>
      <c r="I3" s="30">
        <f>Tabla5[[#This Row],[Días trabajados al año]]*Tabla5[[#This Row],[horas diarias aproximadas]]</f>
        <v>720</v>
      </c>
      <c r="J3" s="30">
        <v>1</v>
      </c>
      <c r="K3" s="30">
        <f>Tabla5[[#This Row],[horas trabajadas al año]]*Tabla5[[#This Row],[cantidad de años trabajando]]</f>
        <v>720</v>
      </c>
      <c r="L3" s="55">
        <v>3234</v>
      </c>
      <c r="M3" s="55">
        <f t="shared" ref="M3:M6" si="0">L3*C3</f>
        <v>16170</v>
      </c>
      <c r="N3" s="55">
        <f t="shared" ref="N3:N6" si="1">L3*E3</f>
        <v>48510</v>
      </c>
      <c r="O3" s="55">
        <f t="shared" ref="O3:O6" si="2">L3*G3</f>
        <v>194040</v>
      </c>
      <c r="P3" s="55">
        <f t="shared" ref="P3:P6" si="3">L3*I3</f>
        <v>2328480</v>
      </c>
      <c r="Q3" s="56">
        <f>P3+Auxilios!E7</f>
        <v>2550247.4</v>
      </c>
    </row>
    <row r="4" spans="1:17" x14ac:dyDescent="0.25">
      <c r="A4" s="53" t="s">
        <v>53</v>
      </c>
      <c r="B4" s="30">
        <v>1</v>
      </c>
      <c r="C4" s="30">
        <v>5</v>
      </c>
      <c r="D4" s="30">
        <v>3</v>
      </c>
      <c r="E4" s="30">
        <f>Tabla5[[#This Row],[Días trabajados a la semana]]*Tabla5[[#This Row],[horas diarias aproximadas]]</f>
        <v>15</v>
      </c>
      <c r="F4" s="30">
        <v>12</v>
      </c>
      <c r="G4" s="30">
        <f>Tabla5[[#This Row],[Días en el mes trabajados]]*Tabla5[[#This Row],[horas diarias aproximadas]]</f>
        <v>60</v>
      </c>
      <c r="H4" s="30">
        <v>144</v>
      </c>
      <c r="I4" s="30">
        <f>Tabla5[[#This Row],[Días trabajados al año]]*Tabla5[[#This Row],[horas diarias aproximadas]]</f>
        <v>720</v>
      </c>
      <c r="J4" s="30">
        <v>1</v>
      </c>
      <c r="K4" s="30">
        <f>Tabla5[[#This Row],[horas trabajadas al año]]*Tabla5[[#This Row],[cantidad de años trabajando]]</f>
        <v>720</v>
      </c>
      <c r="L4" s="55">
        <v>3234</v>
      </c>
      <c r="M4" s="55">
        <f t="shared" si="0"/>
        <v>16170</v>
      </c>
      <c r="N4" s="55">
        <f t="shared" si="1"/>
        <v>48510</v>
      </c>
      <c r="O4" s="55">
        <f t="shared" si="2"/>
        <v>194040</v>
      </c>
      <c r="P4" s="55">
        <f t="shared" si="3"/>
        <v>2328480</v>
      </c>
      <c r="Q4" s="56">
        <f>P4+Auxilios!E7</f>
        <v>2550247.4</v>
      </c>
    </row>
    <row r="5" spans="1:17" x14ac:dyDescent="0.25">
      <c r="A5" s="53" t="s">
        <v>54</v>
      </c>
      <c r="B5" s="30">
        <v>1</v>
      </c>
      <c r="C5" s="30">
        <v>5</v>
      </c>
      <c r="D5" s="30">
        <v>3</v>
      </c>
      <c r="E5" s="30">
        <f>Tabla5[[#This Row],[Días trabajados a la semana]]*Tabla5[[#This Row],[horas diarias aproximadas]]</f>
        <v>15</v>
      </c>
      <c r="F5" s="30">
        <v>12</v>
      </c>
      <c r="G5" s="30">
        <f>Tabla5[[#This Row],[Días en el mes trabajados]]*Tabla5[[#This Row],[horas diarias aproximadas]]</f>
        <v>60</v>
      </c>
      <c r="H5" s="30">
        <v>144</v>
      </c>
      <c r="I5" s="30">
        <f>Tabla5[[#This Row],[Días trabajados al año]]*Tabla5[[#This Row],[horas diarias aproximadas]]</f>
        <v>720</v>
      </c>
      <c r="J5" s="30">
        <v>1</v>
      </c>
      <c r="K5" s="30">
        <f>Tabla5[[#This Row],[horas trabajadas al año]]*Tabla5[[#This Row],[cantidad de años trabajando]]</f>
        <v>720</v>
      </c>
      <c r="L5" s="55">
        <v>3234</v>
      </c>
      <c r="M5" s="55">
        <f t="shared" si="0"/>
        <v>16170</v>
      </c>
      <c r="N5" s="55">
        <f t="shared" si="1"/>
        <v>48510</v>
      </c>
      <c r="O5" s="55">
        <f t="shared" si="2"/>
        <v>194040</v>
      </c>
      <c r="P5" s="55">
        <f t="shared" si="3"/>
        <v>2328480</v>
      </c>
      <c r="Q5" s="56">
        <f>P5+Auxilios!E7</f>
        <v>2550247.4</v>
      </c>
    </row>
    <row r="6" spans="1:17" x14ac:dyDescent="0.25">
      <c r="A6" s="53" t="s">
        <v>55</v>
      </c>
      <c r="B6" s="30">
        <v>1</v>
      </c>
      <c r="C6" s="30">
        <v>5</v>
      </c>
      <c r="D6" s="30">
        <v>3</v>
      </c>
      <c r="E6" s="30">
        <f>Tabla5[[#This Row],[Días trabajados a la semana]]*Tabla5[[#This Row],[horas diarias aproximadas]]</f>
        <v>15</v>
      </c>
      <c r="F6" s="30">
        <v>12</v>
      </c>
      <c r="G6" s="30">
        <f>Tabla5[[#This Row],[Días en el mes trabajados]]*Tabla5[[#This Row],[horas diarias aproximadas]]</f>
        <v>60</v>
      </c>
      <c r="H6" s="30">
        <v>144</v>
      </c>
      <c r="I6" s="30">
        <f>Tabla5[[#This Row],[Días trabajados al año]]*Tabla5[[#This Row],[horas diarias aproximadas]]</f>
        <v>720</v>
      </c>
      <c r="J6" s="30">
        <v>1</v>
      </c>
      <c r="K6" s="30">
        <f>Tabla5[[#This Row],[horas trabajadas al año]]*Tabla5[[#This Row],[cantidad de años trabajando]]</f>
        <v>720</v>
      </c>
      <c r="L6" s="55">
        <v>3234</v>
      </c>
      <c r="M6" s="55">
        <f t="shared" si="0"/>
        <v>16170</v>
      </c>
      <c r="N6" s="55">
        <f t="shared" si="1"/>
        <v>48510</v>
      </c>
      <c r="O6" s="55">
        <f t="shared" si="2"/>
        <v>194040</v>
      </c>
      <c r="P6" s="55">
        <f t="shared" si="3"/>
        <v>2328480</v>
      </c>
      <c r="Q6" s="56">
        <f>P6+Auxilios!E7</f>
        <v>2550247.4</v>
      </c>
    </row>
    <row r="7" spans="1:17" x14ac:dyDescent="0.25">
      <c r="A7" s="54" t="s">
        <v>97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7">
        <f t="shared" ref="L7:Q7" si="4">SUM(L2:L6)</f>
        <v>16170</v>
      </c>
      <c r="M7" s="57">
        <f t="shared" si="4"/>
        <v>80850</v>
      </c>
      <c r="N7" s="57">
        <f t="shared" si="4"/>
        <v>242550</v>
      </c>
      <c r="O7" s="57">
        <f t="shared" si="4"/>
        <v>970200</v>
      </c>
      <c r="P7" s="57">
        <f t="shared" si="4"/>
        <v>11642400</v>
      </c>
      <c r="Q7" s="58">
        <f t="shared" si="4"/>
        <v>12751237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85" zoomScaleNormal="85" workbookViewId="0">
      <selection activeCell="F12" sqref="F12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5.28515625" customWidth="1"/>
    <col min="4" max="4" width="47.5703125" customWidth="1"/>
    <col min="5" max="5" width="39.140625" customWidth="1"/>
  </cols>
  <sheetData>
    <row r="1" spans="1:5" x14ac:dyDescent="0.25">
      <c r="A1" s="8" t="s">
        <v>34</v>
      </c>
      <c r="B1" s="9" t="s">
        <v>89</v>
      </c>
      <c r="C1" s="9" t="s">
        <v>87</v>
      </c>
      <c r="D1" s="9" t="s">
        <v>88</v>
      </c>
      <c r="E1" s="10" t="s">
        <v>90</v>
      </c>
    </row>
    <row r="2" spans="1:5" x14ac:dyDescent="0.25">
      <c r="A2" s="12" t="s">
        <v>48</v>
      </c>
      <c r="B2" s="13">
        <f>Tabla8[costo aproximado equipo por unidad]</f>
        <v>1964500</v>
      </c>
      <c r="C2" s="13">
        <f>Tabla8[[#This Row],[costo aproximado hosting]]</f>
        <v>5341500</v>
      </c>
      <c r="D2" s="13">
        <f>SUM(Tabla12[total, Equipo(PC) ois]+Tabla12[Hosting costo aproximadoentre máximo y mínimo])</f>
        <v>7306000</v>
      </c>
      <c r="E2" s="14">
        <f>(Tabla12[Costo total del proyecto])/3</f>
        <v>2435333.3333333335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de los trabajadores </vt:lpstr>
      <vt:lpstr>Costos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APRENDIZ</cp:lastModifiedBy>
  <dcterms:created xsi:type="dcterms:W3CDTF">2019-06-13T12:13:56Z</dcterms:created>
  <dcterms:modified xsi:type="dcterms:W3CDTF">2019-09-18T15:49:29Z</dcterms:modified>
</cp:coreProperties>
</file>